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887E0EA0-83A9-4261-89B4-7AFB3EE66CC5}" xr6:coauthVersionLast="47" xr6:coauthVersionMax="47" xr10:uidLastSave="{00000000-0000-0000-0000-000000000000}"/>
  <bookViews>
    <workbookView xWindow="28680" yWindow="-120" windowWidth="29040" windowHeight="15720" activeTab="1" xr2:uid="{B691D799-AE39-4FD3-9C5E-B6F5DE8E77A0}"/>
  </bookViews>
  <sheets>
    <sheet name="SubSector Analysis" sheetId="3" r:id="rId1"/>
    <sheet name="Nifty 750 Analysis" sheetId="2" r:id="rId2"/>
    <sheet name="Price_Filter_16_09_202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B65" i="3" l="1"/>
  <c r="B11" i="3"/>
  <c r="B69" i="3"/>
  <c r="B2" i="3"/>
  <c r="I2" i="3" s="1"/>
  <c r="B31" i="3"/>
  <c r="B22" i="3"/>
  <c r="F22" i="3" s="1"/>
  <c r="B46" i="3"/>
  <c r="D46" i="3" s="1"/>
  <c r="B42" i="3"/>
  <c r="E42" i="3" s="1"/>
  <c r="B20" i="3"/>
  <c r="B38" i="3"/>
  <c r="B17" i="3"/>
  <c r="H17" i="3" s="1"/>
  <c r="B54" i="3"/>
  <c r="D54" i="3" s="1"/>
  <c r="B27" i="3"/>
  <c r="B8" i="3"/>
  <c r="H8" i="3" s="1"/>
  <c r="B32" i="3"/>
  <c r="B21" i="3"/>
  <c r="H21" i="3" s="1"/>
  <c r="B28" i="3"/>
  <c r="B12" i="3"/>
  <c r="P12" i="3" s="1"/>
  <c r="B24" i="3"/>
  <c r="B47" i="3"/>
  <c r="E47" i="3" s="1"/>
  <c r="B25" i="3"/>
  <c r="G25" i="3" s="1"/>
  <c r="B45" i="3"/>
  <c r="B44" i="3"/>
  <c r="I44" i="3" s="1"/>
  <c r="B86" i="3"/>
  <c r="I86" i="3" s="1"/>
  <c r="B23" i="3"/>
  <c r="B74" i="3"/>
  <c r="G74" i="3" s="1"/>
  <c r="B72" i="3"/>
  <c r="B80" i="3"/>
  <c r="I80" i="3" s="1"/>
  <c r="B94" i="3"/>
  <c r="B75" i="3"/>
  <c r="E75" i="3" s="1"/>
  <c r="B35" i="3"/>
  <c r="B19" i="3"/>
  <c r="E19" i="3" s="1"/>
  <c r="B49" i="3"/>
  <c r="D49" i="3" s="1"/>
  <c r="B41" i="3"/>
  <c r="B85" i="3"/>
  <c r="D85" i="3" s="1"/>
  <c r="B40" i="3"/>
  <c r="B6" i="3"/>
  <c r="B10" i="3"/>
  <c r="H10" i="3" s="1"/>
  <c r="B91" i="3"/>
  <c r="D91" i="3" s="1"/>
  <c r="B4" i="3"/>
  <c r="B102" i="3"/>
  <c r="B79" i="3"/>
  <c r="E79" i="3" s="1"/>
  <c r="B33" i="3"/>
  <c r="F33" i="3" s="1"/>
  <c r="B115" i="3"/>
  <c r="G115" i="3" s="1"/>
  <c r="B92" i="3"/>
  <c r="G92" i="3" s="1"/>
  <c r="B29" i="3"/>
  <c r="G29" i="3" s="1"/>
  <c r="B7" i="3"/>
  <c r="D7" i="3" s="1"/>
  <c r="B103" i="3"/>
  <c r="D103" i="3" s="1"/>
  <c r="B13" i="3"/>
  <c r="B100" i="3"/>
  <c r="B77" i="3"/>
  <c r="B51" i="3"/>
  <c r="G51" i="3" s="1"/>
  <c r="B62" i="3"/>
  <c r="B88" i="3"/>
  <c r="P88" i="3" s="1"/>
  <c r="B48" i="3"/>
  <c r="D48" i="3" s="1"/>
  <c r="B57" i="3"/>
  <c r="G57" i="3" s="1"/>
  <c r="B89" i="3"/>
  <c r="D89" i="3" s="1"/>
  <c r="B52" i="3"/>
  <c r="B78" i="3"/>
  <c r="G78" i="3" s="1"/>
  <c r="B55" i="3"/>
  <c r="B16" i="3"/>
  <c r="B61" i="3"/>
  <c r="H61" i="3" s="1"/>
  <c r="B96" i="3"/>
  <c r="G96" i="3" s="1"/>
  <c r="B34" i="3"/>
  <c r="I34" i="3" s="1"/>
  <c r="B95" i="3"/>
  <c r="D95" i="3" s="1"/>
  <c r="B14" i="3"/>
  <c r="F14" i="3" s="1"/>
  <c r="B66" i="3"/>
  <c r="Q66" i="3" s="1"/>
  <c r="B90" i="3"/>
  <c r="G90" i="3" s="1"/>
  <c r="B67" i="3"/>
  <c r="B36" i="3"/>
  <c r="B76" i="3"/>
  <c r="D76" i="3" s="1"/>
  <c r="B39" i="3"/>
  <c r="D39" i="3" s="1"/>
  <c r="B18" i="3"/>
  <c r="B26" i="3"/>
  <c r="D26" i="3" s="1"/>
  <c r="B68" i="3"/>
  <c r="B60" i="3"/>
  <c r="E60" i="3" s="1"/>
  <c r="B37" i="3"/>
  <c r="B106" i="3"/>
  <c r="E106" i="3" s="1"/>
  <c r="B81" i="3"/>
  <c r="F81" i="3" s="1"/>
  <c r="B71" i="3"/>
  <c r="G71" i="3" s="1"/>
  <c r="B112" i="3"/>
  <c r="D112" i="3" s="1"/>
  <c r="B97" i="3"/>
  <c r="B5" i="3"/>
  <c r="I5" i="3" s="1"/>
  <c r="B104" i="3"/>
  <c r="I104" i="3" s="1"/>
  <c r="B113" i="3"/>
  <c r="E113" i="3" s="1"/>
  <c r="B82" i="3"/>
  <c r="H82" i="3" s="1"/>
  <c r="B116" i="3"/>
  <c r="D116" i="3" s="1"/>
  <c r="B93" i="3"/>
  <c r="I93" i="3" s="1"/>
  <c r="B70" i="3"/>
  <c r="D70" i="3" s="1"/>
  <c r="B50" i="3"/>
  <c r="E50" i="3" s="1"/>
  <c r="B83" i="3"/>
  <c r="D83" i="3" s="1"/>
  <c r="B87" i="3"/>
  <c r="G87" i="3" s="1"/>
  <c r="B9" i="3"/>
  <c r="G9" i="3" s="1"/>
  <c r="B58" i="3"/>
  <c r="B84" i="3"/>
  <c r="G84" i="3" s="1"/>
  <c r="B56" i="3"/>
  <c r="B53" i="3"/>
  <c r="B43" i="3"/>
  <c r="D43" i="3" s="1"/>
  <c r="B117" i="3"/>
  <c r="B30" i="3"/>
  <c r="E30" i="3" s="1"/>
  <c r="B73" i="3"/>
  <c r="B3" i="3"/>
  <c r="B118" i="3"/>
  <c r="Q118" i="3" s="1"/>
  <c r="B105" i="3"/>
  <c r="E105" i="3" s="1"/>
  <c r="B107" i="3"/>
  <c r="G107" i="3" s="1"/>
  <c r="B114" i="3"/>
  <c r="B121" i="3"/>
  <c r="I121" i="3" s="1"/>
  <c r="B122" i="3"/>
  <c r="D122" i="3" s="1"/>
  <c r="B101" i="3"/>
  <c r="B59" i="3"/>
  <c r="F59" i="3" s="1"/>
  <c r="B108" i="3"/>
  <c r="D108" i="3" s="1"/>
  <c r="B98" i="3"/>
  <c r="I98" i="3" s="1"/>
  <c r="B99" i="3"/>
  <c r="D99" i="3" s="1"/>
  <c r="B15" i="3"/>
  <c r="E15" i="3" s="1"/>
  <c r="B109" i="3"/>
  <c r="P109" i="3" s="1"/>
  <c r="B110" i="3"/>
  <c r="G110" i="3" s="1"/>
  <c r="B119" i="3"/>
  <c r="B63" i="3"/>
  <c r="B64" i="3"/>
  <c r="D64" i="3" s="1"/>
  <c r="B111" i="3"/>
  <c r="B120" i="3"/>
  <c r="E120" i="3" s="1"/>
  <c r="AQ607" i="2"/>
  <c r="AQ614" i="2"/>
  <c r="AQ660" i="2"/>
  <c r="AQ150" i="2"/>
  <c r="AQ403" i="2"/>
  <c r="AQ529" i="2"/>
  <c r="AQ462" i="2"/>
  <c r="AQ588" i="2"/>
  <c r="AQ510" i="2"/>
  <c r="AQ383" i="2"/>
  <c r="AQ428" i="2"/>
  <c r="AQ500" i="2"/>
  <c r="AQ668" i="2"/>
  <c r="AQ253" i="2"/>
  <c r="AQ156" i="2"/>
  <c r="AQ536" i="2"/>
  <c r="AQ516" i="2"/>
  <c r="AQ338" i="2"/>
  <c r="AQ325" i="2"/>
  <c r="AQ702" i="2"/>
  <c r="AQ546" i="2"/>
  <c r="AQ417" i="2"/>
  <c r="AQ454" i="2"/>
  <c r="AQ531" i="2"/>
  <c r="AQ93" i="2"/>
  <c r="AQ83" i="2"/>
  <c r="AQ642" i="2"/>
  <c r="AQ343" i="2"/>
  <c r="AQ212" i="2"/>
  <c r="AQ49" i="2"/>
  <c r="AQ232" i="2"/>
  <c r="AQ591" i="2"/>
  <c r="AQ636" i="2"/>
  <c r="AQ371" i="2"/>
  <c r="AQ10" i="2"/>
  <c r="AQ298" i="2"/>
  <c r="AQ165" i="2"/>
  <c r="AQ677" i="2"/>
  <c r="AQ119" i="2"/>
  <c r="AQ97" i="2"/>
  <c r="AQ513" i="2"/>
  <c r="AQ550" i="2"/>
  <c r="AQ146" i="2"/>
  <c r="AQ327" i="2"/>
  <c r="AQ56" i="2"/>
  <c r="AQ196" i="2"/>
  <c r="AQ239" i="2"/>
  <c r="AQ645" i="2"/>
  <c r="AQ114" i="2"/>
  <c r="AQ559" i="2"/>
  <c r="AQ340" i="2"/>
  <c r="AQ421" i="2"/>
  <c r="AQ179" i="2"/>
  <c r="AQ508" i="2"/>
  <c r="AQ105" i="2"/>
  <c r="AQ120" i="2"/>
  <c r="AQ487" i="2"/>
  <c r="AQ475" i="2"/>
  <c r="AQ450" i="2"/>
  <c r="AQ663" i="2"/>
  <c r="AQ392" i="2"/>
  <c r="AQ104" i="2"/>
  <c r="AQ336" i="2"/>
  <c r="AQ442" i="2"/>
  <c r="AQ367" i="2"/>
  <c r="AQ252" i="2"/>
  <c r="AQ270" i="2"/>
  <c r="AQ81" i="2"/>
  <c r="AQ456" i="2"/>
  <c r="AQ129" i="2"/>
  <c r="AQ342" i="2"/>
  <c r="AQ218" i="2"/>
  <c r="AQ164" i="2"/>
  <c r="AQ127" i="2"/>
  <c r="AQ399" i="2"/>
  <c r="AQ505" i="2"/>
  <c r="AQ301" i="2"/>
  <c r="AQ410" i="2"/>
  <c r="AQ533" i="2"/>
  <c r="AQ679" i="2"/>
  <c r="AQ593" i="2"/>
  <c r="AQ181" i="2"/>
  <c r="AQ235" i="2"/>
  <c r="AQ4" i="2"/>
  <c r="AQ290" i="2"/>
  <c r="AQ655" i="2"/>
  <c r="AQ5" i="2"/>
  <c r="AQ131" i="2"/>
  <c r="AQ323" i="2"/>
  <c r="AQ457" i="2"/>
  <c r="AQ613" i="2"/>
  <c r="AQ255" i="2"/>
  <c r="AQ89" i="2"/>
  <c r="AQ517" i="2"/>
  <c r="AQ108" i="2"/>
  <c r="AQ71" i="2"/>
  <c r="AQ254" i="2"/>
  <c r="AQ427" i="2"/>
  <c r="AQ140" i="2"/>
  <c r="AQ402" i="2"/>
  <c r="AQ243" i="2"/>
  <c r="AQ213" i="2"/>
  <c r="AQ256" i="2"/>
  <c r="AQ473" i="2"/>
  <c r="AQ113" i="2"/>
  <c r="AQ503" i="2"/>
  <c r="AQ294" i="2"/>
  <c r="AQ186" i="2"/>
  <c r="AQ172" i="2"/>
  <c r="AQ379" i="2"/>
  <c r="AQ44" i="2"/>
  <c r="AQ217" i="2"/>
  <c r="AQ397" i="2"/>
  <c r="AQ601" i="2"/>
  <c r="AQ717" i="2"/>
  <c r="AQ158" i="2"/>
  <c r="AQ489" i="2"/>
  <c r="AQ166" i="2"/>
  <c r="AQ491" i="2"/>
  <c r="AQ259" i="2"/>
  <c r="AQ648" i="2"/>
  <c r="AQ173" i="2"/>
  <c r="AQ22" i="2"/>
  <c r="AQ66" i="2"/>
  <c r="AQ170" i="2"/>
  <c r="AQ264" i="2"/>
  <c r="AQ167" i="2"/>
  <c r="AQ316" i="2"/>
  <c r="AQ24" i="2"/>
  <c r="AQ387" i="2"/>
  <c r="AQ40" i="2"/>
  <c r="AQ682" i="2"/>
  <c r="AQ295" i="2"/>
  <c r="AQ236" i="2"/>
  <c r="AQ587" i="2"/>
  <c r="AQ12" i="2"/>
  <c r="AQ701" i="2"/>
  <c r="AQ538" i="2"/>
  <c r="AQ670" i="2"/>
  <c r="AQ261" i="2"/>
  <c r="AQ455" i="2"/>
  <c r="AQ296" i="2"/>
  <c r="AQ384" i="2"/>
  <c r="AQ265" i="2"/>
  <c r="AQ300" i="2"/>
  <c r="AQ339" i="2"/>
  <c r="AQ293" i="2"/>
  <c r="AQ230" i="2"/>
  <c r="AQ395" i="2"/>
  <c r="AQ85" i="2"/>
  <c r="AQ137" i="2"/>
  <c r="AQ262" i="2"/>
  <c r="AQ571" i="2"/>
  <c r="AQ306" i="2"/>
  <c r="AQ582" i="2"/>
  <c r="AQ107" i="2"/>
  <c r="AQ472" i="2"/>
  <c r="AQ112" i="2"/>
  <c r="AQ535" i="2"/>
  <c r="AQ523" i="2"/>
  <c r="AQ485" i="2"/>
  <c r="AQ354" i="2"/>
  <c r="AQ603" i="2"/>
  <c r="AQ525" i="2"/>
  <c r="AQ539" i="2"/>
  <c r="AQ520" i="2"/>
  <c r="AQ669" i="2"/>
  <c r="AQ567" i="2"/>
  <c r="AQ19" i="2"/>
  <c r="AQ707" i="2"/>
  <c r="AQ553" i="2"/>
  <c r="AQ274" i="2"/>
  <c r="AQ200" i="2"/>
  <c r="AQ688" i="2"/>
  <c r="AQ492" i="2"/>
  <c r="AQ271" i="2"/>
  <c r="AQ615" i="2"/>
  <c r="AQ70" i="2"/>
  <c r="AQ393" i="2"/>
  <c r="AQ163" i="2"/>
  <c r="AQ188" i="2"/>
  <c r="AQ46" i="2"/>
  <c r="AQ194" i="2"/>
  <c r="AQ569" i="2"/>
  <c r="AQ242" i="2"/>
  <c r="AQ632" i="2"/>
  <c r="AQ9" i="2"/>
  <c r="AQ630" i="2"/>
  <c r="AQ646" i="2"/>
  <c r="AQ479" i="2"/>
  <c r="AQ618" i="2"/>
  <c r="AQ341" i="2"/>
  <c r="AQ64" i="2"/>
  <c r="AQ377" i="2"/>
  <c r="AQ26" i="2"/>
  <c r="AQ555" i="2"/>
  <c r="AQ469" i="2"/>
  <c r="AQ515" i="2"/>
  <c r="AQ360" i="2"/>
  <c r="AQ145" i="2"/>
  <c r="AQ544" i="2"/>
  <c r="AQ409" i="2"/>
  <c r="AQ197" i="2"/>
  <c r="AQ37" i="2"/>
  <c r="AQ526" i="2"/>
  <c r="AQ138" i="2"/>
  <c r="AQ289" i="2"/>
  <c r="AQ88" i="2"/>
  <c r="AQ439" i="2"/>
  <c r="AQ430" i="2"/>
  <c r="AQ653" i="2"/>
  <c r="AQ109" i="2"/>
  <c r="AQ441" i="2"/>
  <c r="AQ115" i="2"/>
  <c r="AQ501" i="2"/>
  <c r="AQ423" i="2"/>
  <c r="AQ74" i="2"/>
  <c r="AQ373" i="2"/>
  <c r="AQ408" i="2"/>
  <c r="AQ579" i="2"/>
  <c r="AQ32" i="2"/>
  <c r="AQ54" i="2"/>
  <c r="AQ7" i="2"/>
  <c r="AQ136" i="2"/>
  <c r="AQ432" i="2"/>
  <c r="AQ260" i="2"/>
  <c r="AQ453" i="2"/>
  <c r="AQ424" i="2"/>
  <c r="AQ568" i="2"/>
  <c r="AQ685" i="2"/>
  <c r="AQ731" i="2"/>
  <c r="AQ99" i="2"/>
  <c r="AQ240" i="2"/>
  <c r="AQ268" i="2"/>
  <c r="AQ337" i="2"/>
  <c r="AQ297" i="2"/>
  <c r="AQ398" i="2"/>
  <c r="AQ160" i="2"/>
  <c r="AQ592" i="2"/>
  <c r="AQ202" i="2"/>
  <c r="AQ318" i="2"/>
  <c r="AQ344" i="2"/>
  <c r="AQ692" i="2"/>
  <c r="AQ6" i="2"/>
  <c r="AQ490" i="2"/>
  <c r="AQ59" i="2"/>
  <c r="AQ320" i="2"/>
  <c r="AQ55" i="2"/>
  <c r="AQ35" i="2"/>
  <c r="AQ31" i="2"/>
  <c r="AQ480" i="2"/>
  <c r="AQ596" i="2"/>
  <c r="AQ691" i="2"/>
  <c r="AQ69" i="2"/>
  <c r="AQ565" i="2"/>
  <c r="AQ723" i="2"/>
  <c r="AQ211" i="2"/>
  <c r="AQ541" i="2"/>
  <c r="AQ176" i="2"/>
  <c r="AQ389" i="2"/>
  <c r="AQ282" i="2"/>
  <c r="AQ189" i="2"/>
  <c r="AQ445" i="2"/>
  <c r="AQ79" i="2"/>
  <c r="AQ518" i="2"/>
  <c r="AQ366" i="2"/>
  <c r="AQ369" i="2"/>
  <c r="AQ106" i="2"/>
  <c r="AQ514" i="2"/>
  <c r="AQ376" i="2"/>
  <c r="AQ177" i="2"/>
  <c r="AQ17" i="2"/>
  <c r="AQ358" i="2"/>
  <c r="AQ361" i="2"/>
  <c r="AQ52" i="2"/>
  <c r="AQ370" i="2"/>
  <c r="AQ528" i="2"/>
  <c r="AQ431" i="2"/>
  <c r="AQ540" i="2"/>
  <c r="AQ210" i="2"/>
  <c r="AQ41" i="2"/>
  <c r="AQ458" i="2"/>
  <c r="AQ671" i="2"/>
  <c r="AQ404" i="2"/>
  <c r="AQ227" i="2"/>
  <c r="AQ474" i="2"/>
  <c r="AQ91" i="2"/>
  <c r="AQ103" i="2"/>
  <c r="AQ134" i="2"/>
  <c r="AQ275" i="2"/>
  <c r="AQ231" i="2"/>
  <c r="AQ683" i="2"/>
  <c r="AQ566" i="2"/>
  <c r="AQ193" i="2"/>
  <c r="AQ73" i="2"/>
  <c r="AQ123" i="2"/>
  <c r="AQ310" i="2"/>
  <c r="AQ420" i="2"/>
  <c r="AQ352" i="2"/>
  <c r="AQ388" i="2"/>
  <c r="AQ76" i="2"/>
  <c r="AQ467" i="2"/>
  <c r="AQ599" i="2"/>
  <c r="AQ574" i="2"/>
  <c r="AQ257" i="2"/>
  <c r="AQ545" i="2"/>
  <c r="AQ345" i="2"/>
  <c r="AQ50" i="2"/>
  <c r="AQ100" i="2"/>
  <c r="AQ280" i="2"/>
  <c r="AQ429" i="2"/>
  <c r="AQ228" i="2"/>
  <c r="AQ484" i="2"/>
  <c r="AQ8" i="2"/>
  <c r="AQ245" i="2"/>
  <c r="AQ572" i="2"/>
  <c r="AQ144" i="2"/>
  <c r="AQ216" i="2"/>
  <c r="AQ273" i="2"/>
  <c r="AQ126" i="2"/>
  <c r="AQ283" i="2"/>
  <c r="AQ190" i="2"/>
  <c r="AQ385" i="2"/>
  <c r="AQ319" i="2"/>
  <c r="AQ498" i="2"/>
  <c r="AQ714" i="2"/>
  <c r="AQ205" i="2"/>
  <c r="AQ27" i="2"/>
  <c r="AQ206" i="2"/>
  <c r="AQ577" i="2"/>
  <c r="AQ628" i="2"/>
  <c r="AQ705" i="2"/>
  <c r="AQ117" i="2"/>
  <c r="AQ284" i="2"/>
  <c r="AQ95" i="2"/>
  <c r="AQ92" i="2"/>
  <c r="AQ299" i="2"/>
  <c r="AQ446" i="2"/>
  <c r="AQ209" i="2"/>
  <c r="AQ224" i="2"/>
  <c r="AQ522" i="2"/>
  <c r="AQ357" i="2"/>
  <c r="AQ187" i="2"/>
  <c r="AQ174" i="2"/>
  <c r="AQ75" i="2"/>
  <c r="AQ86" i="2"/>
  <c r="AQ644" i="2"/>
  <c r="AQ483" i="2"/>
  <c r="AQ47" i="2"/>
  <c r="AQ11" i="2"/>
  <c r="AQ721" i="2"/>
  <c r="AQ638" i="2"/>
  <c r="AQ28" i="2"/>
  <c r="AQ563" i="2"/>
  <c r="AQ130" i="2"/>
  <c r="AQ34" i="2"/>
  <c r="AQ65" i="2"/>
  <c r="AQ141" i="2"/>
  <c r="AQ238" i="2"/>
  <c r="AQ527" i="2"/>
  <c r="AQ400" i="2"/>
  <c r="AQ335" i="2"/>
  <c r="AQ204" i="2"/>
  <c r="AQ390" i="2"/>
  <c r="AQ564" i="2"/>
  <c r="AQ247" i="2"/>
  <c r="AQ600" i="2"/>
  <c r="AQ62" i="2"/>
  <c r="AQ191" i="2"/>
  <c r="AQ203" i="2"/>
  <c r="AQ386" i="2"/>
  <c r="AQ3" i="2"/>
  <c r="AQ148" i="2"/>
  <c r="AQ276" i="2"/>
  <c r="AQ641" i="2"/>
  <c r="AQ610" i="2"/>
  <c r="AQ611" i="2"/>
  <c r="AQ372" i="2"/>
  <c r="AQ48" i="2"/>
  <c r="AQ414" i="2"/>
  <c r="AQ272" i="2"/>
  <c r="AQ322" i="2"/>
  <c r="AQ180" i="2"/>
  <c r="AQ151" i="2"/>
  <c r="AQ494" i="2"/>
  <c r="AQ578" i="2"/>
  <c r="AQ710" i="2"/>
  <c r="AQ147" i="2"/>
  <c r="AQ2" i="2"/>
  <c r="AQ15" i="2"/>
  <c r="AQ448" i="2"/>
  <c r="AQ125" i="2"/>
  <c r="AQ13" i="2"/>
  <c r="AQ486" i="2"/>
  <c r="AQ678" i="2"/>
  <c r="AQ331" i="2"/>
  <c r="AQ58" i="2"/>
  <c r="AQ229" i="2"/>
  <c r="AQ313" i="2"/>
  <c r="AQ157" i="2"/>
  <c r="AQ143" i="2"/>
  <c r="AQ161" i="2"/>
  <c r="AQ321" i="2"/>
  <c r="AQ29" i="2"/>
  <c r="AQ627" i="2"/>
  <c r="AQ250" i="2"/>
  <c r="AQ135" i="2"/>
  <c r="AQ594" i="2"/>
  <c r="AQ251" i="2"/>
  <c r="AQ101" i="2"/>
  <c r="AQ45" i="2"/>
  <c r="AQ234" i="2"/>
  <c r="AQ519" i="2"/>
  <c r="AQ25" i="2"/>
  <c r="AQ14" i="2"/>
  <c r="AQ422" i="2"/>
  <c r="AQ556" i="2"/>
  <c r="AQ51" i="2"/>
  <c r="AQ291" i="2"/>
  <c r="AQ359" i="2"/>
  <c r="AQ246" i="2"/>
  <c r="AQ435" i="2"/>
  <c r="AQ286" i="2"/>
  <c r="AQ589" i="2"/>
  <c r="AQ606" i="2"/>
  <c r="AQ406" i="2"/>
  <c r="AQ267" i="2"/>
  <c r="AQ581" i="2"/>
  <c r="AQ737" i="2"/>
  <c r="AQ666" i="2"/>
  <c r="AQ84" i="2"/>
  <c r="AQ139" i="2"/>
  <c r="AQ619" i="2"/>
  <c r="AQ208" i="2"/>
  <c r="AQ482" i="2"/>
  <c r="AQ558" i="2"/>
  <c r="AQ155" i="2"/>
  <c r="AQ672" i="2"/>
  <c r="AQ20" i="2"/>
  <c r="AQ324" i="2"/>
  <c r="AQ124" i="2"/>
  <c r="AQ72" i="2"/>
  <c r="AQ459" i="2"/>
  <c r="AQ237" i="2"/>
  <c r="AQ68" i="2"/>
  <c r="AQ727" i="2"/>
  <c r="AQ711" i="2"/>
  <c r="AQ368" i="2"/>
  <c r="AQ305" i="2"/>
  <c r="AQ102" i="2"/>
  <c r="AQ258" i="2"/>
  <c r="AQ621" i="2"/>
  <c r="AQ292" i="2"/>
  <c r="AQ562" i="2"/>
  <c r="AQ374" i="2"/>
  <c r="AQ573" i="2"/>
  <c r="AQ303" i="2"/>
  <c r="AQ326" i="2"/>
  <c r="AQ233" i="2"/>
  <c r="AQ700" i="2"/>
  <c r="AQ476" i="2"/>
  <c r="AQ183" i="2"/>
  <c r="AQ60" i="2"/>
  <c r="AQ312" i="2"/>
  <c r="AQ449" i="2"/>
  <c r="AQ287" i="2"/>
  <c r="AQ405" i="2"/>
  <c r="AQ507" i="2"/>
  <c r="AQ349" i="2"/>
  <c r="AQ57" i="2"/>
  <c r="AQ499" i="2"/>
  <c r="AQ21" i="2"/>
  <c r="AQ152" i="2"/>
  <c r="AQ285" i="2"/>
  <c r="AQ675" i="2"/>
  <c r="AQ328" i="2"/>
  <c r="AQ61" i="2"/>
  <c r="AQ570" i="2"/>
  <c r="AQ461" i="2"/>
  <c r="AQ219" i="2"/>
  <c r="AQ118" i="2"/>
  <c r="AQ278" i="2"/>
  <c r="AQ415" i="2"/>
  <c r="AQ502" i="2"/>
  <c r="AQ706" i="2"/>
  <c r="AQ128" i="2"/>
  <c r="AQ308" i="2"/>
  <c r="AQ694" i="2"/>
  <c r="AQ732" i="2"/>
  <c r="AQ332" i="2"/>
  <c r="AQ353" i="2"/>
  <c r="AQ662" i="2"/>
  <c r="AQ121" i="2"/>
  <c r="AQ16" i="2"/>
  <c r="AQ575" i="2"/>
  <c r="AQ434" i="2"/>
  <c r="AQ175" i="2"/>
  <c r="AQ524" i="2"/>
  <c r="AQ33" i="2"/>
  <c r="AQ468" i="2"/>
  <c r="AQ185" i="2"/>
  <c r="AQ309" i="2"/>
  <c r="AQ661" i="2"/>
  <c r="AQ549" i="2"/>
  <c r="AQ437" i="2"/>
  <c r="AQ215" i="2"/>
  <c r="AQ643" i="2"/>
  <c r="AQ511" i="2"/>
  <c r="AQ171" i="2"/>
  <c r="AQ365" i="2"/>
  <c r="AQ18" i="2"/>
  <c r="AQ532" i="2"/>
  <c r="AQ279" i="2"/>
  <c r="AQ640" i="2"/>
  <c r="AQ504" i="2"/>
  <c r="AQ477" i="2"/>
  <c r="AQ451" i="2"/>
  <c r="AQ63" i="2"/>
  <c r="AQ39" i="2"/>
  <c r="AQ471" i="2"/>
  <c r="AQ53" i="2"/>
  <c r="AQ585" i="2"/>
  <c r="AQ735" i="2"/>
  <c r="AQ23" i="2"/>
  <c r="AQ413" i="2"/>
  <c r="AQ356" i="2"/>
  <c r="AQ116" i="2"/>
  <c r="AQ481" i="2"/>
  <c r="AQ597" i="2"/>
  <c r="AQ350" i="2"/>
  <c r="AQ598" i="2"/>
  <c r="AQ78" i="2"/>
  <c r="AQ552" i="2"/>
  <c r="AQ521" i="2"/>
  <c r="AQ726" i="2"/>
  <c r="AQ733" i="2"/>
  <c r="AQ548" i="2"/>
  <c r="AQ495" i="2"/>
  <c r="AQ656" i="2"/>
  <c r="AQ465" i="2"/>
  <c r="AQ226" i="2"/>
  <c r="AQ651" i="2"/>
  <c r="AQ110" i="2"/>
  <c r="AQ198" i="2"/>
  <c r="AQ626" i="2"/>
  <c r="AQ43" i="2"/>
  <c r="AQ470" i="2"/>
  <c r="AQ307" i="2"/>
  <c r="AQ488" i="2"/>
  <c r="AQ67" i="2"/>
  <c r="AQ649" i="2"/>
  <c r="AQ351" i="2"/>
  <c r="AQ311" i="2"/>
  <c r="AQ182" i="2"/>
  <c r="AQ396" i="2"/>
  <c r="AQ38" i="2"/>
  <c r="AQ584" i="2"/>
  <c r="AQ133" i="2"/>
  <c r="AQ195" i="2"/>
  <c r="AQ506" i="2"/>
  <c r="AQ220" i="2"/>
  <c r="AQ277" i="2"/>
  <c r="AQ605" i="2"/>
  <c r="AQ378" i="2"/>
  <c r="AQ612" i="2"/>
  <c r="AQ436" i="2"/>
  <c r="AQ42" i="2"/>
  <c r="AQ96" i="2"/>
  <c r="AQ153" i="2"/>
  <c r="AQ728" i="2"/>
  <c r="AQ201" i="2"/>
  <c r="AQ551" i="2"/>
  <c r="AQ699" i="2"/>
  <c r="AQ394" i="2"/>
  <c r="AQ690" i="2"/>
  <c r="AQ724" i="2"/>
  <c r="AQ36" i="2"/>
  <c r="AQ149" i="2"/>
  <c r="AQ496" i="2"/>
  <c r="AQ30" i="2"/>
  <c r="AQ269" i="2"/>
  <c r="AQ689" i="2"/>
  <c r="AQ695" i="2"/>
  <c r="AQ87" i="2"/>
  <c r="AQ412" i="2"/>
  <c r="AQ221" i="2"/>
  <c r="AQ380" i="2"/>
  <c r="AQ132" i="2"/>
  <c r="AQ667" i="2"/>
  <c r="AQ418" i="2"/>
  <c r="AQ346" i="2"/>
  <c r="AQ602" i="2"/>
  <c r="AQ411" i="2"/>
  <c r="AQ635" i="2"/>
  <c r="AQ122" i="2"/>
  <c r="AQ222" i="2"/>
  <c r="AQ168" i="2"/>
  <c r="AQ616" i="2"/>
  <c r="AQ111" i="2"/>
  <c r="AQ363" i="2"/>
  <c r="AQ560" i="2"/>
  <c r="AQ554" i="2"/>
  <c r="AQ317" i="2"/>
  <c r="AQ80" i="2"/>
  <c r="AQ720" i="2"/>
  <c r="AQ464" i="2"/>
  <c r="AQ673" i="2"/>
  <c r="AQ704" i="2"/>
  <c r="AQ534" i="2"/>
  <c r="AQ659" i="2"/>
  <c r="AQ241" i="2"/>
  <c r="AQ214" i="2"/>
  <c r="AQ629" i="2"/>
  <c r="AQ444" i="2"/>
  <c r="AQ466" i="2"/>
  <c r="AQ98" i="2"/>
  <c r="AQ334" i="2"/>
  <c r="AQ248" i="2"/>
  <c r="AQ169" i="2"/>
  <c r="AQ225" i="2"/>
  <c r="AQ244" i="2"/>
  <c r="AQ249" i="2"/>
  <c r="AQ391" i="2"/>
  <c r="AQ154" i="2"/>
  <c r="AQ159" i="2"/>
  <c r="AQ94" i="2"/>
  <c r="AQ650" i="2"/>
  <c r="AQ478" i="2"/>
  <c r="AQ407" i="2"/>
  <c r="AQ207" i="2"/>
  <c r="AQ674" i="2"/>
  <c r="AQ590" i="2"/>
  <c r="AQ713" i="2"/>
  <c r="AQ576" i="2"/>
  <c r="AQ687" i="2"/>
  <c r="AQ625" i="2"/>
  <c r="AQ90" i="2"/>
  <c r="AQ634" i="2"/>
  <c r="AQ586" i="2"/>
  <c r="AQ739" i="2"/>
  <c r="AQ729" i="2"/>
  <c r="AQ416" i="2"/>
  <c r="AQ686" i="2"/>
  <c r="AQ162" i="2"/>
  <c r="AQ355" i="2"/>
  <c r="AQ604" i="2"/>
  <c r="AQ223" i="2"/>
  <c r="AQ281" i="2"/>
  <c r="AQ375" i="2"/>
  <c r="AQ142" i="2"/>
  <c r="AQ497" i="2"/>
  <c r="AQ631" i="2"/>
  <c r="AQ82" i="2"/>
  <c r="AQ425" i="2"/>
  <c r="AQ657" i="2"/>
  <c r="AQ266" i="2"/>
  <c r="AQ347" i="2"/>
  <c r="AQ623" i="2"/>
  <c r="AQ561" i="2"/>
  <c r="AQ543" i="2"/>
  <c r="AQ348" i="2"/>
  <c r="AQ382" i="2"/>
  <c r="AQ447" i="2"/>
  <c r="AQ381" i="2"/>
  <c r="AQ77" i="2"/>
  <c r="AQ184" i="2"/>
  <c r="AQ288" i="2"/>
  <c r="AQ302" i="2"/>
  <c r="AQ263" i="2"/>
  <c r="AQ512" i="2"/>
  <c r="AQ730" i="2"/>
  <c r="AQ362" i="2"/>
  <c r="AQ580" i="2"/>
  <c r="AQ684" i="2"/>
  <c r="AQ199" i="2"/>
  <c r="AQ314" i="2"/>
  <c r="AQ557" i="2"/>
  <c r="AQ178" i="2"/>
  <c r="AQ509" i="2"/>
  <c r="AQ192" i="2"/>
  <c r="AQ460" i="2"/>
  <c r="AQ696" i="2"/>
  <c r="AQ608" i="2"/>
  <c r="AQ304" i="2"/>
  <c r="AQ647" i="2"/>
  <c r="AQ438" i="2"/>
  <c r="AQ637" i="2"/>
  <c r="AQ537" i="2"/>
  <c r="AQ583" i="2"/>
  <c r="AQ401" i="2"/>
  <c r="AQ452" i="2"/>
  <c r="AQ419" i="2"/>
  <c r="AQ652" i="2"/>
  <c r="AQ493" i="2"/>
  <c r="AQ315" i="2"/>
  <c r="AQ718" i="2"/>
  <c r="AQ364" i="2"/>
  <c r="AQ329" i="2"/>
  <c r="AQ698" i="2"/>
  <c r="AQ330" i="2"/>
  <c r="AQ620" i="2"/>
  <c r="AQ676" i="2"/>
  <c r="AQ633" i="2"/>
  <c r="AQ433" i="2"/>
  <c r="AQ443" i="2"/>
  <c r="AQ530" i="2"/>
  <c r="AQ333" i="2"/>
  <c r="AQ609" i="2"/>
  <c r="AQ622" i="2"/>
  <c r="AQ722" i="2"/>
  <c r="AQ426" i="2"/>
  <c r="AQ681" i="2"/>
  <c r="AQ654" i="2"/>
  <c r="AQ463" i="2"/>
  <c r="AQ639" i="2"/>
  <c r="AQ617" i="2"/>
  <c r="AQ697" i="2"/>
  <c r="AQ542" i="2"/>
  <c r="AQ595" i="2"/>
  <c r="AQ738" i="2"/>
  <c r="AQ547" i="2"/>
  <c r="AQ658" i="2"/>
  <c r="AQ440" i="2"/>
  <c r="AQ734" i="2"/>
  <c r="AQ736" i="2"/>
  <c r="AQ715" i="2"/>
  <c r="AQ680" i="2"/>
  <c r="AQ725" i="2"/>
  <c r="AQ703" i="2"/>
  <c r="AQ624" i="2"/>
  <c r="AQ716" i="2"/>
  <c r="AQ693" i="2"/>
  <c r="AQ664" i="2"/>
  <c r="AQ719" i="2"/>
  <c r="AQ665" i="2"/>
  <c r="AQ708" i="2"/>
  <c r="AQ709" i="2"/>
  <c r="AQ712" i="2"/>
  <c r="AK607" i="2"/>
  <c r="AR607" i="2" s="1"/>
  <c r="AK614" i="2"/>
  <c r="AK660" i="2"/>
  <c r="AK150" i="2"/>
  <c r="AK403" i="2"/>
  <c r="AK529" i="2"/>
  <c r="AK462" i="2"/>
  <c r="AR462" i="2" s="1"/>
  <c r="AK588" i="2"/>
  <c r="AK510" i="2"/>
  <c r="AR510" i="2" s="1"/>
  <c r="AK383" i="2"/>
  <c r="AK428" i="2"/>
  <c r="AK500" i="2"/>
  <c r="AK668" i="2"/>
  <c r="AK253" i="2"/>
  <c r="AK156" i="2"/>
  <c r="AK536" i="2"/>
  <c r="AR536" i="2" s="1"/>
  <c r="AK516" i="2"/>
  <c r="AR516" i="2" s="1"/>
  <c r="AK338" i="2"/>
  <c r="AR338" i="2" s="1"/>
  <c r="AK325" i="2"/>
  <c r="AR325" i="2" s="1"/>
  <c r="AK702" i="2"/>
  <c r="AK546" i="2"/>
  <c r="AR546" i="2" s="1"/>
  <c r="AK417" i="2"/>
  <c r="AK454" i="2"/>
  <c r="AK531" i="2"/>
  <c r="AK93" i="2"/>
  <c r="AK83" i="2"/>
  <c r="AK642" i="2"/>
  <c r="AK343" i="2"/>
  <c r="AR343" i="2" s="1"/>
  <c r="AK212" i="2"/>
  <c r="AK49" i="2"/>
  <c r="AR49" i="2" s="1"/>
  <c r="AK232" i="2"/>
  <c r="AK591" i="2"/>
  <c r="AK636" i="2"/>
  <c r="AK371" i="2"/>
  <c r="AK10" i="2"/>
  <c r="AK298" i="2"/>
  <c r="AK165" i="2"/>
  <c r="AR165" i="2" s="1"/>
  <c r="AK677" i="2"/>
  <c r="AK119" i="2"/>
  <c r="AR119" i="2" s="1"/>
  <c r="AK97" i="2"/>
  <c r="AK513" i="2"/>
  <c r="AK550" i="2"/>
  <c r="AK146" i="2"/>
  <c r="AR146" i="2" s="1"/>
  <c r="AK327" i="2"/>
  <c r="AK56" i="2"/>
  <c r="AR56" i="2" s="1"/>
  <c r="AK196" i="2"/>
  <c r="AK239" i="2"/>
  <c r="AR239" i="2" s="1"/>
  <c r="AK645" i="2"/>
  <c r="AR645" i="2" s="1"/>
  <c r="AK114" i="2"/>
  <c r="AK559" i="2"/>
  <c r="AK340" i="2"/>
  <c r="AK421" i="2"/>
  <c r="AK179" i="2"/>
  <c r="AK508" i="2"/>
  <c r="AK105" i="2"/>
  <c r="AK120" i="2"/>
  <c r="AR120" i="2" s="1"/>
  <c r="AK487" i="2"/>
  <c r="AK475" i="2"/>
  <c r="AR475" i="2" s="1"/>
  <c r="AK450" i="2"/>
  <c r="AK663" i="2"/>
  <c r="AK392" i="2"/>
  <c r="AK104" i="2"/>
  <c r="AK336" i="2"/>
  <c r="AK442" i="2"/>
  <c r="AK367" i="2"/>
  <c r="AK252" i="2"/>
  <c r="AK270" i="2"/>
  <c r="AK81" i="2"/>
  <c r="AK456" i="2"/>
  <c r="AK129" i="2"/>
  <c r="AK342" i="2"/>
  <c r="AK218" i="2"/>
  <c r="AK164" i="2"/>
  <c r="AK127" i="2"/>
  <c r="AK399" i="2"/>
  <c r="AK505" i="2"/>
  <c r="AR505" i="2" s="1"/>
  <c r="AK301" i="2"/>
  <c r="AR301" i="2" s="1"/>
  <c r="AK410" i="2"/>
  <c r="AR410" i="2" s="1"/>
  <c r="AK533" i="2"/>
  <c r="AK679" i="2"/>
  <c r="AR679" i="2" s="1"/>
  <c r="AK593" i="2"/>
  <c r="AK181" i="2"/>
  <c r="AK235" i="2"/>
  <c r="AK4" i="2"/>
  <c r="AK290" i="2"/>
  <c r="AK655" i="2"/>
  <c r="AR655" i="2" s="1"/>
  <c r="AK5" i="2"/>
  <c r="AK131" i="2"/>
  <c r="AK323" i="2"/>
  <c r="AR323" i="2" s="1"/>
  <c r="AK457" i="2"/>
  <c r="AR457" i="2" s="1"/>
  <c r="AK613" i="2"/>
  <c r="AK255" i="2"/>
  <c r="AK89" i="2"/>
  <c r="AK517" i="2"/>
  <c r="AK108" i="2"/>
  <c r="AK71" i="2"/>
  <c r="AK254" i="2"/>
  <c r="AK427" i="2"/>
  <c r="AK140" i="2"/>
  <c r="AK402" i="2"/>
  <c r="AK243" i="2"/>
  <c r="AK213" i="2"/>
  <c r="AK256" i="2"/>
  <c r="AK473" i="2"/>
  <c r="AK113" i="2"/>
  <c r="AK503" i="2"/>
  <c r="AK294" i="2"/>
  <c r="AK186" i="2"/>
  <c r="AK172" i="2"/>
  <c r="AK379" i="2"/>
  <c r="AR379" i="2" s="1"/>
  <c r="AK44" i="2"/>
  <c r="AK217" i="2"/>
  <c r="AR217" i="2" s="1"/>
  <c r="AK397" i="2"/>
  <c r="AK601" i="2"/>
  <c r="AR601" i="2" s="1"/>
  <c r="AK717" i="2"/>
  <c r="AR717" i="2" s="1"/>
  <c r="AK158" i="2"/>
  <c r="AR158" i="2" s="1"/>
  <c r="AK489" i="2"/>
  <c r="AR489" i="2" s="1"/>
  <c r="AK166" i="2"/>
  <c r="AK491" i="2"/>
  <c r="AK259" i="2"/>
  <c r="AK648" i="2"/>
  <c r="AR648" i="2" s="1"/>
  <c r="AK173" i="2"/>
  <c r="AK22" i="2"/>
  <c r="AR22" i="2" s="1"/>
  <c r="AK66" i="2"/>
  <c r="AK170" i="2"/>
  <c r="AK264" i="2"/>
  <c r="AR264" i="2" s="1"/>
  <c r="AK167" i="2"/>
  <c r="AK316" i="2"/>
  <c r="AK24" i="2"/>
  <c r="AK387" i="2"/>
  <c r="AR387" i="2" s="1"/>
  <c r="AK40" i="2"/>
  <c r="AK682" i="2"/>
  <c r="AK295" i="2"/>
  <c r="AK236" i="2"/>
  <c r="AR236" i="2" s="1"/>
  <c r="AK587" i="2"/>
  <c r="AR587" i="2" s="1"/>
  <c r="AK12" i="2"/>
  <c r="AK701" i="2"/>
  <c r="AK538" i="2"/>
  <c r="AR538" i="2" s="1"/>
  <c r="AK670" i="2"/>
  <c r="AK261" i="2"/>
  <c r="AK455" i="2"/>
  <c r="AK296" i="2"/>
  <c r="AR296" i="2" s="1"/>
  <c r="AK384" i="2"/>
  <c r="AR384" i="2" s="1"/>
  <c r="AK265" i="2"/>
  <c r="AK300" i="2"/>
  <c r="AK339" i="2"/>
  <c r="AK293" i="2"/>
  <c r="AR293" i="2" s="1"/>
  <c r="AK230" i="2"/>
  <c r="AK395" i="2"/>
  <c r="AR395" i="2" s="1"/>
  <c r="AK85" i="2"/>
  <c r="AK137" i="2"/>
  <c r="AK262" i="2"/>
  <c r="AR262" i="2" s="1"/>
  <c r="AK571" i="2"/>
  <c r="AK306" i="2"/>
  <c r="AR306" i="2" s="1"/>
  <c r="AK582" i="2"/>
  <c r="AK107" i="2"/>
  <c r="AK472" i="2"/>
  <c r="AR472" i="2" s="1"/>
  <c r="AK112" i="2"/>
  <c r="AK535" i="2"/>
  <c r="AK523" i="2"/>
  <c r="AR523" i="2" s="1"/>
  <c r="AK485" i="2"/>
  <c r="C59" i="3" s="1"/>
  <c r="AK354" i="2"/>
  <c r="AK603" i="2"/>
  <c r="AK525" i="2"/>
  <c r="AR525" i="2" s="1"/>
  <c r="AK539" i="2"/>
  <c r="AK520" i="2"/>
  <c r="AK669" i="2"/>
  <c r="AR669" i="2" s="1"/>
  <c r="AK567" i="2"/>
  <c r="AR567" i="2" s="1"/>
  <c r="AK19" i="2"/>
  <c r="AK707" i="2"/>
  <c r="AR707" i="2" s="1"/>
  <c r="AK553" i="2"/>
  <c r="AK274" i="2"/>
  <c r="AK200" i="2"/>
  <c r="AR200" i="2" s="1"/>
  <c r="AK688" i="2"/>
  <c r="AR688" i="2" s="1"/>
  <c r="AK492" i="2"/>
  <c r="AR492" i="2" s="1"/>
  <c r="AK271" i="2"/>
  <c r="AR271" i="2" s="1"/>
  <c r="AK615" i="2"/>
  <c r="AR615" i="2" s="1"/>
  <c r="AK70" i="2"/>
  <c r="AR70" i="2" s="1"/>
  <c r="AK393" i="2"/>
  <c r="AK163" i="2"/>
  <c r="AK188" i="2"/>
  <c r="AK46" i="2"/>
  <c r="AK194" i="2"/>
  <c r="AK569" i="2"/>
  <c r="AK242" i="2"/>
  <c r="AK632" i="2"/>
  <c r="AR632" i="2" s="1"/>
  <c r="AK9" i="2"/>
  <c r="AR9" i="2" s="1"/>
  <c r="AK630" i="2"/>
  <c r="AR630" i="2" s="1"/>
  <c r="AK646" i="2"/>
  <c r="AK479" i="2"/>
  <c r="AK618" i="2"/>
  <c r="AK341" i="2"/>
  <c r="AK64" i="2"/>
  <c r="AR64" i="2" s="1"/>
  <c r="AK377" i="2"/>
  <c r="C3" i="3" s="1"/>
  <c r="AK26" i="2"/>
  <c r="AK555" i="2"/>
  <c r="AK469" i="2"/>
  <c r="AK515" i="2"/>
  <c r="AR515" i="2" s="1"/>
  <c r="AK360" i="2"/>
  <c r="AR360" i="2" s="1"/>
  <c r="AK145" i="2"/>
  <c r="AK544" i="2"/>
  <c r="AK409" i="2"/>
  <c r="AR409" i="2" s="1"/>
  <c r="AK197" i="2"/>
  <c r="AK37" i="2"/>
  <c r="AK526" i="2"/>
  <c r="AK138" i="2"/>
  <c r="AK289" i="2"/>
  <c r="AR289" i="2" s="1"/>
  <c r="AK88" i="2"/>
  <c r="AR88" i="2" s="1"/>
  <c r="AK439" i="2"/>
  <c r="AK430" i="2"/>
  <c r="AK653" i="2"/>
  <c r="AR653" i="2" s="1"/>
  <c r="AK109" i="2"/>
  <c r="AK441" i="2"/>
  <c r="AR441" i="2" s="1"/>
  <c r="AK115" i="2"/>
  <c r="AK501" i="2"/>
  <c r="AR501" i="2" s="1"/>
  <c r="AK423" i="2"/>
  <c r="AK74" i="2"/>
  <c r="AK373" i="2"/>
  <c r="AR373" i="2" s="1"/>
  <c r="AK408" i="2"/>
  <c r="AK579" i="2"/>
  <c r="AK32" i="2"/>
  <c r="AK54" i="2"/>
  <c r="AK7" i="2"/>
  <c r="AK136" i="2"/>
  <c r="AK432" i="2"/>
  <c r="AK260" i="2"/>
  <c r="AR260" i="2" s="1"/>
  <c r="AK453" i="2"/>
  <c r="AK424" i="2"/>
  <c r="AK568" i="2"/>
  <c r="AK685" i="2"/>
  <c r="AK731" i="2"/>
  <c r="AR731" i="2" s="1"/>
  <c r="AK99" i="2"/>
  <c r="AK240" i="2"/>
  <c r="AK268" i="2"/>
  <c r="AK337" i="2"/>
  <c r="AR337" i="2" s="1"/>
  <c r="AK297" i="2"/>
  <c r="AK398" i="2"/>
  <c r="AR398" i="2" s="1"/>
  <c r="AK160" i="2"/>
  <c r="AK592" i="2"/>
  <c r="AK202" i="2"/>
  <c r="AR202" i="2" s="1"/>
  <c r="AK318" i="2"/>
  <c r="AR318" i="2" s="1"/>
  <c r="AK344" i="2"/>
  <c r="AK692" i="2"/>
  <c r="AR692" i="2" s="1"/>
  <c r="AK6" i="2"/>
  <c r="AK490" i="2"/>
  <c r="AK59" i="2"/>
  <c r="AK320" i="2"/>
  <c r="AK55" i="2"/>
  <c r="AK35" i="2"/>
  <c r="AK31" i="2"/>
  <c r="AK480" i="2"/>
  <c r="AK596" i="2"/>
  <c r="AR596" i="2" s="1"/>
  <c r="AK691" i="2"/>
  <c r="AR691" i="2" s="1"/>
  <c r="AK69" i="2"/>
  <c r="AK565" i="2"/>
  <c r="AR565" i="2" s="1"/>
  <c r="AK723" i="2"/>
  <c r="AR723" i="2" s="1"/>
  <c r="AK211" i="2"/>
  <c r="AR211" i="2" s="1"/>
  <c r="AK541" i="2"/>
  <c r="AR541" i="2" s="1"/>
  <c r="AK176" i="2"/>
  <c r="AK389" i="2"/>
  <c r="AK282" i="2"/>
  <c r="AK189" i="2"/>
  <c r="AK445" i="2"/>
  <c r="AK79" i="2"/>
  <c r="AK518" i="2"/>
  <c r="AK366" i="2"/>
  <c r="AK369" i="2"/>
  <c r="AK106" i="2"/>
  <c r="AK514" i="2"/>
  <c r="AR514" i="2" s="1"/>
  <c r="AK376" i="2"/>
  <c r="AR376" i="2" s="1"/>
  <c r="AK177" i="2"/>
  <c r="AK17" i="2"/>
  <c r="AK358" i="2"/>
  <c r="AR358" i="2" s="1"/>
  <c r="AK361" i="2"/>
  <c r="AR361" i="2" s="1"/>
  <c r="AK52" i="2"/>
  <c r="AK370" i="2"/>
  <c r="AK528" i="2"/>
  <c r="AK431" i="2"/>
  <c r="AR431" i="2" s="1"/>
  <c r="AK540" i="2"/>
  <c r="AK210" i="2"/>
  <c r="AK41" i="2"/>
  <c r="AK458" i="2"/>
  <c r="AR458" i="2" s="1"/>
  <c r="AK671" i="2"/>
  <c r="AR671" i="2" s="1"/>
  <c r="AK404" i="2"/>
  <c r="AK227" i="2"/>
  <c r="AK474" i="2"/>
  <c r="AK91" i="2"/>
  <c r="AK103" i="2"/>
  <c r="AR103" i="2" s="1"/>
  <c r="AK134" i="2"/>
  <c r="AK275" i="2"/>
  <c r="AK231" i="2"/>
  <c r="AK683" i="2"/>
  <c r="AK566" i="2"/>
  <c r="AK193" i="2"/>
  <c r="AK73" i="2"/>
  <c r="AK123" i="2"/>
  <c r="AK310" i="2"/>
  <c r="AR310" i="2" s="1"/>
  <c r="AK420" i="2"/>
  <c r="AK352" i="2"/>
  <c r="AR352" i="2" s="1"/>
  <c r="AK388" i="2"/>
  <c r="AK76" i="2"/>
  <c r="AR76" i="2" s="1"/>
  <c r="AK467" i="2"/>
  <c r="AK599" i="2"/>
  <c r="AK574" i="2"/>
  <c r="AK257" i="2"/>
  <c r="AR257" i="2" s="1"/>
  <c r="AK545" i="2"/>
  <c r="AK345" i="2"/>
  <c r="AK50" i="2"/>
  <c r="AK100" i="2"/>
  <c r="AK280" i="2"/>
  <c r="AK429" i="2"/>
  <c r="AR429" i="2" s="1"/>
  <c r="AK228" i="2"/>
  <c r="AK484" i="2"/>
  <c r="AR484" i="2" s="1"/>
  <c r="AK8" i="2"/>
  <c r="AK245" i="2"/>
  <c r="AK572" i="2"/>
  <c r="AR572" i="2" s="1"/>
  <c r="AK144" i="2"/>
  <c r="AK216" i="2"/>
  <c r="AR216" i="2" s="1"/>
  <c r="AK273" i="2"/>
  <c r="AK126" i="2"/>
  <c r="AK283" i="2"/>
  <c r="AK190" i="2"/>
  <c r="AK385" i="2"/>
  <c r="AK319" i="2"/>
  <c r="AK498" i="2"/>
  <c r="AK714" i="2"/>
  <c r="AR714" i="2" s="1"/>
  <c r="AK205" i="2"/>
  <c r="AK27" i="2"/>
  <c r="AR27" i="2" s="1"/>
  <c r="AK206" i="2"/>
  <c r="AK577" i="2"/>
  <c r="AR577" i="2" s="1"/>
  <c r="AK628" i="2"/>
  <c r="AR628" i="2" s="1"/>
  <c r="AK705" i="2"/>
  <c r="AR705" i="2" s="1"/>
  <c r="AK117" i="2"/>
  <c r="AR117" i="2" s="1"/>
  <c r="AK284" i="2"/>
  <c r="AK95" i="2"/>
  <c r="AK92" i="2"/>
  <c r="AR92" i="2" s="1"/>
  <c r="AK299" i="2"/>
  <c r="AK446" i="2"/>
  <c r="AK209" i="2"/>
  <c r="AK224" i="2"/>
  <c r="AR224" i="2" s="1"/>
  <c r="AK522" i="2"/>
  <c r="AK357" i="2"/>
  <c r="AR357" i="2" s="1"/>
  <c r="AK187" i="2"/>
  <c r="AK174" i="2"/>
  <c r="AK75" i="2"/>
  <c r="AK86" i="2"/>
  <c r="AK644" i="2"/>
  <c r="AK483" i="2"/>
  <c r="AR483" i="2" s="1"/>
  <c r="AK47" i="2"/>
  <c r="AK11" i="2"/>
  <c r="AK721" i="2"/>
  <c r="AR721" i="2" s="1"/>
  <c r="AK638" i="2"/>
  <c r="AR638" i="2" s="1"/>
  <c r="AK28" i="2"/>
  <c r="AK563" i="2"/>
  <c r="AR563" i="2" s="1"/>
  <c r="AK130" i="2"/>
  <c r="AK34" i="2"/>
  <c r="AK65" i="2"/>
  <c r="AR65" i="2" s="1"/>
  <c r="AK141" i="2"/>
  <c r="AK238" i="2"/>
  <c r="AK527" i="2"/>
  <c r="AK400" i="2"/>
  <c r="AK335" i="2"/>
  <c r="AK204" i="2"/>
  <c r="AK390" i="2"/>
  <c r="AK564" i="2"/>
  <c r="AR564" i="2" s="1"/>
  <c r="AK247" i="2"/>
  <c r="AK600" i="2"/>
  <c r="AR600" i="2" s="1"/>
  <c r="AK62" i="2"/>
  <c r="AK191" i="2"/>
  <c r="AK203" i="2"/>
  <c r="AK386" i="2"/>
  <c r="AK3" i="2"/>
  <c r="C11" i="3" s="1"/>
  <c r="AK148" i="2"/>
  <c r="AK276" i="2"/>
  <c r="AK641" i="2"/>
  <c r="AK610" i="2"/>
  <c r="AK611" i="2"/>
  <c r="AK372" i="2"/>
  <c r="AR372" i="2" s="1"/>
  <c r="AK48" i="2"/>
  <c r="AK414" i="2"/>
  <c r="AK272" i="2"/>
  <c r="AK322" i="2"/>
  <c r="AK180" i="2"/>
  <c r="AR180" i="2" s="1"/>
  <c r="AK151" i="2"/>
  <c r="AK494" i="2"/>
  <c r="AK578" i="2"/>
  <c r="C15" i="3" s="1"/>
  <c r="AK710" i="2"/>
  <c r="AR710" i="2" s="1"/>
  <c r="AK147" i="2"/>
  <c r="AK2" i="2"/>
  <c r="AK15" i="2"/>
  <c r="AK448" i="2"/>
  <c r="AK125" i="2"/>
  <c r="AK13" i="2"/>
  <c r="AK486" i="2"/>
  <c r="AR486" i="2" s="1"/>
  <c r="AK678" i="2"/>
  <c r="AR678" i="2" s="1"/>
  <c r="AK331" i="2"/>
  <c r="AK58" i="2"/>
  <c r="AK229" i="2"/>
  <c r="AR229" i="2" s="1"/>
  <c r="AK313" i="2"/>
  <c r="AK157" i="2"/>
  <c r="AK143" i="2"/>
  <c r="AK161" i="2"/>
  <c r="AK321" i="2"/>
  <c r="AR321" i="2" s="1"/>
  <c r="AK29" i="2"/>
  <c r="AK627" i="2"/>
  <c r="AR627" i="2" s="1"/>
  <c r="AK250" i="2"/>
  <c r="AR250" i="2" s="1"/>
  <c r="AK135" i="2"/>
  <c r="AK594" i="2"/>
  <c r="AK251" i="2"/>
  <c r="AK101" i="2"/>
  <c r="AK45" i="2"/>
  <c r="AK234" i="2"/>
  <c r="AK519" i="2"/>
  <c r="AR519" i="2" s="1"/>
  <c r="AK25" i="2"/>
  <c r="AK14" i="2"/>
  <c r="AK422" i="2"/>
  <c r="AK556" i="2"/>
  <c r="AR556" i="2" s="1"/>
  <c r="AK51" i="2"/>
  <c r="AK291" i="2"/>
  <c r="AK359" i="2"/>
  <c r="AK246" i="2"/>
  <c r="AK435" i="2"/>
  <c r="AR435" i="2" s="1"/>
  <c r="AK286" i="2"/>
  <c r="AR286" i="2" s="1"/>
  <c r="AK589" i="2"/>
  <c r="AR589" i="2" s="1"/>
  <c r="AK606" i="2"/>
  <c r="AK406" i="2"/>
  <c r="AK267" i="2"/>
  <c r="AR267" i="2" s="1"/>
  <c r="AK581" i="2"/>
  <c r="AR581" i="2" s="1"/>
  <c r="AK737" i="2"/>
  <c r="AR737" i="2" s="1"/>
  <c r="AK666" i="2"/>
  <c r="AR666" i="2" s="1"/>
  <c r="AK84" i="2"/>
  <c r="AR84" i="2" s="1"/>
  <c r="AK139" i="2"/>
  <c r="AK619" i="2"/>
  <c r="AR619" i="2" s="1"/>
  <c r="AK208" i="2"/>
  <c r="AR208" i="2" s="1"/>
  <c r="AK482" i="2"/>
  <c r="AK558" i="2"/>
  <c r="AK155" i="2"/>
  <c r="AK672" i="2"/>
  <c r="AK20" i="2"/>
  <c r="AK324" i="2"/>
  <c r="AR324" i="2" s="1"/>
  <c r="AK124" i="2"/>
  <c r="AK72" i="2"/>
  <c r="AK459" i="2"/>
  <c r="AK237" i="2"/>
  <c r="AK68" i="2"/>
  <c r="AK727" i="2"/>
  <c r="AR727" i="2" s="1"/>
  <c r="AK711" i="2"/>
  <c r="AR711" i="2" s="1"/>
  <c r="AK368" i="2"/>
  <c r="AK305" i="2"/>
  <c r="AK102" i="2"/>
  <c r="AK258" i="2"/>
  <c r="AK621" i="2"/>
  <c r="AR621" i="2" s="1"/>
  <c r="AK292" i="2"/>
  <c r="AR292" i="2" s="1"/>
  <c r="AK562" i="2"/>
  <c r="AR562" i="2" s="1"/>
  <c r="AK374" i="2"/>
  <c r="AR374" i="2" s="1"/>
  <c r="AK573" i="2"/>
  <c r="AR573" i="2" s="1"/>
  <c r="AK303" i="2"/>
  <c r="AK326" i="2"/>
  <c r="AK233" i="2"/>
  <c r="AR233" i="2" s="1"/>
  <c r="AK700" i="2"/>
  <c r="AR700" i="2" s="1"/>
  <c r="AK476" i="2"/>
  <c r="AR476" i="2" s="1"/>
  <c r="AK183" i="2"/>
  <c r="AK60" i="2"/>
  <c r="AK312" i="2"/>
  <c r="AK449" i="2"/>
  <c r="AK287" i="2"/>
  <c r="AK405" i="2"/>
  <c r="AK507" i="2"/>
  <c r="AR507" i="2" s="1"/>
  <c r="AK349" i="2"/>
  <c r="AR349" i="2" s="1"/>
  <c r="AK57" i="2"/>
  <c r="AK499" i="2"/>
  <c r="AK21" i="2"/>
  <c r="AK152" i="2"/>
  <c r="AR152" i="2" s="1"/>
  <c r="AK285" i="2"/>
  <c r="AK675" i="2"/>
  <c r="AK328" i="2"/>
  <c r="AK61" i="2"/>
  <c r="AK570" i="2"/>
  <c r="AK461" i="2"/>
  <c r="AR461" i="2" s="1"/>
  <c r="AK219" i="2"/>
  <c r="AR219" i="2" s="1"/>
  <c r="AK118" i="2"/>
  <c r="AK278" i="2"/>
  <c r="AK415" i="2"/>
  <c r="AR415" i="2" s="1"/>
  <c r="AK502" i="2"/>
  <c r="AR502" i="2" s="1"/>
  <c r="AK706" i="2"/>
  <c r="AR706" i="2" s="1"/>
  <c r="AK128" i="2"/>
  <c r="AR128" i="2" s="1"/>
  <c r="AK308" i="2"/>
  <c r="AK694" i="2"/>
  <c r="AR694" i="2" s="1"/>
  <c r="AK732" i="2"/>
  <c r="AR732" i="2" s="1"/>
  <c r="AK332" i="2"/>
  <c r="AK353" i="2"/>
  <c r="AK662" i="2"/>
  <c r="AR662" i="2" s="1"/>
  <c r="AK121" i="2"/>
  <c r="AR121" i="2" s="1"/>
  <c r="AK16" i="2"/>
  <c r="AK575" i="2"/>
  <c r="AK434" i="2"/>
  <c r="AR434" i="2" s="1"/>
  <c r="AK175" i="2"/>
  <c r="AK524" i="2"/>
  <c r="AK33" i="2"/>
  <c r="AK468" i="2"/>
  <c r="AK185" i="2"/>
  <c r="AK309" i="2"/>
  <c r="AK661" i="2"/>
  <c r="AR661" i="2" s="1"/>
  <c r="AK549" i="2"/>
  <c r="AR549" i="2" s="1"/>
  <c r="AK437" i="2"/>
  <c r="AK215" i="2"/>
  <c r="AK643" i="2"/>
  <c r="AR643" i="2" s="1"/>
  <c r="AK511" i="2"/>
  <c r="AK171" i="2"/>
  <c r="AK365" i="2"/>
  <c r="AK18" i="2"/>
  <c r="AK532" i="2"/>
  <c r="AK279" i="2"/>
  <c r="AK640" i="2"/>
  <c r="AR640" i="2" s="1"/>
  <c r="AK504" i="2"/>
  <c r="AK477" i="2"/>
  <c r="AR477" i="2" s="1"/>
  <c r="AK451" i="2"/>
  <c r="AR451" i="2" s="1"/>
  <c r="AK63" i="2"/>
  <c r="AK39" i="2"/>
  <c r="AK471" i="2"/>
  <c r="AR471" i="2" s="1"/>
  <c r="AK53" i="2"/>
  <c r="AK585" i="2"/>
  <c r="AK735" i="2"/>
  <c r="AR735" i="2" s="1"/>
  <c r="AK23" i="2"/>
  <c r="AK413" i="2"/>
  <c r="AK356" i="2"/>
  <c r="AK116" i="2"/>
  <c r="AK481" i="2"/>
  <c r="AR481" i="2" s="1"/>
  <c r="AK597" i="2"/>
  <c r="AK350" i="2"/>
  <c r="AK598" i="2"/>
  <c r="AR598" i="2" s="1"/>
  <c r="AK78" i="2"/>
  <c r="AK552" i="2"/>
  <c r="AR552" i="2" s="1"/>
  <c r="AK521" i="2"/>
  <c r="AK726" i="2"/>
  <c r="AR726" i="2" s="1"/>
  <c r="AK733" i="2"/>
  <c r="AR733" i="2" s="1"/>
  <c r="AK548" i="2"/>
  <c r="AK495" i="2"/>
  <c r="AK656" i="2"/>
  <c r="AR656" i="2" s="1"/>
  <c r="AK465" i="2"/>
  <c r="AR465" i="2" s="1"/>
  <c r="AK226" i="2"/>
  <c r="AK651" i="2"/>
  <c r="AR651" i="2" s="1"/>
  <c r="AK110" i="2"/>
  <c r="AK198" i="2"/>
  <c r="AK626" i="2"/>
  <c r="AR626" i="2" s="1"/>
  <c r="AK43" i="2"/>
  <c r="AK470" i="2"/>
  <c r="AR470" i="2" s="1"/>
  <c r="AK307" i="2"/>
  <c r="AK488" i="2"/>
  <c r="AK67" i="2"/>
  <c r="AR67" i="2" s="1"/>
  <c r="AK649" i="2"/>
  <c r="AK351" i="2"/>
  <c r="AK311" i="2"/>
  <c r="AR311" i="2" s="1"/>
  <c r="AK182" i="2"/>
  <c r="AR182" i="2" s="1"/>
  <c r="AK396" i="2"/>
  <c r="AK38" i="2"/>
  <c r="AK584" i="2"/>
  <c r="AR584" i="2" s="1"/>
  <c r="AK133" i="2"/>
  <c r="AR133" i="2" s="1"/>
  <c r="AK195" i="2"/>
  <c r="AK506" i="2"/>
  <c r="AK220" i="2"/>
  <c r="AK277" i="2"/>
  <c r="AR277" i="2" s="1"/>
  <c r="AK605" i="2"/>
  <c r="AR605" i="2" s="1"/>
  <c r="AK378" i="2"/>
  <c r="AR378" i="2" s="1"/>
  <c r="AK612" i="2"/>
  <c r="AR612" i="2" s="1"/>
  <c r="AK436" i="2"/>
  <c r="AK42" i="2"/>
  <c r="AK96" i="2"/>
  <c r="AK153" i="2"/>
  <c r="AR153" i="2" s="1"/>
  <c r="AK728" i="2"/>
  <c r="AR728" i="2" s="1"/>
  <c r="AK201" i="2"/>
  <c r="AK551" i="2"/>
  <c r="AR551" i="2" s="1"/>
  <c r="AK699" i="2"/>
  <c r="AR699" i="2" s="1"/>
  <c r="AK394" i="2"/>
  <c r="AK690" i="2"/>
  <c r="AR690" i="2" s="1"/>
  <c r="AK724" i="2"/>
  <c r="AR724" i="2" s="1"/>
  <c r="AK36" i="2"/>
  <c r="AK149" i="2"/>
  <c r="AK496" i="2"/>
  <c r="AK30" i="2"/>
  <c r="AK269" i="2"/>
  <c r="AK689" i="2"/>
  <c r="AK695" i="2"/>
  <c r="AR695" i="2" s="1"/>
  <c r="AK87" i="2"/>
  <c r="AK412" i="2"/>
  <c r="AR412" i="2" s="1"/>
  <c r="AK221" i="2"/>
  <c r="AK380" i="2"/>
  <c r="AK132" i="2"/>
  <c r="AK667" i="2"/>
  <c r="AR667" i="2" s="1"/>
  <c r="AK418" i="2"/>
  <c r="AK346" i="2"/>
  <c r="AK602" i="2"/>
  <c r="AK411" i="2"/>
  <c r="AK635" i="2"/>
  <c r="AK122" i="2"/>
  <c r="AK222" i="2"/>
  <c r="AR222" i="2" s="1"/>
  <c r="AK168" i="2"/>
  <c r="AK616" i="2"/>
  <c r="AR616" i="2" s="1"/>
  <c r="AK111" i="2"/>
  <c r="AK363" i="2"/>
  <c r="AK560" i="2"/>
  <c r="AR560" i="2" s="1"/>
  <c r="AK554" i="2"/>
  <c r="AR554" i="2" s="1"/>
  <c r="AK317" i="2"/>
  <c r="AK80" i="2"/>
  <c r="AK720" i="2"/>
  <c r="AR720" i="2" s="1"/>
  <c r="AK464" i="2"/>
  <c r="AK673" i="2"/>
  <c r="AR673" i="2" s="1"/>
  <c r="AK704" i="2"/>
  <c r="AR704" i="2" s="1"/>
  <c r="AK534" i="2"/>
  <c r="AR534" i="2" s="1"/>
  <c r="AK659" i="2"/>
  <c r="AR659" i="2" s="1"/>
  <c r="AK241" i="2"/>
  <c r="AR241" i="2" s="1"/>
  <c r="AK214" i="2"/>
  <c r="AR214" i="2" s="1"/>
  <c r="AK629" i="2"/>
  <c r="AK444" i="2"/>
  <c r="AK466" i="2"/>
  <c r="AK98" i="2"/>
  <c r="AK334" i="2"/>
  <c r="AK248" i="2"/>
  <c r="AK169" i="2"/>
  <c r="AK225" i="2"/>
  <c r="AK244" i="2"/>
  <c r="AK249" i="2"/>
  <c r="AK391" i="2"/>
  <c r="AK154" i="2"/>
  <c r="AR154" i="2" s="1"/>
  <c r="AK159" i="2"/>
  <c r="C14" i="3" s="1"/>
  <c r="AK94" i="2"/>
  <c r="AK650" i="2"/>
  <c r="AR650" i="2" s="1"/>
  <c r="AK478" i="2"/>
  <c r="AR478" i="2" s="1"/>
  <c r="AK407" i="2"/>
  <c r="AR407" i="2" s="1"/>
  <c r="AK207" i="2"/>
  <c r="AK674" i="2"/>
  <c r="AR674" i="2" s="1"/>
  <c r="AK590" i="2"/>
  <c r="AK713" i="2"/>
  <c r="AR713" i="2" s="1"/>
  <c r="AK576" i="2"/>
  <c r="AR576" i="2" s="1"/>
  <c r="AK687" i="2"/>
  <c r="AR687" i="2" s="1"/>
  <c r="AK625" i="2"/>
  <c r="AR625" i="2" s="1"/>
  <c r="AK90" i="2"/>
  <c r="AK634" i="2"/>
  <c r="AK586" i="2"/>
  <c r="AK739" i="2"/>
  <c r="AR739" i="2" s="1"/>
  <c r="AK729" i="2"/>
  <c r="AR729" i="2" s="1"/>
  <c r="AK416" i="2"/>
  <c r="AR416" i="2" s="1"/>
  <c r="AK686" i="2"/>
  <c r="AR686" i="2" s="1"/>
  <c r="AK162" i="2"/>
  <c r="AK355" i="2"/>
  <c r="AK604" i="2"/>
  <c r="AK223" i="2"/>
  <c r="AK281" i="2"/>
  <c r="AR281" i="2" s="1"/>
  <c r="AK375" i="2"/>
  <c r="AR375" i="2" s="1"/>
  <c r="AK142" i="2"/>
  <c r="AK497" i="2"/>
  <c r="AK631" i="2"/>
  <c r="AR631" i="2" s="1"/>
  <c r="AK82" i="2"/>
  <c r="AK425" i="2"/>
  <c r="AR425" i="2" s="1"/>
  <c r="AK657" i="2"/>
  <c r="AK266" i="2"/>
  <c r="AK347" i="2"/>
  <c r="AK623" i="2"/>
  <c r="AK561" i="2"/>
  <c r="AK543" i="2"/>
  <c r="AK348" i="2"/>
  <c r="AK382" i="2"/>
  <c r="AR382" i="2" s="1"/>
  <c r="AK447" i="2"/>
  <c r="AK381" i="2"/>
  <c r="AK77" i="2"/>
  <c r="AK184" i="2"/>
  <c r="AR184" i="2" s="1"/>
  <c r="AK288" i="2"/>
  <c r="AK302" i="2"/>
  <c r="AK263" i="2"/>
  <c r="AK512" i="2"/>
  <c r="AR512" i="2" s="1"/>
  <c r="AK730" i="2"/>
  <c r="AR730" i="2" s="1"/>
  <c r="AK362" i="2"/>
  <c r="AK580" i="2"/>
  <c r="AR580" i="2" s="1"/>
  <c r="AK684" i="2"/>
  <c r="AR684" i="2" s="1"/>
  <c r="AK199" i="2"/>
  <c r="AK314" i="2"/>
  <c r="AK557" i="2"/>
  <c r="AR557" i="2" s="1"/>
  <c r="AK178" i="2"/>
  <c r="AK509" i="2"/>
  <c r="AK192" i="2"/>
  <c r="AK460" i="2"/>
  <c r="AR460" i="2" s="1"/>
  <c r="AK696" i="2"/>
  <c r="AR696" i="2" s="1"/>
  <c r="AK608" i="2"/>
  <c r="AK304" i="2"/>
  <c r="AK647" i="2"/>
  <c r="AR647" i="2" s="1"/>
  <c r="AK438" i="2"/>
  <c r="AK637" i="2"/>
  <c r="AR637" i="2" s="1"/>
  <c r="AK537" i="2"/>
  <c r="AK583" i="2"/>
  <c r="AR583" i="2" s="1"/>
  <c r="AK401" i="2"/>
  <c r="AK452" i="2"/>
  <c r="AR452" i="2" s="1"/>
  <c r="AK419" i="2"/>
  <c r="AR419" i="2" s="1"/>
  <c r="AK652" i="2"/>
  <c r="AK493" i="2"/>
  <c r="AR493" i="2" s="1"/>
  <c r="AK315" i="2"/>
  <c r="AK718" i="2"/>
  <c r="AR718" i="2" s="1"/>
  <c r="AK364" i="2"/>
  <c r="AK329" i="2"/>
  <c r="AK698" i="2"/>
  <c r="AR698" i="2" s="1"/>
  <c r="AK330" i="2"/>
  <c r="AR330" i="2" s="1"/>
  <c r="AK620" i="2"/>
  <c r="AR620" i="2" s="1"/>
  <c r="AK676" i="2"/>
  <c r="AK633" i="2"/>
  <c r="AR633" i="2" s="1"/>
  <c r="AK433" i="2"/>
  <c r="AK443" i="2"/>
  <c r="AR443" i="2" s="1"/>
  <c r="AK530" i="2"/>
  <c r="AK333" i="2"/>
  <c r="AK609" i="2"/>
  <c r="AR609" i="2" s="1"/>
  <c r="AK622" i="2"/>
  <c r="AK722" i="2"/>
  <c r="AR722" i="2" s="1"/>
  <c r="AK426" i="2"/>
  <c r="AR426" i="2" s="1"/>
  <c r="AK681" i="2"/>
  <c r="AR681" i="2" s="1"/>
  <c r="AK654" i="2"/>
  <c r="AR654" i="2" s="1"/>
  <c r="AK463" i="2"/>
  <c r="AK639" i="2"/>
  <c r="AK617" i="2"/>
  <c r="AR617" i="2" s="1"/>
  <c r="AK697" i="2"/>
  <c r="AR697" i="2" s="1"/>
  <c r="AK542" i="2"/>
  <c r="AK595" i="2"/>
  <c r="AR595" i="2" s="1"/>
  <c r="AK738" i="2"/>
  <c r="AR738" i="2" s="1"/>
  <c r="AK547" i="2"/>
  <c r="AK658" i="2"/>
  <c r="AR658" i="2" s="1"/>
  <c r="AK440" i="2"/>
  <c r="AK734" i="2"/>
  <c r="AR734" i="2" s="1"/>
  <c r="AK736" i="2"/>
  <c r="AR736" i="2" s="1"/>
  <c r="AK715" i="2"/>
  <c r="AR715" i="2" s="1"/>
  <c r="AK680" i="2"/>
  <c r="AR680" i="2" s="1"/>
  <c r="AK725" i="2"/>
  <c r="AR725" i="2" s="1"/>
  <c r="AK703" i="2"/>
  <c r="AR703" i="2" s="1"/>
  <c r="AK624" i="2"/>
  <c r="AR624" i="2" s="1"/>
  <c r="AK716" i="2"/>
  <c r="AR716" i="2" s="1"/>
  <c r="AK693" i="2"/>
  <c r="AK664" i="2"/>
  <c r="AR664" i="2" s="1"/>
  <c r="AK719" i="2"/>
  <c r="AR719" i="2" s="1"/>
  <c r="AK665" i="2"/>
  <c r="AR665" i="2" s="1"/>
  <c r="AK708" i="2"/>
  <c r="AR708" i="2" s="1"/>
  <c r="AK709" i="2"/>
  <c r="AR709" i="2" s="1"/>
  <c r="AK712" i="2"/>
  <c r="AR712" i="2" s="1"/>
  <c r="AH607" i="2"/>
  <c r="AH614" i="2"/>
  <c r="AH660" i="2"/>
  <c r="AH150" i="2"/>
  <c r="AH403" i="2"/>
  <c r="AH529" i="2"/>
  <c r="AH462" i="2"/>
  <c r="AH588" i="2"/>
  <c r="AH510" i="2"/>
  <c r="AH383" i="2"/>
  <c r="AH428" i="2"/>
  <c r="AH500" i="2"/>
  <c r="AH668" i="2"/>
  <c r="AH253" i="2"/>
  <c r="AH156" i="2"/>
  <c r="AH536" i="2"/>
  <c r="AH516" i="2"/>
  <c r="AH338" i="2"/>
  <c r="AH325" i="2"/>
  <c r="AH702" i="2"/>
  <c r="AH546" i="2"/>
  <c r="AH417" i="2"/>
  <c r="AH454" i="2"/>
  <c r="AH531" i="2"/>
  <c r="AH93" i="2"/>
  <c r="AH83" i="2"/>
  <c r="AH642" i="2"/>
  <c r="AH343" i="2"/>
  <c r="AH212" i="2"/>
  <c r="AH49" i="2"/>
  <c r="AH232" i="2"/>
  <c r="AH591" i="2"/>
  <c r="AH636" i="2"/>
  <c r="AH371" i="2"/>
  <c r="AH10" i="2"/>
  <c r="AH298" i="2"/>
  <c r="AH165" i="2"/>
  <c r="AH677" i="2"/>
  <c r="AH119" i="2"/>
  <c r="AH97" i="2"/>
  <c r="AH513" i="2"/>
  <c r="AH550" i="2"/>
  <c r="AH146" i="2"/>
  <c r="AH327" i="2"/>
  <c r="AH56" i="2"/>
  <c r="AH196" i="2"/>
  <c r="AH239" i="2"/>
  <c r="AH645" i="2"/>
  <c r="AH114" i="2"/>
  <c r="AH559" i="2"/>
  <c r="AH340" i="2"/>
  <c r="AH421" i="2"/>
  <c r="AH179" i="2"/>
  <c r="AH508" i="2"/>
  <c r="AH105" i="2"/>
  <c r="AH120" i="2"/>
  <c r="AH487" i="2"/>
  <c r="AH475" i="2"/>
  <c r="AH450" i="2"/>
  <c r="AH663" i="2"/>
  <c r="AH392" i="2"/>
  <c r="AH104" i="2"/>
  <c r="AH336" i="2"/>
  <c r="AH442" i="2"/>
  <c r="AH367" i="2"/>
  <c r="AH252" i="2"/>
  <c r="AH270" i="2"/>
  <c r="AH81" i="2"/>
  <c r="AH456" i="2"/>
  <c r="AH129" i="2"/>
  <c r="AH342" i="2"/>
  <c r="AH218" i="2"/>
  <c r="AH164" i="2"/>
  <c r="AH127" i="2"/>
  <c r="AH399" i="2"/>
  <c r="AH505" i="2"/>
  <c r="AH301" i="2"/>
  <c r="AH410" i="2"/>
  <c r="AH533" i="2"/>
  <c r="AH679" i="2"/>
  <c r="AH593" i="2"/>
  <c r="AH181" i="2"/>
  <c r="AH235" i="2"/>
  <c r="AH4" i="2"/>
  <c r="AH290" i="2"/>
  <c r="AH655" i="2"/>
  <c r="AH5" i="2"/>
  <c r="AH131" i="2"/>
  <c r="AH323" i="2"/>
  <c r="AH457" i="2"/>
  <c r="AH613" i="2"/>
  <c r="AH255" i="2"/>
  <c r="AH89" i="2"/>
  <c r="AH517" i="2"/>
  <c r="AH108" i="2"/>
  <c r="AH71" i="2"/>
  <c r="AH254" i="2"/>
  <c r="AH427" i="2"/>
  <c r="AH140" i="2"/>
  <c r="AH402" i="2"/>
  <c r="AH243" i="2"/>
  <c r="AH213" i="2"/>
  <c r="AH256" i="2"/>
  <c r="AH473" i="2"/>
  <c r="AH113" i="2"/>
  <c r="AH503" i="2"/>
  <c r="AH294" i="2"/>
  <c r="AH186" i="2"/>
  <c r="AH172" i="2"/>
  <c r="AH379" i="2"/>
  <c r="AH44" i="2"/>
  <c r="AH217" i="2"/>
  <c r="AH397" i="2"/>
  <c r="AH601" i="2"/>
  <c r="AH717" i="2"/>
  <c r="AH158" i="2"/>
  <c r="AH489" i="2"/>
  <c r="AH166" i="2"/>
  <c r="AH491" i="2"/>
  <c r="AH259" i="2"/>
  <c r="AH648" i="2"/>
  <c r="AH173" i="2"/>
  <c r="AH22" i="2"/>
  <c r="AH66" i="2"/>
  <c r="AH170" i="2"/>
  <c r="AH264" i="2"/>
  <c r="AH167" i="2"/>
  <c r="AH316" i="2"/>
  <c r="AH24" i="2"/>
  <c r="AH387" i="2"/>
  <c r="AH40" i="2"/>
  <c r="AH682" i="2"/>
  <c r="AH295" i="2"/>
  <c r="AH236" i="2"/>
  <c r="AH587" i="2"/>
  <c r="AH12" i="2"/>
  <c r="AH701" i="2"/>
  <c r="AH538" i="2"/>
  <c r="AH670" i="2"/>
  <c r="AH261" i="2"/>
  <c r="AH455" i="2"/>
  <c r="AH296" i="2"/>
  <c r="AH384" i="2"/>
  <c r="AH265" i="2"/>
  <c r="AH300" i="2"/>
  <c r="AH339" i="2"/>
  <c r="AH293" i="2"/>
  <c r="AH230" i="2"/>
  <c r="AH395" i="2"/>
  <c r="AH85" i="2"/>
  <c r="AH137" i="2"/>
  <c r="AH262" i="2"/>
  <c r="AH571" i="2"/>
  <c r="AH306" i="2"/>
  <c r="AH582" i="2"/>
  <c r="AH107" i="2"/>
  <c r="AH472" i="2"/>
  <c r="AH112" i="2"/>
  <c r="AH535" i="2"/>
  <c r="AH523" i="2"/>
  <c r="AH485" i="2"/>
  <c r="AH354" i="2"/>
  <c r="AH603" i="2"/>
  <c r="AH525" i="2"/>
  <c r="AH539" i="2"/>
  <c r="AH520" i="2"/>
  <c r="AH669" i="2"/>
  <c r="AH567" i="2"/>
  <c r="AH19" i="2"/>
  <c r="AH707" i="2"/>
  <c r="AH553" i="2"/>
  <c r="AH274" i="2"/>
  <c r="AH200" i="2"/>
  <c r="AH688" i="2"/>
  <c r="AH492" i="2"/>
  <c r="AH271" i="2"/>
  <c r="AH615" i="2"/>
  <c r="AH70" i="2"/>
  <c r="AH393" i="2"/>
  <c r="AH163" i="2"/>
  <c r="AH188" i="2"/>
  <c r="AH46" i="2"/>
  <c r="AH194" i="2"/>
  <c r="AH569" i="2"/>
  <c r="AH242" i="2"/>
  <c r="AH632" i="2"/>
  <c r="AH9" i="2"/>
  <c r="AH630" i="2"/>
  <c r="AH646" i="2"/>
  <c r="AH479" i="2"/>
  <c r="AH618" i="2"/>
  <c r="AH341" i="2"/>
  <c r="AH64" i="2"/>
  <c r="AH377" i="2"/>
  <c r="AH26" i="2"/>
  <c r="AH555" i="2"/>
  <c r="AH469" i="2"/>
  <c r="AH515" i="2"/>
  <c r="AH360" i="2"/>
  <c r="AH145" i="2"/>
  <c r="AH544" i="2"/>
  <c r="AH409" i="2"/>
  <c r="AH197" i="2"/>
  <c r="AH37" i="2"/>
  <c r="AH526" i="2"/>
  <c r="AH138" i="2"/>
  <c r="AH289" i="2"/>
  <c r="AH88" i="2"/>
  <c r="AH439" i="2"/>
  <c r="AH430" i="2"/>
  <c r="AH653" i="2"/>
  <c r="AH109" i="2"/>
  <c r="AH441" i="2"/>
  <c r="AH115" i="2"/>
  <c r="AH501" i="2"/>
  <c r="AH423" i="2"/>
  <c r="AH74" i="2"/>
  <c r="AH373" i="2"/>
  <c r="AH408" i="2"/>
  <c r="AH579" i="2"/>
  <c r="AH32" i="2"/>
  <c r="AH54" i="2"/>
  <c r="AH7" i="2"/>
  <c r="AH136" i="2"/>
  <c r="AH432" i="2"/>
  <c r="AH260" i="2"/>
  <c r="AH453" i="2"/>
  <c r="AH424" i="2"/>
  <c r="AH568" i="2"/>
  <c r="AH685" i="2"/>
  <c r="AH731" i="2"/>
  <c r="AH99" i="2"/>
  <c r="AH240" i="2"/>
  <c r="AH268" i="2"/>
  <c r="AH337" i="2"/>
  <c r="AH297" i="2"/>
  <c r="AH398" i="2"/>
  <c r="AH160" i="2"/>
  <c r="AH592" i="2"/>
  <c r="AH202" i="2"/>
  <c r="AH318" i="2"/>
  <c r="AH344" i="2"/>
  <c r="AH692" i="2"/>
  <c r="AH6" i="2"/>
  <c r="AH490" i="2"/>
  <c r="AH59" i="2"/>
  <c r="AH320" i="2"/>
  <c r="AH55" i="2"/>
  <c r="AH35" i="2"/>
  <c r="AH31" i="2"/>
  <c r="AH480" i="2"/>
  <c r="AH596" i="2"/>
  <c r="AH691" i="2"/>
  <c r="AH69" i="2"/>
  <c r="AH565" i="2"/>
  <c r="AH723" i="2"/>
  <c r="AH211" i="2"/>
  <c r="AH541" i="2"/>
  <c r="AH176" i="2"/>
  <c r="AH389" i="2"/>
  <c r="AH282" i="2"/>
  <c r="AH189" i="2"/>
  <c r="AH445" i="2"/>
  <c r="AH79" i="2"/>
  <c r="AH518" i="2"/>
  <c r="AH366" i="2"/>
  <c r="AH369" i="2"/>
  <c r="AH106" i="2"/>
  <c r="AH514" i="2"/>
  <c r="AH376" i="2"/>
  <c r="AH177" i="2"/>
  <c r="AH17" i="2"/>
  <c r="AH358" i="2"/>
  <c r="AH361" i="2"/>
  <c r="AH52" i="2"/>
  <c r="AH370" i="2"/>
  <c r="AH528" i="2"/>
  <c r="AH431" i="2"/>
  <c r="AH540" i="2"/>
  <c r="AH210" i="2"/>
  <c r="AH41" i="2"/>
  <c r="AH458" i="2"/>
  <c r="AH671" i="2"/>
  <c r="AH404" i="2"/>
  <c r="AH227" i="2"/>
  <c r="AH474" i="2"/>
  <c r="AH91" i="2"/>
  <c r="AH103" i="2"/>
  <c r="AH134" i="2"/>
  <c r="AH275" i="2"/>
  <c r="AH231" i="2"/>
  <c r="AH683" i="2"/>
  <c r="AH566" i="2"/>
  <c r="AH193" i="2"/>
  <c r="AH73" i="2"/>
  <c r="AH123" i="2"/>
  <c r="AH310" i="2"/>
  <c r="AH420" i="2"/>
  <c r="AH352" i="2"/>
  <c r="AH388" i="2"/>
  <c r="AH76" i="2"/>
  <c r="AH467" i="2"/>
  <c r="AH599" i="2"/>
  <c r="AH574" i="2"/>
  <c r="AH257" i="2"/>
  <c r="AH545" i="2"/>
  <c r="AH345" i="2"/>
  <c r="AH50" i="2"/>
  <c r="AH100" i="2"/>
  <c r="AH280" i="2"/>
  <c r="AH429" i="2"/>
  <c r="AH228" i="2"/>
  <c r="AH484" i="2"/>
  <c r="AH8" i="2"/>
  <c r="AH245" i="2"/>
  <c r="AH572" i="2"/>
  <c r="AH144" i="2"/>
  <c r="AH216" i="2"/>
  <c r="AH273" i="2"/>
  <c r="AH126" i="2"/>
  <c r="AH283" i="2"/>
  <c r="AH190" i="2"/>
  <c r="AH385" i="2"/>
  <c r="AH319" i="2"/>
  <c r="AH498" i="2"/>
  <c r="AH714" i="2"/>
  <c r="AH205" i="2"/>
  <c r="AH27" i="2"/>
  <c r="AH206" i="2"/>
  <c r="AH577" i="2"/>
  <c r="AH628" i="2"/>
  <c r="AH705" i="2"/>
  <c r="AH117" i="2"/>
  <c r="AH284" i="2"/>
  <c r="AH95" i="2"/>
  <c r="AH92" i="2"/>
  <c r="AH299" i="2"/>
  <c r="AH446" i="2"/>
  <c r="AH209" i="2"/>
  <c r="AH224" i="2"/>
  <c r="AH522" i="2"/>
  <c r="AH357" i="2"/>
  <c r="AH187" i="2"/>
  <c r="AH174" i="2"/>
  <c r="AH75" i="2"/>
  <c r="AH86" i="2"/>
  <c r="AH644" i="2"/>
  <c r="AH483" i="2"/>
  <c r="AH47" i="2"/>
  <c r="AH11" i="2"/>
  <c r="AH721" i="2"/>
  <c r="AH638" i="2"/>
  <c r="AH28" i="2"/>
  <c r="AH563" i="2"/>
  <c r="AH130" i="2"/>
  <c r="AH34" i="2"/>
  <c r="AH65" i="2"/>
  <c r="AH141" i="2"/>
  <c r="AH238" i="2"/>
  <c r="AH527" i="2"/>
  <c r="AH400" i="2"/>
  <c r="AH335" i="2"/>
  <c r="AH204" i="2"/>
  <c r="AH390" i="2"/>
  <c r="AH564" i="2"/>
  <c r="AH247" i="2"/>
  <c r="AH600" i="2"/>
  <c r="AH62" i="2"/>
  <c r="AH191" i="2"/>
  <c r="AH203" i="2"/>
  <c r="AH386" i="2"/>
  <c r="AH3" i="2"/>
  <c r="AH148" i="2"/>
  <c r="AH276" i="2"/>
  <c r="AH641" i="2"/>
  <c r="AH610" i="2"/>
  <c r="AH611" i="2"/>
  <c r="AH372" i="2"/>
  <c r="AH48" i="2"/>
  <c r="AH414" i="2"/>
  <c r="AH272" i="2"/>
  <c r="AH322" i="2"/>
  <c r="AH180" i="2"/>
  <c r="AH151" i="2"/>
  <c r="AH494" i="2"/>
  <c r="AH578" i="2"/>
  <c r="AH710" i="2"/>
  <c r="AH147" i="2"/>
  <c r="AH2" i="2"/>
  <c r="AH15" i="2"/>
  <c r="AH448" i="2"/>
  <c r="AH125" i="2"/>
  <c r="AH13" i="2"/>
  <c r="AH486" i="2"/>
  <c r="AH678" i="2"/>
  <c r="AH331" i="2"/>
  <c r="AH58" i="2"/>
  <c r="AH229" i="2"/>
  <c r="AH313" i="2"/>
  <c r="AH157" i="2"/>
  <c r="AH143" i="2"/>
  <c r="AH161" i="2"/>
  <c r="AH321" i="2"/>
  <c r="AH29" i="2"/>
  <c r="AH627" i="2"/>
  <c r="AH250" i="2"/>
  <c r="AH135" i="2"/>
  <c r="AH594" i="2"/>
  <c r="AH251" i="2"/>
  <c r="AH101" i="2"/>
  <c r="AH45" i="2"/>
  <c r="AH234" i="2"/>
  <c r="AH519" i="2"/>
  <c r="AH25" i="2"/>
  <c r="AH14" i="2"/>
  <c r="AH422" i="2"/>
  <c r="AH556" i="2"/>
  <c r="AH51" i="2"/>
  <c r="AH291" i="2"/>
  <c r="AH359" i="2"/>
  <c r="AH246" i="2"/>
  <c r="AH435" i="2"/>
  <c r="AH286" i="2"/>
  <c r="AH589" i="2"/>
  <c r="AH606" i="2"/>
  <c r="AH406" i="2"/>
  <c r="AH267" i="2"/>
  <c r="AH581" i="2"/>
  <c r="AH737" i="2"/>
  <c r="AH666" i="2"/>
  <c r="AH84" i="2"/>
  <c r="AH139" i="2"/>
  <c r="AH619" i="2"/>
  <c r="AH208" i="2"/>
  <c r="AH482" i="2"/>
  <c r="AH558" i="2"/>
  <c r="AH155" i="2"/>
  <c r="AH672" i="2"/>
  <c r="AH20" i="2"/>
  <c r="AH324" i="2"/>
  <c r="AH124" i="2"/>
  <c r="AH72" i="2"/>
  <c r="AH459" i="2"/>
  <c r="AH237" i="2"/>
  <c r="AH68" i="2"/>
  <c r="AH727" i="2"/>
  <c r="AH711" i="2"/>
  <c r="AH368" i="2"/>
  <c r="AH305" i="2"/>
  <c r="AH102" i="2"/>
  <c r="AH258" i="2"/>
  <c r="AH621" i="2"/>
  <c r="AH292" i="2"/>
  <c r="AH562" i="2"/>
  <c r="AH374" i="2"/>
  <c r="AH573" i="2"/>
  <c r="AH303" i="2"/>
  <c r="AH326" i="2"/>
  <c r="AH233" i="2"/>
  <c r="AH700" i="2"/>
  <c r="AH476" i="2"/>
  <c r="AH183" i="2"/>
  <c r="AH60" i="2"/>
  <c r="AH312" i="2"/>
  <c r="AH449" i="2"/>
  <c r="AH287" i="2"/>
  <c r="AH405" i="2"/>
  <c r="AH507" i="2"/>
  <c r="AH349" i="2"/>
  <c r="AH57" i="2"/>
  <c r="AH499" i="2"/>
  <c r="AH21" i="2"/>
  <c r="AH152" i="2"/>
  <c r="AH285" i="2"/>
  <c r="AH675" i="2"/>
  <c r="AH328" i="2"/>
  <c r="AH61" i="2"/>
  <c r="AH570" i="2"/>
  <c r="AH461" i="2"/>
  <c r="AH219" i="2"/>
  <c r="AH118" i="2"/>
  <c r="AH278" i="2"/>
  <c r="AH415" i="2"/>
  <c r="AH502" i="2"/>
  <c r="AH706" i="2"/>
  <c r="AH128" i="2"/>
  <c r="AH308" i="2"/>
  <c r="AH694" i="2"/>
  <c r="AH732" i="2"/>
  <c r="AH332" i="2"/>
  <c r="AH353" i="2"/>
  <c r="AH662" i="2"/>
  <c r="AH121" i="2"/>
  <c r="AH16" i="2"/>
  <c r="AH575" i="2"/>
  <c r="AH434" i="2"/>
  <c r="AH175" i="2"/>
  <c r="AH524" i="2"/>
  <c r="AH33" i="2"/>
  <c r="AH468" i="2"/>
  <c r="AH185" i="2"/>
  <c r="AH309" i="2"/>
  <c r="AH661" i="2"/>
  <c r="AH549" i="2"/>
  <c r="AH437" i="2"/>
  <c r="AH215" i="2"/>
  <c r="AH643" i="2"/>
  <c r="AH511" i="2"/>
  <c r="AH171" i="2"/>
  <c r="AH365" i="2"/>
  <c r="AH18" i="2"/>
  <c r="AH532" i="2"/>
  <c r="AH279" i="2"/>
  <c r="AH640" i="2"/>
  <c r="AH504" i="2"/>
  <c r="AH477" i="2"/>
  <c r="AH451" i="2"/>
  <c r="AH63" i="2"/>
  <c r="AH39" i="2"/>
  <c r="AH471" i="2"/>
  <c r="AH53" i="2"/>
  <c r="AH585" i="2"/>
  <c r="AH735" i="2"/>
  <c r="AH23" i="2"/>
  <c r="AH413" i="2"/>
  <c r="AH356" i="2"/>
  <c r="AH116" i="2"/>
  <c r="AH481" i="2"/>
  <c r="AH597" i="2"/>
  <c r="AH350" i="2"/>
  <c r="AH598" i="2"/>
  <c r="AH78" i="2"/>
  <c r="AH552" i="2"/>
  <c r="AH521" i="2"/>
  <c r="AH726" i="2"/>
  <c r="AH733" i="2"/>
  <c r="AH548" i="2"/>
  <c r="AH495" i="2"/>
  <c r="AH656" i="2"/>
  <c r="AH465" i="2"/>
  <c r="AH226" i="2"/>
  <c r="AH651" i="2"/>
  <c r="AH110" i="2"/>
  <c r="AH198" i="2"/>
  <c r="AH626" i="2"/>
  <c r="AH43" i="2"/>
  <c r="AH470" i="2"/>
  <c r="AH307" i="2"/>
  <c r="AH488" i="2"/>
  <c r="AH67" i="2"/>
  <c r="AH649" i="2"/>
  <c r="AH351" i="2"/>
  <c r="AH311" i="2"/>
  <c r="AH182" i="2"/>
  <c r="AH396" i="2"/>
  <c r="AH38" i="2"/>
  <c r="AH584" i="2"/>
  <c r="AH133" i="2"/>
  <c r="AH195" i="2"/>
  <c r="AH506" i="2"/>
  <c r="AH220" i="2"/>
  <c r="AH277" i="2"/>
  <c r="AH605" i="2"/>
  <c r="AH378" i="2"/>
  <c r="AH612" i="2"/>
  <c r="AH436" i="2"/>
  <c r="AH42" i="2"/>
  <c r="AH96" i="2"/>
  <c r="AH153" i="2"/>
  <c r="AH728" i="2"/>
  <c r="AH201" i="2"/>
  <c r="AH551" i="2"/>
  <c r="AH699" i="2"/>
  <c r="AH394" i="2"/>
  <c r="AH690" i="2"/>
  <c r="AH724" i="2"/>
  <c r="AH36" i="2"/>
  <c r="AH149" i="2"/>
  <c r="AH496" i="2"/>
  <c r="AH30" i="2"/>
  <c r="AH269" i="2"/>
  <c r="AH689" i="2"/>
  <c r="AH695" i="2"/>
  <c r="AH87" i="2"/>
  <c r="AH412" i="2"/>
  <c r="AH221" i="2"/>
  <c r="AH380" i="2"/>
  <c r="AH132" i="2"/>
  <c r="AH667" i="2"/>
  <c r="AH418" i="2"/>
  <c r="AH346" i="2"/>
  <c r="AH602" i="2"/>
  <c r="AH411" i="2"/>
  <c r="AH635" i="2"/>
  <c r="AH122" i="2"/>
  <c r="AH222" i="2"/>
  <c r="AH168" i="2"/>
  <c r="AH616" i="2"/>
  <c r="AH111" i="2"/>
  <c r="AH363" i="2"/>
  <c r="AH560" i="2"/>
  <c r="AH554" i="2"/>
  <c r="AH317" i="2"/>
  <c r="AH80" i="2"/>
  <c r="AH720" i="2"/>
  <c r="AH464" i="2"/>
  <c r="AH673" i="2"/>
  <c r="AH704" i="2"/>
  <c r="AH534" i="2"/>
  <c r="AH659" i="2"/>
  <c r="AH241" i="2"/>
  <c r="AH214" i="2"/>
  <c r="AH629" i="2"/>
  <c r="AH444" i="2"/>
  <c r="AH466" i="2"/>
  <c r="AH98" i="2"/>
  <c r="AH334" i="2"/>
  <c r="AH248" i="2"/>
  <c r="AH169" i="2"/>
  <c r="AH225" i="2"/>
  <c r="AH244" i="2"/>
  <c r="AH249" i="2"/>
  <c r="AH391" i="2"/>
  <c r="AH154" i="2"/>
  <c r="AH159" i="2"/>
  <c r="AH94" i="2"/>
  <c r="AH650" i="2"/>
  <c r="AH478" i="2"/>
  <c r="AH407" i="2"/>
  <c r="AH207" i="2"/>
  <c r="AH674" i="2"/>
  <c r="AH590" i="2"/>
  <c r="AH713" i="2"/>
  <c r="AH576" i="2"/>
  <c r="AH687" i="2"/>
  <c r="AH625" i="2"/>
  <c r="AH90" i="2"/>
  <c r="AH634" i="2"/>
  <c r="AH586" i="2"/>
  <c r="AH739" i="2"/>
  <c r="AH729" i="2"/>
  <c r="AH416" i="2"/>
  <c r="AH686" i="2"/>
  <c r="AH162" i="2"/>
  <c r="AH355" i="2"/>
  <c r="AH604" i="2"/>
  <c r="AH223" i="2"/>
  <c r="AH281" i="2"/>
  <c r="AH375" i="2"/>
  <c r="AH142" i="2"/>
  <c r="AH497" i="2"/>
  <c r="AH631" i="2"/>
  <c r="AH82" i="2"/>
  <c r="AH425" i="2"/>
  <c r="AH657" i="2"/>
  <c r="AH266" i="2"/>
  <c r="AH347" i="2"/>
  <c r="AH623" i="2"/>
  <c r="AH561" i="2"/>
  <c r="AH543" i="2"/>
  <c r="AH348" i="2"/>
  <c r="AH382" i="2"/>
  <c r="AH447" i="2"/>
  <c r="AH381" i="2"/>
  <c r="AH77" i="2"/>
  <c r="AH184" i="2"/>
  <c r="AH288" i="2"/>
  <c r="AH302" i="2"/>
  <c r="AH263" i="2"/>
  <c r="AH512" i="2"/>
  <c r="AH730" i="2"/>
  <c r="AH362" i="2"/>
  <c r="AH580" i="2"/>
  <c r="AH684" i="2"/>
  <c r="AH199" i="2"/>
  <c r="AH314" i="2"/>
  <c r="AH557" i="2"/>
  <c r="AH178" i="2"/>
  <c r="AH509" i="2"/>
  <c r="AH192" i="2"/>
  <c r="AH460" i="2"/>
  <c r="AH696" i="2"/>
  <c r="AH608" i="2"/>
  <c r="AH304" i="2"/>
  <c r="AH647" i="2"/>
  <c r="AH438" i="2"/>
  <c r="AH637" i="2"/>
  <c r="AH537" i="2"/>
  <c r="AH583" i="2"/>
  <c r="AH401" i="2"/>
  <c r="AH452" i="2"/>
  <c r="AH419" i="2"/>
  <c r="AH652" i="2"/>
  <c r="AH493" i="2"/>
  <c r="AH315" i="2"/>
  <c r="AH718" i="2"/>
  <c r="AH364" i="2"/>
  <c r="AH329" i="2"/>
  <c r="AH698" i="2"/>
  <c r="AH330" i="2"/>
  <c r="AH620" i="2"/>
  <c r="AH676" i="2"/>
  <c r="AH633" i="2"/>
  <c r="AH433" i="2"/>
  <c r="AH443" i="2"/>
  <c r="AH530" i="2"/>
  <c r="AH333" i="2"/>
  <c r="AH609" i="2"/>
  <c r="AH622" i="2"/>
  <c r="AH722" i="2"/>
  <c r="AH426" i="2"/>
  <c r="AH681" i="2"/>
  <c r="AH654" i="2"/>
  <c r="AH463" i="2"/>
  <c r="AH639" i="2"/>
  <c r="AH617" i="2"/>
  <c r="AH697" i="2"/>
  <c r="AH542" i="2"/>
  <c r="AH595" i="2"/>
  <c r="AH738" i="2"/>
  <c r="AH547" i="2"/>
  <c r="AH658" i="2"/>
  <c r="AH440" i="2"/>
  <c r="AH734" i="2"/>
  <c r="AH736" i="2"/>
  <c r="AH715" i="2"/>
  <c r="AH680" i="2"/>
  <c r="AH725" i="2"/>
  <c r="AH703" i="2"/>
  <c r="AH624" i="2"/>
  <c r="AH716" i="2"/>
  <c r="AH693" i="2"/>
  <c r="AH664" i="2"/>
  <c r="AH719" i="2"/>
  <c r="AH665" i="2"/>
  <c r="AH708" i="2"/>
  <c r="AH709" i="2"/>
  <c r="AH712" i="2"/>
  <c r="AG607" i="2"/>
  <c r="AG614" i="2"/>
  <c r="AG660" i="2"/>
  <c r="AG150" i="2"/>
  <c r="AG403" i="2"/>
  <c r="AG529" i="2"/>
  <c r="AG462" i="2"/>
  <c r="AG588" i="2"/>
  <c r="AG510" i="2"/>
  <c r="AG383" i="2"/>
  <c r="AG428" i="2"/>
  <c r="AG500" i="2"/>
  <c r="AG668" i="2"/>
  <c r="AG253" i="2"/>
  <c r="AG156" i="2"/>
  <c r="AG536" i="2"/>
  <c r="AG516" i="2"/>
  <c r="AG338" i="2"/>
  <c r="AG325" i="2"/>
  <c r="AG702" i="2"/>
  <c r="AG546" i="2"/>
  <c r="AG417" i="2"/>
  <c r="AG454" i="2"/>
  <c r="AG531" i="2"/>
  <c r="AG93" i="2"/>
  <c r="AG83" i="2"/>
  <c r="AG642" i="2"/>
  <c r="AG343" i="2"/>
  <c r="AG212" i="2"/>
  <c r="AG49" i="2"/>
  <c r="AG232" i="2"/>
  <c r="AG591" i="2"/>
  <c r="AG636" i="2"/>
  <c r="AG371" i="2"/>
  <c r="AG10" i="2"/>
  <c r="AG298" i="2"/>
  <c r="AG165" i="2"/>
  <c r="AG677" i="2"/>
  <c r="AG119" i="2"/>
  <c r="AG97" i="2"/>
  <c r="AG513" i="2"/>
  <c r="AG550" i="2"/>
  <c r="AG146" i="2"/>
  <c r="AG327" i="2"/>
  <c r="AG56" i="2"/>
  <c r="AG196" i="2"/>
  <c r="AG239" i="2"/>
  <c r="AG645" i="2"/>
  <c r="AG114" i="2"/>
  <c r="AG559" i="2"/>
  <c r="AG340" i="2"/>
  <c r="AG421" i="2"/>
  <c r="AG179" i="2"/>
  <c r="AG508" i="2"/>
  <c r="AG105" i="2"/>
  <c r="AG120" i="2"/>
  <c r="AG487" i="2"/>
  <c r="AG475" i="2"/>
  <c r="AG450" i="2"/>
  <c r="AG663" i="2"/>
  <c r="AG392" i="2"/>
  <c r="AG104" i="2"/>
  <c r="AG336" i="2"/>
  <c r="AG442" i="2"/>
  <c r="AG367" i="2"/>
  <c r="AG252" i="2"/>
  <c r="AG270" i="2"/>
  <c r="AG81" i="2"/>
  <c r="AG456" i="2"/>
  <c r="AG129" i="2"/>
  <c r="AG342" i="2"/>
  <c r="AG218" i="2"/>
  <c r="AG164" i="2"/>
  <c r="AG127" i="2"/>
  <c r="AG399" i="2"/>
  <c r="AG505" i="2"/>
  <c r="AG301" i="2"/>
  <c r="AG410" i="2"/>
  <c r="AG533" i="2"/>
  <c r="AG679" i="2"/>
  <c r="AG593" i="2"/>
  <c r="AG181" i="2"/>
  <c r="AG235" i="2"/>
  <c r="AG4" i="2"/>
  <c r="AG290" i="2"/>
  <c r="AG655" i="2"/>
  <c r="AG5" i="2"/>
  <c r="AG131" i="2"/>
  <c r="AG323" i="2"/>
  <c r="AG457" i="2"/>
  <c r="AG613" i="2"/>
  <c r="AG255" i="2"/>
  <c r="AG89" i="2"/>
  <c r="AG517" i="2"/>
  <c r="AG108" i="2"/>
  <c r="AG71" i="2"/>
  <c r="AG254" i="2"/>
  <c r="AG427" i="2"/>
  <c r="AG140" i="2"/>
  <c r="AG402" i="2"/>
  <c r="AG243" i="2"/>
  <c r="AG213" i="2"/>
  <c r="AG256" i="2"/>
  <c r="AG473" i="2"/>
  <c r="AG113" i="2"/>
  <c r="AG503" i="2"/>
  <c r="AG294" i="2"/>
  <c r="AG186" i="2"/>
  <c r="AG172" i="2"/>
  <c r="AG379" i="2"/>
  <c r="AG44" i="2"/>
  <c r="AG217" i="2"/>
  <c r="AG397" i="2"/>
  <c r="AG601" i="2"/>
  <c r="AG717" i="2"/>
  <c r="AG158" i="2"/>
  <c r="AG489" i="2"/>
  <c r="AG166" i="2"/>
  <c r="AG491" i="2"/>
  <c r="AG259" i="2"/>
  <c r="AG648" i="2"/>
  <c r="AG173" i="2"/>
  <c r="AG22" i="2"/>
  <c r="AG66" i="2"/>
  <c r="AG170" i="2"/>
  <c r="AG264" i="2"/>
  <c r="AG167" i="2"/>
  <c r="AG316" i="2"/>
  <c r="AG24" i="2"/>
  <c r="AG387" i="2"/>
  <c r="AG40" i="2"/>
  <c r="AG682" i="2"/>
  <c r="AG295" i="2"/>
  <c r="AG236" i="2"/>
  <c r="AG587" i="2"/>
  <c r="AG12" i="2"/>
  <c r="AG701" i="2"/>
  <c r="AG538" i="2"/>
  <c r="AG670" i="2"/>
  <c r="AG261" i="2"/>
  <c r="AG455" i="2"/>
  <c r="AG296" i="2"/>
  <c r="AG384" i="2"/>
  <c r="AG265" i="2"/>
  <c r="AG300" i="2"/>
  <c r="AG339" i="2"/>
  <c r="AG293" i="2"/>
  <c r="AG230" i="2"/>
  <c r="AG395" i="2"/>
  <c r="AG85" i="2"/>
  <c r="AG137" i="2"/>
  <c r="AG262" i="2"/>
  <c r="AG571" i="2"/>
  <c r="AG306" i="2"/>
  <c r="AG582" i="2"/>
  <c r="AG107" i="2"/>
  <c r="AG472" i="2"/>
  <c r="AG112" i="2"/>
  <c r="AG535" i="2"/>
  <c r="AG523" i="2"/>
  <c r="AG485" i="2"/>
  <c r="AG354" i="2"/>
  <c r="AG603" i="2"/>
  <c r="AG525" i="2"/>
  <c r="AG539" i="2"/>
  <c r="AG520" i="2"/>
  <c r="AG669" i="2"/>
  <c r="AG567" i="2"/>
  <c r="AG19" i="2"/>
  <c r="AG707" i="2"/>
  <c r="AG553" i="2"/>
  <c r="AG274" i="2"/>
  <c r="AG200" i="2"/>
  <c r="AG688" i="2"/>
  <c r="AG492" i="2"/>
  <c r="AG271" i="2"/>
  <c r="AG615" i="2"/>
  <c r="AG70" i="2"/>
  <c r="AG393" i="2"/>
  <c r="AG163" i="2"/>
  <c r="AG188" i="2"/>
  <c r="AG46" i="2"/>
  <c r="AG194" i="2"/>
  <c r="AG569" i="2"/>
  <c r="AG242" i="2"/>
  <c r="AG632" i="2"/>
  <c r="AG9" i="2"/>
  <c r="AG630" i="2"/>
  <c r="AG646" i="2"/>
  <c r="AG479" i="2"/>
  <c r="AG618" i="2"/>
  <c r="AG341" i="2"/>
  <c r="AG64" i="2"/>
  <c r="AG377" i="2"/>
  <c r="AG26" i="2"/>
  <c r="AG555" i="2"/>
  <c r="AG469" i="2"/>
  <c r="AG515" i="2"/>
  <c r="AG360" i="2"/>
  <c r="AG145" i="2"/>
  <c r="AG544" i="2"/>
  <c r="AG409" i="2"/>
  <c r="AG197" i="2"/>
  <c r="AG37" i="2"/>
  <c r="AG526" i="2"/>
  <c r="AG138" i="2"/>
  <c r="AG289" i="2"/>
  <c r="AG88" i="2"/>
  <c r="AG439" i="2"/>
  <c r="AG430" i="2"/>
  <c r="AG653" i="2"/>
  <c r="AG109" i="2"/>
  <c r="AG441" i="2"/>
  <c r="AG115" i="2"/>
  <c r="AG501" i="2"/>
  <c r="AG423" i="2"/>
  <c r="AG74" i="2"/>
  <c r="AG373" i="2"/>
  <c r="AG408" i="2"/>
  <c r="AG579" i="2"/>
  <c r="AG32" i="2"/>
  <c r="AG54" i="2"/>
  <c r="AG7" i="2"/>
  <c r="AG136" i="2"/>
  <c r="AG432" i="2"/>
  <c r="AG260" i="2"/>
  <c r="AG453" i="2"/>
  <c r="AG424" i="2"/>
  <c r="AG568" i="2"/>
  <c r="AG685" i="2"/>
  <c r="AG731" i="2"/>
  <c r="AG99" i="2"/>
  <c r="AG240" i="2"/>
  <c r="AG268" i="2"/>
  <c r="AG337" i="2"/>
  <c r="AG297" i="2"/>
  <c r="AG398" i="2"/>
  <c r="AG160" i="2"/>
  <c r="AG592" i="2"/>
  <c r="AG202" i="2"/>
  <c r="AG318" i="2"/>
  <c r="AG344" i="2"/>
  <c r="AG692" i="2"/>
  <c r="AG6" i="2"/>
  <c r="AG490" i="2"/>
  <c r="AG59" i="2"/>
  <c r="AG320" i="2"/>
  <c r="AG55" i="2"/>
  <c r="AG35" i="2"/>
  <c r="AG31" i="2"/>
  <c r="AG480" i="2"/>
  <c r="AG596" i="2"/>
  <c r="AG691" i="2"/>
  <c r="AG69" i="2"/>
  <c r="AG565" i="2"/>
  <c r="AG723" i="2"/>
  <c r="AG211" i="2"/>
  <c r="AG541" i="2"/>
  <c r="AG176" i="2"/>
  <c r="AG389" i="2"/>
  <c r="AG282" i="2"/>
  <c r="AG189" i="2"/>
  <c r="AG445" i="2"/>
  <c r="AG79" i="2"/>
  <c r="AG518" i="2"/>
  <c r="AG366" i="2"/>
  <c r="AG369" i="2"/>
  <c r="AG106" i="2"/>
  <c r="AG514" i="2"/>
  <c r="AG376" i="2"/>
  <c r="AG177" i="2"/>
  <c r="AG17" i="2"/>
  <c r="AG358" i="2"/>
  <c r="AG361" i="2"/>
  <c r="AG52" i="2"/>
  <c r="AG370" i="2"/>
  <c r="AG528" i="2"/>
  <c r="AG431" i="2"/>
  <c r="AG540" i="2"/>
  <c r="AG210" i="2"/>
  <c r="AG41" i="2"/>
  <c r="AG458" i="2"/>
  <c r="AG671" i="2"/>
  <c r="AG404" i="2"/>
  <c r="AG227" i="2"/>
  <c r="AG474" i="2"/>
  <c r="AG91" i="2"/>
  <c r="AG103" i="2"/>
  <c r="AG134" i="2"/>
  <c r="AG275" i="2"/>
  <c r="AG231" i="2"/>
  <c r="AG683" i="2"/>
  <c r="AG566" i="2"/>
  <c r="AG193" i="2"/>
  <c r="AG73" i="2"/>
  <c r="AG123" i="2"/>
  <c r="AG310" i="2"/>
  <c r="AG420" i="2"/>
  <c r="AG352" i="2"/>
  <c r="AG388" i="2"/>
  <c r="AG76" i="2"/>
  <c r="AG467" i="2"/>
  <c r="AG599" i="2"/>
  <c r="AG574" i="2"/>
  <c r="AG257" i="2"/>
  <c r="AG545" i="2"/>
  <c r="AG345" i="2"/>
  <c r="AG50" i="2"/>
  <c r="AG100" i="2"/>
  <c r="AG280" i="2"/>
  <c r="AG429" i="2"/>
  <c r="AG228" i="2"/>
  <c r="AG484" i="2"/>
  <c r="AG8" i="2"/>
  <c r="AG245" i="2"/>
  <c r="AG572" i="2"/>
  <c r="AG144" i="2"/>
  <c r="AG216" i="2"/>
  <c r="AG273" i="2"/>
  <c r="AG126" i="2"/>
  <c r="AG283" i="2"/>
  <c r="AG190" i="2"/>
  <c r="AG385" i="2"/>
  <c r="AG319" i="2"/>
  <c r="AG498" i="2"/>
  <c r="AG714" i="2"/>
  <c r="AG205" i="2"/>
  <c r="AG27" i="2"/>
  <c r="AG206" i="2"/>
  <c r="AG577" i="2"/>
  <c r="AG628" i="2"/>
  <c r="AG705" i="2"/>
  <c r="AG117" i="2"/>
  <c r="AG284" i="2"/>
  <c r="AG95" i="2"/>
  <c r="AG92" i="2"/>
  <c r="AG299" i="2"/>
  <c r="AG446" i="2"/>
  <c r="AG209" i="2"/>
  <c r="AG224" i="2"/>
  <c r="AG522" i="2"/>
  <c r="AG357" i="2"/>
  <c r="AG187" i="2"/>
  <c r="AG174" i="2"/>
  <c r="AG75" i="2"/>
  <c r="AG86" i="2"/>
  <c r="AG644" i="2"/>
  <c r="AG483" i="2"/>
  <c r="AG47" i="2"/>
  <c r="AG11" i="2"/>
  <c r="AG721" i="2"/>
  <c r="AG638" i="2"/>
  <c r="AG28" i="2"/>
  <c r="AG563" i="2"/>
  <c r="AG130" i="2"/>
  <c r="AG34" i="2"/>
  <c r="AG65" i="2"/>
  <c r="AG141" i="2"/>
  <c r="AG238" i="2"/>
  <c r="AG527" i="2"/>
  <c r="AG400" i="2"/>
  <c r="AG335" i="2"/>
  <c r="AG204" i="2"/>
  <c r="AG390" i="2"/>
  <c r="AG564" i="2"/>
  <c r="AG247" i="2"/>
  <c r="AG600" i="2"/>
  <c r="AG62" i="2"/>
  <c r="AG191" i="2"/>
  <c r="AG203" i="2"/>
  <c r="AG386" i="2"/>
  <c r="AG3" i="2"/>
  <c r="AG148" i="2"/>
  <c r="AG276" i="2"/>
  <c r="AG641" i="2"/>
  <c r="AG610" i="2"/>
  <c r="AG611" i="2"/>
  <c r="AG372" i="2"/>
  <c r="AG48" i="2"/>
  <c r="AG414" i="2"/>
  <c r="AG272" i="2"/>
  <c r="AG322" i="2"/>
  <c r="AG180" i="2"/>
  <c r="AG151" i="2"/>
  <c r="AG494" i="2"/>
  <c r="AG578" i="2"/>
  <c r="AG710" i="2"/>
  <c r="AG147" i="2"/>
  <c r="AG2" i="2"/>
  <c r="AG15" i="2"/>
  <c r="AG448" i="2"/>
  <c r="AG125" i="2"/>
  <c r="AG13" i="2"/>
  <c r="AG486" i="2"/>
  <c r="AG678" i="2"/>
  <c r="AG331" i="2"/>
  <c r="AG58" i="2"/>
  <c r="AG229" i="2"/>
  <c r="AG313" i="2"/>
  <c r="AG157" i="2"/>
  <c r="AG143" i="2"/>
  <c r="AG161" i="2"/>
  <c r="AG321" i="2"/>
  <c r="AG29" i="2"/>
  <c r="AG627" i="2"/>
  <c r="AG250" i="2"/>
  <c r="AG135" i="2"/>
  <c r="AG594" i="2"/>
  <c r="AG251" i="2"/>
  <c r="AG101" i="2"/>
  <c r="AG45" i="2"/>
  <c r="AG234" i="2"/>
  <c r="AG519" i="2"/>
  <c r="AG25" i="2"/>
  <c r="AG14" i="2"/>
  <c r="AG422" i="2"/>
  <c r="AG556" i="2"/>
  <c r="AG51" i="2"/>
  <c r="AG291" i="2"/>
  <c r="AG359" i="2"/>
  <c r="AG246" i="2"/>
  <c r="AG435" i="2"/>
  <c r="AG286" i="2"/>
  <c r="AG589" i="2"/>
  <c r="AG606" i="2"/>
  <c r="AG406" i="2"/>
  <c r="AG267" i="2"/>
  <c r="AG581" i="2"/>
  <c r="AG737" i="2"/>
  <c r="AG666" i="2"/>
  <c r="AG84" i="2"/>
  <c r="AG139" i="2"/>
  <c r="AG619" i="2"/>
  <c r="AG208" i="2"/>
  <c r="AG482" i="2"/>
  <c r="AG558" i="2"/>
  <c r="AG155" i="2"/>
  <c r="AG672" i="2"/>
  <c r="AG20" i="2"/>
  <c r="AG324" i="2"/>
  <c r="AG124" i="2"/>
  <c r="AG72" i="2"/>
  <c r="AG459" i="2"/>
  <c r="AG237" i="2"/>
  <c r="AG68" i="2"/>
  <c r="AG727" i="2"/>
  <c r="AG711" i="2"/>
  <c r="AG368" i="2"/>
  <c r="AG305" i="2"/>
  <c r="AG102" i="2"/>
  <c r="AG258" i="2"/>
  <c r="AG621" i="2"/>
  <c r="AG292" i="2"/>
  <c r="AG562" i="2"/>
  <c r="AG374" i="2"/>
  <c r="AG573" i="2"/>
  <c r="AG303" i="2"/>
  <c r="AG326" i="2"/>
  <c r="AG233" i="2"/>
  <c r="AG700" i="2"/>
  <c r="AG476" i="2"/>
  <c r="AG183" i="2"/>
  <c r="AG60" i="2"/>
  <c r="AG312" i="2"/>
  <c r="AG449" i="2"/>
  <c r="AG287" i="2"/>
  <c r="AG405" i="2"/>
  <c r="AG507" i="2"/>
  <c r="AG349" i="2"/>
  <c r="AG57" i="2"/>
  <c r="AG499" i="2"/>
  <c r="AG21" i="2"/>
  <c r="AG152" i="2"/>
  <c r="AG285" i="2"/>
  <c r="AG675" i="2"/>
  <c r="AG328" i="2"/>
  <c r="AG61" i="2"/>
  <c r="AG570" i="2"/>
  <c r="AG461" i="2"/>
  <c r="AG219" i="2"/>
  <c r="AG118" i="2"/>
  <c r="AG278" i="2"/>
  <c r="AG415" i="2"/>
  <c r="AG502" i="2"/>
  <c r="AG706" i="2"/>
  <c r="AG128" i="2"/>
  <c r="AG308" i="2"/>
  <c r="AG694" i="2"/>
  <c r="AG732" i="2"/>
  <c r="AG332" i="2"/>
  <c r="AG353" i="2"/>
  <c r="AG662" i="2"/>
  <c r="AG121" i="2"/>
  <c r="AG16" i="2"/>
  <c r="AG575" i="2"/>
  <c r="AG434" i="2"/>
  <c r="AG175" i="2"/>
  <c r="AG524" i="2"/>
  <c r="AG33" i="2"/>
  <c r="AG468" i="2"/>
  <c r="AG185" i="2"/>
  <c r="AG309" i="2"/>
  <c r="AG661" i="2"/>
  <c r="AG549" i="2"/>
  <c r="AG437" i="2"/>
  <c r="AG215" i="2"/>
  <c r="AG643" i="2"/>
  <c r="AG511" i="2"/>
  <c r="AG171" i="2"/>
  <c r="AG365" i="2"/>
  <c r="AG18" i="2"/>
  <c r="AG532" i="2"/>
  <c r="AG279" i="2"/>
  <c r="AG640" i="2"/>
  <c r="AG504" i="2"/>
  <c r="AG477" i="2"/>
  <c r="AG451" i="2"/>
  <c r="AG63" i="2"/>
  <c r="AG39" i="2"/>
  <c r="AG471" i="2"/>
  <c r="AG53" i="2"/>
  <c r="AG585" i="2"/>
  <c r="AG735" i="2"/>
  <c r="AG23" i="2"/>
  <c r="AG413" i="2"/>
  <c r="AG356" i="2"/>
  <c r="AG116" i="2"/>
  <c r="AG481" i="2"/>
  <c r="AG597" i="2"/>
  <c r="AG350" i="2"/>
  <c r="AG598" i="2"/>
  <c r="AG78" i="2"/>
  <c r="AG552" i="2"/>
  <c r="AG521" i="2"/>
  <c r="AG726" i="2"/>
  <c r="AG733" i="2"/>
  <c r="AG548" i="2"/>
  <c r="AG495" i="2"/>
  <c r="AG656" i="2"/>
  <c r="AG465" i="2"/>
  <c r="AG226" i="2"/>
  <c r="AG651" i="2"/>
  <c r="AG110" i="2"/>
  <c r="AG198" i="2"/>
  <c r="AG626" i="2"/>
  <c r="AG43" i="2"/>
  <c r="AG470" i="2"/>
  <c r="AG307" i="2"/>
  <c r="AG488" i="2"/>
  <c r="AG67" i="2"/>
  <c r="AG649" i="2"/>
  <c r="AG351" i="2"/>
  <c r="AG311" i="2"/>
  <c r="AG182" i="2"/>
  <c r="AG396" i="2"/>
  <c r="AG38" i="2"/>
  <c r="AG584" i="2"/>
  <c r="AG133" i="2"/>
  <c r="AG195" i="2"/>
  <c r="AG506" i="2"/>
  <c r="AG220" i="2"/>
  <c r="AG277" i="2"/>
  <c r="AG605" i="2"/>
  <c r="AG378" i="2"/>
  <c r="AG612" i="2"/>
  <c r="AG436" i="2"/>
  <c r="AG42" i="2"/>
  <c r="AG96" i="2"/>
  <c r="AG153" i="2"/>
  <c r="AG728" i="2"/>
  <c r="AG201" i="2"/>
  <c r="AG551" i="2"/>
  <c r="AG699" i="2"/>
  <c r="AG394" i="2"/>
  <c r="AG690" i="2"/>
  <c r="AG724" i="2"/>
  <c r="AG36" i="2"/>
  <c r="AG149" i="2"/>
  <c r="AG496" i="2"/>
  <c r="AG30" i="2"/>
  <c r="AG269" i="2"/>
  <c r="AG689" i="2"/>
  <c r="AG695" i="2"/>
  <c r="AG87" i="2"/>
  <c r="AG412" i="2"/>
  <c r="AG221" i="2"/>
  <c r="AG380" i="2"/>
  <c r="AG132" i="2"/>
  <c r="AG667" i="2"/>
  <c r="AG418" i="2"/>
  <c r="AG346" i="2"/>
  <c r="AG602" i="2"/>
  <c r="AG411" i="2"/>
  <c r="AG635" i="2"/>
  <c r="AG122" i="2"/>
  <c r="AG222" i="2"/>
  <c r="AG168" i="2"/>
  <c r="AG616" i="2"/>
  <c r="AG111" i="2"/>
  <c r="AG363" i="2"/>
  <c r="AG560" i="2"/>
  <c r="AG554" i="2"/>
  <c r="AG317" i="2"/>
  <c r="AG80" i="2"/>
  <c r="AG720" i="2"/>
  <c r="AG464" i="2"/>
  <c r="AG673" i="2"/>
  <c r="AG704" i="2"/>
  <c r="AG534" i="2"/>
  <c r="AG659" i="2"/>
  <c r="AG241" i="2"/>
  <c r="AG214" i="2"/>
  <c r="AG629" i="2"/>
  <c r="AG444" i="2"/>
  <c r="AG466" i="2"/>
  <c r="AG98" i="2"/>
  <c r="AG334" i="2"/>
  <c r="AG248" i="2"/>
  <c r="AG169" i="2"/>
  <c r="AG225" i="2"/>
  <c r="AG244" i="2"/>
  <c r="AG249" i="2"/>
  <c r="AG391" i="2"/>
  <c r="AG154" i="2"/>
  <c r="AG159" i="2"/>
  <c r="AG94" i="2"/>
  <c r="AG650" i="2"/>
  <c r="AG478" i="2"/>
  <c r="AG407" i="2"/>
  <c r="AG207" i="2"/>
  <c r="AG674" i="2"/>
  <c r="AG590" i="2"/>
  <c r="AG713" i="2"/>
  <c r="AG576" i="2"/>
  <c r="AG687" i="2"/>
  <c r="AG625" i="2"/>
  <c r="AG90" i="2"/>
  <c r="AG634" i="2"/>
  <c r="AG586" i="2"/>
  <c r="AG739" i="2"/>
  <c r="AG729" i="2"/>
  <c r="AG416" i="2"/>
  <c r="AG686" i="2"/>
  <c r="AG162" i="2"/>
  <c r="AG355" i="2"/>
  <c r="AG604" i="2"/>
  <c r="AG223" i="2"/>
  <c r="AG281" i="2"/>
  <c r="AG375" i="2"/>
  <c r="AG142" i="2"/>
  <c r="AG497" i="2"/>
  <c r="AG631" i="2"/>
  <c r="AG82" i="2"/>
  <c r="AG425" i="2"/>
  <c r="AG657" i="2"/>
  <c r="AG266" i="2"/>
  <c r="AG347" i="2"/>
  <c r="AG623" i="2"/>
  <c r="AG561" i="2"/>
  <c r="AG543" i="2"/>
  <c r="AG348" i="2"/>
  <c r="AG382" i="2"/>
  <c r="AG447" i="2"/>
  <c r="AG381" i="2"/>
  <c r="AG77" i="2"/>
  <c r="AG184" i="2"/>
  <c r="AG288" i="2"/>
  <c r="AG302" i="2"/>
  <c r="AG263" i="2"/>
  <c r="AG512" i="2"/>
  <c r="AG730" i="2"/>
  <c r="AG362" i="2"/>
  <c r="AG580" i="2"/>
  <c r="AG684" i="2"/>
  <c r="AG199" i="2"/>
  <c r="AG314" i="2"/>
  <c r="AG557" i="2"/>
  <c r="AG178" i="2"/>
  <c r="AG509" i="2"/>
  <c r="AG192" i="2"/>
  <c r="AG460" i="2"/>
  <c r="AG696" i="2"/>
  <c r="AG608" i="2"/>
  <c r="AG304" i="2"/>
  <c r="AG647" i="2"/>
  <c r="AG438" i="2"/>
  <c r="AG637" i="2"/>
  <c r="AG537" i="2"/>
  <c r="AG583" i="2"/>
  <c r="AG401" i="2"/>
  <c r="AG452" i="2"/>
  <c r="AG419" i="2"/>
  <c r="AG652" i="2"/>
  <c r="AG493" i="2"/>
  <c r="AG315" i="2"/>
  <c r="AG718" i="2"/>
  <c r="AG364" i="2"/>
  <c r="AG329" i="2"/>
  <c r="AG698" i="2"/>
  <c r="AG330" i="2"/>
  <c r="AG620" i="2"/>
  <c r="AG676" i="2"/>
  <c r="AG633" i="2"/>
  <c r="AG433" i="2"/>
  <c r="AG443" i="2"/>
  <c r="AG530" i="2"/>
  <c r="AG333" i="2"/>
  <c r="AG609" i="2"/>
  <c r="AG622" i="2"/>
  <c r="AG722" i="2"/>
  <c r="AG426" i="2"/>
  <c r="AG681" i="2"/>
  <c r="AG654" i="2"/>
  <c r="AG463" i="2"/>
  <c r="AG639" i="2"/>
  <c r="AG617" i="2"/>
  <c r="AG697" i="2"/>
  <c r="AG542" i="2"/>
  <c r="AG595" i="2"/>
  <c r="AG738" i="2"/>
  <c r="AG547" i="2"/>
  <c r="AG658" i="2"/>
  <c r="AG440" i="2"/>
  <c r="AG734" i="2"/>
  <c r="AG736" i="2"/>
  <c r="AG715" i="2"/>
  <c r="AG680" i="2"/>
  <c r="AG725" i="2"/>
  <c r="AG703" i="2"/>
  <c r="AG624" i="2"/>
  <c r="AG716" i="2"/>
  <c r="AG693" i="2"/>
  <c r="AG664" i="2"/>
  <c r="AG719" i="2"/>
  <c r="AG665" i="2"/>
  <c r="AG708" i="2"/>
  <c r="AG709" i="2"/>
  <c r="AG712" i="2"/>
  <c r="AF607" i="2"/>
  <c r="AF614" i="2"/>
  <c r="AF660" i="2"/>
  <c r="AF150" i="2"/>
  <c r="AF403" i="2"/>
  <c r="AF529" i="2"/>
  <c r="AF462" i="2"/>
  <c r="AF588" i="2"/>
  <c r="AF510" i="2"/>
  <c r="AF383" i="2"/>
  <c r="AF428" i="2"/>
  <c r="AF500" i="2"/>
  <c r="AF668" i="2"/>
  <c r="AF253" i="2"/>
  <c r="AF156" i="2"/>
  <c r="AF536" i="2"/>
  <c r="AF516" i="2"/>
  <c r="AF338" i="2"/>
  <c r="AF325" i="2"/>
  <c r="AF702" i="2"/>
  <c r="AF546" i="2"/>
  <c r="AF417" i="2"/>
  <c r="AF454" i="2"/>
  <c r="AF531" i="2"/>
  <c r="AF93" i="2"/>
  <c r="AF83" i="2"/>
  <c r="AF642" i="2"/>
  <c r="AF343" i="2"/>
  <c r="AF212" i="2"/>
  <c r="AF49" i="2"/>
  <c r="AF232" i="2"/>
  <c r="AF591" i="2"/>
  <c r="AF636" i="2"/>
  <c r="AF371" i="2"/>
  <c r="AF10" i="2"/>
  <c r="AF298" i="2"/>
  <c r="AF165" i="2"/>
  <c r="AF677" i="2"/>
  <c r="AF119" i="2"/>
  <c r="AF97" i="2"/>
  <c r="AF513" i="2"/>
  <c r="AF550" i="2"/>
  <c r="AF146" i="2"/>
  <c r="AF327" i="2"/>
  <c r="AF56" i="2"/>
  <c r="AF196" i="2"/>
  <c r="AF239" i="2"/>
  <c r="AF645" i="2"/>
  <c r="AF114" i="2"/>
  <c r="AF559" i="2"/>
  <c r="AF340" i="2"/>
  <c r="AF421" i="2"/>
  <c r="AF179" i="2"/>
  <c r="AF508" i="2"/>
  <c r="AF105" i="2"/>
  <c r="AF120" i="2"/>
  <c r="AF487" i="2"/>
  <c r="AF475" i="2"/>
  <c r="AF450" i="2"/>
  <c r="AF663" i="2"/>
  <c r="AF392" i="2"/>
  <c r="AF104" i="2"/>
  <c r="AF336" i="2"/>
  <c r="AF442" i="2"/>
  <c r="AF367" i="2"/>
  <c r="AF252" i="2"/>
  <c r="AF270" i="2"/>
  <c r="AF81" i="2"/>
  <c r="AF456" i="2"/>
  <c r="AF129" i="2"/>
  <c r="AF342" i="2"/>
  <c r="AF218" i="2"/>
  <c r="AF164" i="2"/>
  <c r="AF127" i="2"/>
  <c r="AF399" i="2"/>
  <c r="AF505" i="2"/>
  <c r="AF301" i="2"/>
  <c r="AF410" i="2"/>
  <c r="AF533" i="2"/>
  <c r="AF679" i="2"/>
  <c r="AF593" i="2"/>
  <c r="AF181" i="2"/>
  <c r="AF235" i="2"/>
  <c r="AF4" i="2"/>
  <c r="AF290" i="2"/>
  <c r="AF655" i="2"/>
  <c r="AF5" i="2"/>
  <c r="AF131" i="2"/>
  <c r="AF323" i="2"/>
  <c r="AF457" i="2"/>
  <c r="AF613" i="2"/>
  <c r="AF255" i="2"/>
  <c r="AF89" i="2"/>
  <c r="AF517" i="2"/>
  <c r="AF108" i="2"/>
  <c r="AF71" i="2"/>
  <c r="AF254" i="2"/>
  <c r="AF427" i="2"/>
  <c r="AF140" i="2"/>
  <c r="AF402" i="2"/>
  <c r="AF243" i="2"/>
  <c r="AF213" i="2"/>
  <c r="AF256" i="2"/>
  <c r="AF473" i="2"/>
  <c r="AF113" i="2"/>
  <c r="AF503" i="2"/>
  <c r="AF294" i="2"/>
  <c r="AF186" i="2"/>
  <c r="AF172" i="2"/>
  <c r="AF379" i="2"/>
  <c r="AF44" i="2"/>
  <c r="AF217" i="2"/>
  <c r="AF397" i="2"/>
  <c r="AF601" i="2"/>
  <c r="AF717" i="2"/>
  <c r="AF158" i="2"/>
  <c r="AF489" i="2"/>
  <c r="AF166" i="2"/>
  <c r="AF491" i="2"/>
  <c r="AF259" i="2"/>
  <c r="AF648" i="2"/>
  <c r="AF173" i="2"/>
  <c r="AF22" i="2"/>
  <c r="AF66" i="2"/>
  <c r="AF170" i="2"/>
  <c r="AF264" i="2"/>
  <c r="AF167" i="2"/>
  <c r="AF316" i="2"/>
  <c r="AF24" i="2"/>
  <c r="AF387" i="2"/>
  <c r="AF40" i="2"/>
  <c r="AF682" i="2"/>
  <c r="AF295" i="2"/>
  <c r="AF236" i="2"/>
  <c r="AF587" i="2"/>
  <c r="AF12" i="2"/>
  <c r="AF701" i="2"/>
  <c r="AF538" i="2"/>
  <c r="AF670" i="2"/>
  <c r="AF261" i="2"/>
  <c r="AF455" i="2"/>
  <c r="AF296" i="2"/>
  <c r="AF384" i="2"/>
  <c r="AF265" i="2"/>
  <c r="AF300" i="2"/>
  <c r="AF339" i="2"/>
  <c r="AF293" i="2"/>
  <c r="AF230" i="2"/>
  <c r="AF395" i="2"/>
  <c r="AF85" i="2"/>
  <c r="AF137" i="2"/>
  <c r="AF262" i="2"/>
  <c r="AF571" i="2"/>
  <c r="AF306" i="2"/>
  <c r="AF582" i="2"/>
  <c r="AF107" i="2"/>
  <c r="AF472" i="2"/>
  <c r="AF112" i="2"/>
  <c r="AF535" i="2"/>
  <c r="AF523" i="2"/>
  <c r="AF485" i="2"/>
  <c r="AF354" i="2"/>
  <c r="AF603" i="2"/>
  <c r="AF525" i="2"/>
  <c r="AF539" i="2"/>
  <c r="AF520" i="2"/>
  <c r="AF669" i="2"/>
  <c r="AF567" i="2"/>
  <c r="AF19" i="2"/>
  <c r="AF707" i="2"/>
  <c r="AF553" i="2"/>
  <c r="AF274" i="2"/>
  <c r="AF200" i="2"/>
  <c r="AF688" i="2"/>
  <c r="AF492" i="2"/>
  <c r="AF271" i="2"/>
  <c r="AF615" i="2"/>
  <c r="AF70" i="2"/>
  <c r="AF393" i="2"/>
  <c r="AF163" i="2"/>
  <c r="AF188" i="2"/>
  <c r="AF46" i="2"/>
  <c r="AF194" i="2"/>
  <c r="AF569" i="2"/>
  <c r="AF242" i="2"/>
  <c r="AF632" i="2"/>
  <c r="AF9" i="2"/>
  <c r="AF630" i="2"/>
  <c r="AF646" i="2"/>
  <c r="AF479" i="2"/>
  <c r="AF618" i="2"/>
  <c r="AF341" i="2"/>
  <c r="AF64" i="2"/>
  <c r="AF377" i="2"/>
  <c r="AF26" i="2"/>
  <c r="AF555" i="2"/>
  <c r="AF469" i="2"/>
  <c r="AF515" i="2"/>
  <c r="AF360" i="2"/>
  <c r="AF145" i="2"/>
  <c r="AF544" i="2"/>
  <c r="AF409" i="2"/>
  <c r="AF197" i="2"/>
  <c r="AF37" i="2"/>
  <c r="AF526" i="2"/>
  <c r="AF138" i="2"/>
  <c r="AF289" i="2"/>
  <c r="AF88" i="2"/>
  <c r="AF439" i="2"/>
  <c r="AF430" i="2"/>
  <c r="AF653" i="2"/>
  <c r="AF109" i="2"/>
  <c r="AF441" i="2"/>
  <c r="AF115" i="2"/>
  <c r="AF501" i="2"/>
  <c r="AF423" i="2"/>
  <c r="AF74" i="2"/>
  <c r="AF373" i="2"/>
  <c r="AF408" i="2"/>
  <c r="AF579" i="2"/>
  <c r="AF32" i="2"/>
  <c r="AF54" i="2"/>
  <c r="AF7" i="2"/>
  <c r="AF136" i="2"/>
  <c r="AF432" i="2"/>
  <c r="AF260" i="2"/>
  <c r="AF453" i="2"/>
  <c r="AF424" i="2"/>
  <c r="AF568" i="2"/>
  <c r="AF685" i="2"/>
  <c r="AF731" i="2"/>
  <c r="AF99" i="2"/>
  <c r="AF240" i="2"/>
  <c r="AF268" i="2"/>
  <c r="AF337" i="2"/>
  <c r="AF297" i="2"/>
  <c r="AF398" i="2"/>
  <c r="AF160" i="2"/>
  <c r="AF592" i="2"/>
  <c r="AF202" i="2"/>
  <c r="AF318" i="2"/>
  <c r="AF344" i="2"/>
  <c r="AF692" i="2"/>
  <c r="AF6" i="2"/>
  <c r="AF490" i="2"/>
  <c r="AF59" i="2"/>
  <c r="AF320" i="2"/>
  <c r="AF55" i="2"/>
  <c r="AF35" i="2"/>
  <c r="AF31" i="2"/>
  <c r="AF480" i="2"/>
  <c r="AF596" i="2"/>
  <c r="AF691" i="2"/>
  <c r="AF69" i="2"/>
  <c r="AF565" i="2"/>
  <c r="AF723" i="2"/>
  <c r="AF211" i="2"/>
  <c r="AF541" i="2"/>
  <c r="AF176" i="2"/>
  <c r="AF389" i="2"/>
  <c r="AF282" i="2"/>
  <c r="AF189" i="2"/>
  <c r="AF445" i="2"/>
  <c r="AF79" i="2"/>
  <c r="AF518" i="2"/>
  <c r="AF366" i="2"/>
  <c r="AF369" i="2"/>
  <c r="AF106" i="2"/>
  <c r="AF514" i="2"/>
  <c r="AF376" i="2"/>
  <c r="AF177" i="2"/>
  <c r="AF17" i="2"/>
  <c r="AF358" i="2"/>
  <c r="AF361" i="2"/>
  <c r="AF52" i="2"/>
  <c r="AF370" i="2"/>
  <c r="AF528" i="2"/>
  <c r="AF431" i="2"/>
  <c r="AF540" i="2"/>
  <c r="AF210" i="2"/>
  <c r="AF41" i="2"/>
  <c r="AF458" i="2"/>
  <c r="AF671" i="2"/>
  <c r="AF404" i="2"/>
  <c r="AF227" i="2"/>
  <c r="AF474" i="2"/>
  <c r="AF91" i="2"/>
  <c r="AF103" i="2"/>
  <c r="AF134" i="2"/>
  <c r="AF275" i="2"/>
  <c r="AF231" i="2"/>
  <c r="AF683" i="2"/>
  <c r="AF566" i="2"/>
  <c r="AF193" i="2"/>
  <c r="AF73" i="2"/>
  <c r="AF123" i="2"/>
  <c r="AF310" i="2"/>
  <c r="AF420" i="2"/>
  <c r="AF352" i="2"/>
  <c r="AF388" i="2"/>
  <c r="AF76" i="2"/>
  <c r="AF467" i="2"/>
  <c r="AF599" i="2"/>
  <c r="AF574" i="2"/>
  <c r="AF257" i="2"/>
  <c r="AF545" i="2"/>
  <c r="AF345" i="2"/>
  <c r="AF50" i="2"/>
  <c r="AF100" i="2"/>
  <c r="AF280" i="2"/>
  <c r="AF429" i="2"/>
  <c r="AF228" i="2"/>
  <c r="AF484" i="2"/>
  <c r="AF8" i="2"/>
  <c r="AF245" i="2"/>
  <c r="AF572" i="2"/>
  <c r="AF144" i="2"/>
  <c r="AF216" i="2"/>
  <c r="AF273" i="2"/>
  <c r="AF126" i="2"/>
  <c r="AF283" i="2"/>
  <c r="AF190" i="2"/>
  <c r="AF385" i="2"/>
  <c r="AF319" i="2"/>
  <c r="AF498" i="2"/>
  <c r="AF714" i="2"/>
  <c r="AF205" i="2"/>
  <c r="AF27" i="2"/>
  <c r="AF206" i="2"/>
  <c r="AF577" i="2"/>
  <c r="AF628" i="2"/>
  <c r="AF705" i="2"/>
  <c r="AF117" i="2"/>
  <c r="AF284" i="2"/>
  <c r="AF95" i="2"/>
  <c r="AF92" i="2"/>
  <c r="AF299" i="2"/>
  <c r="AF446" i="2"/>
  <c r="AF209" i="2"/>
  <c r="AF224" i="2"/>
  <c r="AF522" i="2"/>
  <c r="AF357" i="2"/>
  <c r="AF187" i="2"/>
  <c r="AF174" i="2"/>
  <c r="AF75" i="2"/>
  <c r="AF86" i="2"/>
  <c r="AF644" i="2"/>
  <c r="AF483" i="2"/>
  <c r="AF47" i="2"/>
  <c r="AF11" i="2"/>
  <c r="AF721" i="2"/>
  <c r="AF638" i="2"/>
  <c r="AF28" i="2"/>
  <c r="AF563" i="2"/>
  <c r="AF130" i="2"/>
  <c r="AF34" i="2"/>
  <c r="AF65" i="2"/>
  <c r="AF141" i="2"/>
  <c r="AF238" i="2"/>
  <c r="AF527" i="2"/>
  <c r="AF400" i="2"/>
  <c r="AF335" i="2"/>
  <c r="AF204" i="2"/>
  <c r="AF390" i="2"/>
  <c r="AF564" i="2"/>
  <c r="AF247" i="2"/>
  <c r="AF600" i="2"/>
  <c r="AF62" i="2"/>
  <c r="AF191" i="2"/>
  <c r="AF203" i="2"/>
  <c r="AF386" i="2"/>
  <c r="AF3" i="2"/>
  <c r="AF148" i="2"/>
  <c r="AF276" i="2"/>
  <c r="AF641" i="2"/>
  <c r="AF610" i="2"/>
  <c r="AF611" i="2"/>
  <c r="AF372" i="2"/>
  <c r="AF48" i="2"/>
  <c r="AF414" i="2"/>
  <c r="AF272" i="2"/>
  <c r="AF322" i="2"/>
  <c r="AF180" i="2"/>
  <c r="AF151" i="2"/>
  <c r="AF494" i="2"/>
  <c r="AF578" i="2"/>
  <c r="AF710" i="2"/>
  <c r="AF147" i="2"/>
  <c r="AF2" i="2"/>
  <c r="AF15" i="2"/>
  <c r="AF448" i="2"/>
  <c r="AF125" i="2"/>
  <c r="AF13" i="2"/>
  <c r="AF486" i="2"/>
  <c r="AF678" i="2"/>
  <c r="AF331" i="2"/>
  <c r="AF58" i="2"/>
  <c r="AF229" i="2"/>
  <c r="AF313" i="2"/>
  <c r="AF157" i="2"/>
  <c r="AF143" i="2"/>
  <c r="AF161" i="2"/>
  <c r="AF321" i="2"/>
  <c r="AF29" i="2"/>
  <c r="AF627" i="2"/>
  <c r="AF250" i="2"/>
  <c r="AF135" i="2"/>
  <c r="AF594" i="2"/>
  <c r="AF251" i="2"/>
  <c r="AF101" i="2"/>
  <c r="AF45" i="2"/>
  <c r="AF234" i="2"/>
  <c r="AF519" i="2"/>
  <c r="AF25" i="2"/>
  <c r="AF14" i="2"/>
  <c r="AF422" i="2"/>
  <c r="AF556" i="2"/>
  <c r="AF51" i="2"/>
  <c r="AF291" i="2"/>
  <c r="AF359" i="2"/>
  <c r="AF246" i="2"/>
  <c r="AF435" i="2"/>
  <c r="AF286" i="2"/>
  <c r="AF589" i="2"/>
  <c r="AF606" i="2"/>
  <c r="AF406" i="2"/>
  <c r="AF267" i="2"/>
  <c r="AF581" i="2"/>
  <c r="AF737" i="2"/>
  <c r="AF666" i="2"/>
  <c r="AF84" i="2"/>
  <c r="AF139" i="2"/>
  <c r="AF619" i="2"/>
  <c r="AF208" i="2"/>
  <c r="AF482" i="2"/>
  <c r="AF558" i="2"/>
  <c r="AF155" i="2"/>
  <c r="AF672" i="2"/>
  <c r="AF20" i="2"/>
  <c r="AF324" i="2"/>
  <c r="AF124" i="2"/>
  <c r="AF72" i="2"/>
  <c r="AF459" i="2"/>
  <c r="AF237" i="2"/>
  <c r="AF68" i="2"/>
  <c r="AF727" i="2"/>
  <c r="AF711" i="2"/>
  <c r="AF368" i="2"/>
  <c r="AF305" i="2"/>
  <c r="AF102" i="2"/>
  <c r="AF258" i="2"/>
  <c r="AF621" i="2"/>
  <c r="AF292" i="2"/>
  <c r="AF562" i="2"/>
  <c r="AF374" i="2"/>
  <c r="AF573" i="2"/>
  <c r="AF303" i="2"/>
  <c r="AF326" i="2"/>
  <c r="AF233" i="2"/>
  <c r="AF700" i="2"/>
  <c r="AF476" i="2"/>
  <c r="AF183" i="2"/>
  <c r="AF60" i="2"/>
  <c r="AF312" i="2"/>
  <c r="AF449" i="2"/>
  <c r="AF287" i="2"/>
  <c r="AF405" i="2"/>
  <c r="AF507" i="2"/>
  <c r="AF349" i="2"/>
  <c r="AF57" i="2"/>
  <c r="AF499" i="2"/>
  <c r="AF21" i="2"/>
  <c r="AF152" i="2"/>
  <c r="AF285" i="2"/>
  <c r="AF675" i="2"/>
  <c r="AF328" i="2"/>
  <c r="AF61" i="2"/>
  <c r="AF570" i="2"/>
  <c r="AF461" i="2"/>
  <c r="AF219" i="2"/>
  <c r="AF118" i="2"/>
  <c r="AF278" i="2"/>
  <c r="AF415" i="2"/>
  <c r="AF502" i="2"/>
  <c r="AF706" i="2"/>
  <c r="AF128" i="2"/>
  <c r="AF308" i="2"/>
  <c r="AF694" i="2"/>
  <c r="AF732" i="2"/>
  <c r="AF332" i="2"/>
  <c r="AF353" i="2"/>
  <c r="AF662" i="2"/>
  <c r="AF121" i="2"/>
  <c r="AF16" i="2"/>
  <c r="AF575" i="2"/>
  <c r="AF434" i="2"/>
  <c r="AF175" i="2"/>
  <c r="AF524" i="2"/>
  <c r="AF33" i="2"/>
  <c r="AF468" i="2"/>
  <c r="AF185" i="2"/>
  <c r="AF309" i="2"/>
  <c r="AF661" i="2"/>
  <c r="AF549" i="2"/>
  <c r="AF437" i="2"/>
  <c r="AF215" i="2"/>
  <c r="AF643" i="2"/>
  <c r="AF511" i="2"/>
  <c r="AF171" i="2"/>
  <c r="AF365" i="2"/>
  <c r="AF18" i="2"/>
  <c r="AF532" i="2"/>
  <c r="AF279" i="2"/>
  <c r="AF640" i="2"/>
  <c r="AF504" i="2"/>
  <c r="AF477" i="2"/>
  <c r="AF451" i="2"/>
  <c r="AF63" i="2"/>
  <c r="AF39" i="2"/>
  <c r="AF471" i="2"/>
  <c r="AF53" i="2"/>
  <c r="AF585" i="2"/>
  <c r="AF735" i="2"/>
  <c r="AF23" i="2"/>
  <c r="AF413" i="2"/>
  <c r="AF356" i="2"/>
  <c r="AF116" i="2"/>
  <c r="AF481" i="2"/>
  <c r="AF597" i="2"/>
  <c r="AF350" i="2"/>
  <c r="AF598" i="2"/>
  <c r="AF78" i="2"/>
  <c r="AF552" i="2"/>
  <c r="AF521" i="2"/>
  <c r="AF726" i="2"/>
  <c r="AF733" i="2"/>
  <c r="AF548" i="2"/>
  <c r="AF495" i="2"/>
  <c r="AF656" i="2"/>
  <c r="AF465" i="2"/>
  <c r="AF226" i="2"/>
  <c r="AF651" i="2"/>
  <c r="AF110" i="2"/>
  <c r="AF198" i="2"/>
  <c r="AF626" i="2"/>
  <c r="AF43" i="2"/>
  <c r="AF470" i="2"/>
  <c r="AF307" i="2"/>
  <c r="AF488" i="2"/>
  <c r="AF67" i="2"/>
  <c r="AF649" i="2"/>
  <c r="AF351" i="2"/>
  <c r="AF311" i="2"/>
  <c r="AF182" i="2"/>
  <c r="AF396" i="2"/>
  <c r="AF38" i="2"/>
  <c r="AF584" i="2"/>
  <c r="AF133" i="2"/>
  <c r="AF195" i="2"/>
  <c r="AF506" i="2"/>
  <c r="AF220" i="2"/>
  <c r="AF277" i="2"/>
  <c r="AF605" i="2"/>
  <c r="AF378" i="2"/>
  <c r="AF612" i="2"/>
  <c r="AF436" i="2"/>
  <c r="AF42" i="2"/>
  <c r="AF96" i="2"/>
  <c r="AF153" i="2"/>
  <c r="AF728" i="2"/>
  <c r="AF201" i="2"/>
  <c r="AF551" i="2"/>
  <c r="AF699" i="2"/>
  <c r="AF394" i="2"/>
  <c r="AF690" i="2"/>
  <c r="AF724" i="2"/>
  <c r="AF36" i="2"/>
  <c r="AF149" i="2"/>
  <c r="AF496" i="2"/>
  <c r="AF30" i="2"/>
  <c r="AF269" i="2"/>
  <c r="AF689" i="2"/>
  <c r="AF695" i="2"/>
  <c r="AF87" i="2"/>
  <c r="AF412" i="2"/>
  <c r="AF221" i="2"/>
  <c r="AF380" i="2"/>
  <c r="AF132" i="2"/>
  <c r="AF667" i="2"/>
  <c r="AF418" i="2"/>
  <c r="AF346" i="2"/>
  <c r="AF602" i="2"/>
  <c r="AF411" i="2"/>
  <c r="AF635" i="2"/>
  <c r="AF122" i="2"/>
  <c r="AF222" i="2"/>
  <c r="AF168" i="2"/>
  <c r="AF616" i="2"/>
  <c r="AF111" i="2"/>
  <c r="AF363" i="2"/>
  <c r="AF560" i="2"/>
  <c r="AF554" i="2"/>
  <c r="AF317" i="2"/>
  <c r="AF80" i="2"/>
  <c r="AF720" i="2"/>
  <c r="AF464" i="2"/>
  <c r="AF673" i="2"/>
  <c r="AF704" i="2"/>
  <c r="AF534" i="2"/>
  <c r="AF659" i="2"/>
  <c r="AF241" i="2"/>
  <c r="AF214" i="2"/>
  <c r="AF629" i="2"/>
  <c r="AF444" i="2"/>
  <c r="AF466" i="2"/>
  <c r="AF98" i="2"/>
  <c r="AF334" i="2"/>
  <c r="AF248" i="2"/>
  <c r="AF169" i="2"/>
  <c r="AF225" i="2"/>
  <c r="AF244" i="2"/>
  <c r="AF249" i="2"/>
  <c r="AF391" i="2"/>
  <c r="AF154" i="2"/>
  <c r="AF159" i="2"/>
  <c r="AF94" i="2"/>
  <c r="AF650" i="2"/>
  <c r="AF478" i="2"/>
  <c r="AF407" i="2"/>
  <c r="AF207" i="2"/>
  <c r="AF674" i="2"/>
  <c r="AF590" i="2"/>
  <c r="AF713" i="2"/>
  <c r="AF576" i="2"/>
  <c r="AF687" i="2"/>
  <c r="AF625" i="2"/>
  <c r="AF90" i="2"/>
  <c r="AF634" i="2"/>
  <c r="AF586" i="2"/>
  <c r="AF739" i="2"/>
  <c r="AF729" i="2"/>
  <c r="AF416" i="2"/>
  <c r="AF686" i="2"/>
  <c r="AF162" i="2"/>
  <c r="AF355" i="2"/>
  <c r="AF604" i="2"/>
  <c r="AF223" i="2"/>
  <c r="AF281" i="2"/>
  <c r="AF375" i="2"/>
  <c r="AF142" i="2"/>
  <c r="AF497" i="2"/>
  <c r="AF631" i="2"/>
  <c r="AF82" i="2"/>
  <c r="AF425" i="2"/>
  <c r="AF657" i="2"/>
  <c r="AF266" i="2"/>
  <c r="AF347" i="2"/>
  <c r="AF623" i="2"/>
  <c r="AF561" i="2"/>
  <c r="AF543" i="2"/>
  <c r="AF348" i="2"/>
  <c r="AF382" i="2"/>
  <c r="AF447" i="2"/>
  <c r="AF381" i="2"/>
  <c r="AF77" i="2"/>
  <c r="AF184" i="2"/>
  <c r="AF288" i="2"/>
  <c r="AF302" i="2"/>
  <c r="AF263" i="2"/>
  <c r="AF512" i="2"/>
  <c r="AF730" i="2"/>
  <c r="AF362" i="2"/>
  <c r="AF580" i="2"/>
  <c r="AF684" i="2"/>
  <c r="AF199" i="2"/>
  <c r="AF314" i="2"/>
  <c r="AF557" i="2"/>
  <c r="AF178" i="2"/>
  <c r="AF509" i="2"/>
  <c r="AF192" i="2"/>
  <c r="AF460" i="2"/>
  <c r="AF696" i="2"/>
  <c r="AF608" i="2"/>
  <c r="AF304" i="2"/>
  <c r="AF647" i="2"/>
  <c r="AF438" i="2"/>
  <c r="AF637" i="2"/>
  <c r="AF537" i="2"/>
  <c r="AF583" i="2"/>
  <c r="AF401" i="2"/>
  <c r="AF452" i="2"/>
  <c r="AF419" i="2"/>
  <c r="AF652" i="2"/>
  <c r="AF493" i="2"/>
  <c r="AF315" i="2"/>
  <c r="AF718" i="2"/>
  <c r="AF364" i="2"/>
  <c r="AF329" i="2"/>
  <c r="AF698" i="2"/>
  <c r="AF330" i="2"/>
  <c r="AF620" i="2"/>
  <c r="AF676" i="2"/>
  <c r="AF633" i="2"/>
  <c r="AF433" i="2"/>
  <c r="AF443" i="2"/>
  <c r="AF530" i="2"/>
  <c r="AF333" i="2"/>
  <c r="AF609" i="2"/>
  <c r="AF622" i="2"/>
  <c r="AF722" i="2"/>
  <c r="AF426" i="2"/>
  <c r="AF681" i="2"/>
  <c r="AF654" i="2"/>
  <c r="AF463" i="2"/>
  <c r="AF639" i="2"/>
  <c r="AF617" i="2"/>
  <c r="AF697" i="2"/>
  <c r="AF542" i="2"/>
  <c r="AF595" i="2"/>
  <c r="AF738" i="2"/>
  <c r="AF547" i="2"/>
  <c r="AF658" i="2"/>
  <c r="AF440" i="2"/>
  <c r="AF734" i="2"/>
  <c r="AF736" i="2"/>
  <c r="AF715" i="2"/>
  <c r="AF680" i="2"/>
  <c r="AF725" i="2"/>
  <c r="AF703" i="2"/>
  <c r="AF624" i="2"/>
  <c r="AF716" i="2"/>
  <c r="AF693" i="2"/>
  <c r="AF664" i="2"/>
  <c r="AF719" i="2"/>
  <c r="AF665" i="2"/>
  <c r="AF708" i="2"/>
  <c r="AF709" i="2"/>
  <c r="AF712" i="2"/>
  <c r="AE607" i="2"/>
  <c r="AE614" i="2"/>
  <c r="AE660" i="2"/>
  <c r="AE150" i="2"/>
  <c r="AE403" i="2"/>
  <c r="AE529" i="2"/>
  <c r="AE462" i="2"/>
  <c r="AE588" i="2"/>
  <c r="AE510" i="2"/>
  <c r="AE383" i="2"/>
  <c r="AE428" i="2"/>
  <c r="AE500" i="2"/>
  <c r="AE668" i="2"/>
  <c r="AE253" i="2"/>
  <c r="AE156" i="2"/>
  <c r="AE536" i="2"/>
  <c r="AE516" i="2"/>
  <c r="AE338" i="2"/>
  <c r="AE325" i="2"/>
  <c r="AE702" i="2"/>
  <c r="AE546" i="2"/>
  <c r="AE417" i="2"/>
  <c r="AE454" i="2"/>
  <c r="AE531" i="2"/>
  <c r="AE93" i="2"/>
  <c r="AE83" i="2"/>
  <c r="AE642" i="2"/>
  <c r="AE343" i="2"/>
  <c r="AE212" i="2"/>
  <c r="AE49" i="2"/>
  <c r="AE232" i="2"/>
  <c r="AE591" i="2"/>
  <c r="AE636" i="2"/>
  <c r="AE371" i="2"/>
  <c r="AE10" i="2"/>
  <c r="AE298" i="2"/>
  <c r="AE165" i="2"/>
  <c r="AE677" i="2"/>
  <c r="AE119" i="2"/>
  <c r="AE97" i="2"/>
  <c r="AE513" i="2"/>
  <c r="AE550" i="2"/>
  <c r="AE146" i="2"/>
  <c r="AE327" i="2"/>
  <c r="AE56" i="2"/>
  <c r="AE196" i="2"/>
  <c r="AE239" i="2"/>
  <c r="AE645" i="2"/>
  <c r="AE114" i="2"/>
  <c r="AE559" i="2"/>
  <c r="AE340" i="2"/>
  <c r="AE421" i="2"/>
  <c r="AE179" i="2"/>
  <c r="AE508" i="2"/>
  <c r="AE105" i="2"/>
  <c r="AE120" i="2"/>
  <c r="AE487" i="2"/>
  <c r="AE475" i="2"/>
  <c r="AE450" i="2"/>
  <c r="AE663" i="2"/>
  <c r="AE392" i="2"/>
  <c r="AE104" i="2"/>
  <c r="AE336" i="2"/>
  <c r="AE442" i="2"/>
  <c r="AE367" i="2"/>
  <c r="AE252" i="2"/>
  <c r="AE270" i="2"/>
  <c r="AE81" i="2"/>
  <c r="AE456" i="2"/>
  <c r="AE129" i="2"/>
  <c r="AE342" i="2"/>
  <c r="AE218" i="2"/>
  <c r="AE164" i="2"/>
  <c r="AE127" i="2"/>
  <c r="AE399" i="2"/>
  <c r="AE505" i="2"/>
  <c r="AE301" i="2"/>
  <c r="AE410" i="2"/>
  <c r="AE533" i="2"/>
  <c r="AE679" i="2"/>
  <c r="AE593" i="2"/>
  <c r="AE181" i="2"/>
  <c r="AE235" i="2"/>
  <c r="AE4" i="2"/>
  <c r="AE290" i="2"/>
  <c r="AE655" i="2"/>
  <c r="AE5" i="2"/>
  <c r="AE131" i="2"/>
  <c r="AE323" i="2"/>
  <c r="AE457" i="2"/>
  <c r="AE613" i="2"/>
  <c r="AE255" i="2"/>
  <c r="AE89" i="2"/>
  <c r="AE517" i="2"/>
  <c r="AE108" i="2"/>
  <c r="AE71" i="2"/>
  <c r="AE254" i="2"/>
  <c r="AE427" i="2"/>
  <c r="AE140" i="2"/>
  <c r="AE402" i="2"/>
  <c r="AE243" i="2"/>
  <c r="AE213" i="2"/>
  <c r="AE256" i="2"/>
  <c r="AE473" i="2"/>
  <c r="AE113" i="2"/>
  <c r="AE503" i="2"/>
  <c r="AE294" i="2"/>
  <c r="AE186" i="2"/>
  <c r="AE172" i="2"/>
  <c r="AE379" i="2"/>
  <c r="AE44" i="2"/>
  <c r="AE217" i="2"/>
  <c r="AE397" i="2"/>
  <c r="AE601" i="2"/>
  <c r="AE717" i="2"/>
  <c r="AE158" i="2"/>
  <c r="AE489" i="2"/>
  <c r="AE166" i="2"/>
  <c r="AE491" i="2"/>
  <c r="AE259" i="2"/>
  <c r="AE648" i="2"/>
  <c r="AE173" i="2"/>
  <c r="AE22" i="2"/>
  <c r="AE66" i="2"/>
  <c r="AE170" i="2"/>
  <c r="AE264" i="2"/>
  <c r="AE167" i="2"/>
  <c r="AE316" i="2"/>
  <c r="AE24" i="2"/>
  <c r="AE387" i="2"/>
  <c r="AE40" i="2"/>
  <c r="AE682" i="2"/>
  <c r="AE295" i="2"/>
  <c r="AE236" i="2"/>
  <c r="AE587" i="2"/>
  <c r="AE12" i="2"/>
  <c r="AE701" i="2"/>
  <c r="AE538" i="2"/>
  <c r="AE670" i="2"/>
  <c r="AE261" i="2"/>
  <c r="AE455" i="2"/>
  <c r="AE296" i="2"/>
  <c r="AE384" i="2"/>
  <c r="AE265" i="2"/>
  <c r="AE300" i="2"/>
  <c r="AE339" i="2"/>
  <c r="AE293" i="2"/>
  <c r="AE230" i="2"/>
  <c r="AE395" i="2"/>
  <c r="AE85" i="2"/>
  <c r="AE137" i="2"/>
  <c r="AE262" i="2"/>
  <c r="AE571" i="2"/>
  <c r="AE306" i="2"/>
  <c r="AE582" i="2"/>
  <c r="AE107" i="2"/>
  <c r="AE472" i="2"/>
  <c r="AE112" i="2"/>
  <c r="AE535" i="2"/>
  <c r="AE523" i="2"/>
  <c r="AE485" i="2"/>
  <c r="AE354" i="2"/>
  <c r="AE603" i="2"/>
  <c r="AE525" i="2"/>
  <c r="AE539" i="2"/>
  <c r="AE520" i="2"/>
  <c r="AE669" i="2"/>
  <c r="AE567" i="2"/>
  <c r="AE19" i="2"/>
  <c r="AE707" i="2"/>
  <c r="AE553" i="2"/>
  <c r="AE274" i="2"/>
  <c r="AE200" i="2"/>
  <c r="AE688" i="2"/>
  <c r="AE492" i="2"/>
  <c r="AE271" i="2"/>
  <c r="AE615" i="2"/>
  <c r="AE70" i="2"/>
  <c r="AE393" i="2"/>
  <c r="AE163" i="2"/>
  <c r="AE188" i="2"/>
  <c r="AE46" i="2"/>
  <c r="AE194" i="2"/>
  <c r="AE569" i="2"/>
  <c r="AE242" i="2"/>
  <c r="AE632" i="2"/>
  <c r="AE9" i="2"/>
  <c r="AE630" i="2"/>
  <c r="AE646" i="2"/>
  <c r="AE479" i="2"/>
  <c r="AE618" i="2"/>
  <c r="AE341" i="2"/>
  <c r="AE64" i="2"/>
  <c r="AE377" i="2"/>
  <c r="AE26" i="2"/>
  <c r="AE555" i="2"/>
  <c r="AE469" i="2"/>
  <c r="AE515" i="2"/>
  <c r="AE360" i="2"/>
  <c r="AE145" i="2"/>
  <c r="AE544" i="2"/>
  <c r="AE409" i="2"/>
  <c r="AE197" i="2"/>
  <c r="AE37" i="2"/>
  <c r="AE526" i="2"/>
  <c r="AE138" i="2"/>
  <c r="AE289" i="2"/>
  <c r="AE88" i="2"/>
  <c r="AE439" i="2"/>
  <c r="AE430" i="2"/>
  <c r="AE653" i="2"/>
  <c r="AE109" i="2"/>
  <c r="AE441" i="2"/>
  <c r="AE115" i="2"/>
  <c r="AE501" i="2"/>
  <c r="AE423" i="2"/>
  <c r="AE74" i="2"/>
  <c r="AE373" i="2"/>
  <c r="AE408" i="2"/>
  <c r="AE579" i="2"/>
  <c r="AE32" i="2"/>
  <c r="AE54" i="2"/>
  <c r="AE7" i="2"/>
  <c r="AE136" i="2"/>
  <c r="AE432" i="2"/>
  <c r="AE260" i="2"/>
  <c r="AE453" i="2"/>
  <c r="AE424" i="2"/>
  <c r="AE568" i="2"/>
  <c r="AE685" i="2"/>
  <c r="AE731" i="2"/>
  <c r="AE99" i="2"/>
  <c r="AE240" i="2"/>
  <c r="AE268" i="2"/>
  <c r="AE337" i="2"/>
  <c r="AE297" i="2"/>
  <c r="AE398" i="2"/>
  <c r="AE160" i="2"/>
  <c r="AE592" i="2"/>
  <c r="AE202" i="2"/>
  <c r="AE318" i="2"/>
  <c r="AE344" i="2"/>
  <c r="AE692" i="2"/>
  <c r="AE6" i="2"/>
  <c r="AE490" i="2"/>
  <c r="AE59" i="2"/>
  <c r="AE320" i="2"/>
  <c r="AE55" i="2"/>
  <c r="AE35" i="2"/>
  <c r="AE31" i="2"/>
  <c r="AE480" i="2"/>
  <c r="AE596" i="2"/>
  <c r="AE691" i="2"/>
  <c r="AE69" i="2"/>
  <c r="AE565" i="2"/>
  <c r="AE723" i="2"/>
  <c r="AE211" i="2"/>
  <c r="AE541" i="2"/>
  <c r="AE176" i="2"/>
  <c r="AE389" i="2"/>
  <c r="AE282" i="2"/>
  <c r="AE189" i="2"/>
  <c r="AE445" i="2"/>
  <c r="AE79" i="2"/>
  <c r="AE518" i="2"/>
  <c r="AE366" i="2"/>
  <c r="AE369" i="2"/>
  <c r="AE106" i="2"/>
  <c r="AE514" i="2"/>
  <c r="AE376" i="2"/>
  <c r="AE177" i="2"/>
  <c r="AE17" i="2"/>
  <c r="AE358" i="2"/>
  <c r="AE361" i="2"/>
  <c r="AE52" i="2"/>
  <c r="AE370" i="2"/>
  <c r="AE528" i="2"/>
  <c r="AE431" i="2"/>
  <c r="AE540" i="2"/>
  <c r="AE210" i="2"/>
  <c r="AE41" i="2"/>
  <c r="AE458" i="2"/>
  <c r="AE671" i="2"/>
  <c r="AE404" i="2"/>
  <c r="AE227" i="2"/>
  <c r="AE474" i="2"/>
  <c r="AE91" i="2"/>
  <c r="AE103" i="2"/>
  <c r="AE134" i="2"/>
  <c r="AE275" i="2"/>
  <c r="AE231" i="2"/>
  <c r="AE683" i="2"/>
  <c r="AE566" i="2"/>
  <c r="AE193" i="2"/>
  <c r="AE73" i="2"/>
  <c r="AE123" i="2"/>
  <c r="AE310" i="2"/>
  <c r="AE420" i="2"/>
  <c r="AE352" i="2"/>
  <c r="AE388" i="2"/>
  <c r="AE76" i="2"/>
  <c r="AE467" i="2"/>
  <c r="AE599" i="2"/>
  <c r="AE574" i="2"/>
  <c r="AE257" i="2"/>
  <c r="AE545" i="2"/>
  <c r="AE345" i="2"/>
  <c r="AE50" i="2"/>
  <c r="AE100" i="2"/>
  <c r="AE280" i="2"/>
  <c r="AE429" i="2"/>
  <c r="AE228" i="2"/>
  <c r="AE484" i="2"/>
  <c r="AE8" i="2"/>
  <c r="AE245" i="2"/>
  <c r="AE572" i="2"/>
  <c r="AE144" i="2"/>
  <c r="AE216" i="2"/>
  <c r="AE273" i="2"/>
  <c r="AE126" i="2"/>
  <c r="AE283" i="2"/>
  <c r="AE190" i="2"/>
  <c r="AE385" i="2"/>
  <c r="AE319" i="2"/>
  <c r="AE498" i="2"/>
  <c r="AE714" i="2"/>
  <c r="AE205" i="2"/>
  <c r="AE27" i="2"/>
  <c r="AE206" i="2"/>
  <c r="AE577" i="2"/>
  <c r="AE628" i="2"/>
  <c r="AE705" i="2"/>
  <c r="AE117" i="2"/>
  <c r="AE284" i="2"/>
  <c r="AE95" i="2"/>
  <c r="AE92" i="2"/>
  <c r="AE299" i="2"/>
  <c r="AE446" i="2"/>
  <c r="AE209" i="2"/>
  <c r="AE224" i="2"/>
  <c r="AE522" i="2"/>
  <c r="AE357" i="2"/>
  <c r="AE187" i="2"/>
  <c r="AE174" i="2"/>
  <c r="AE75" i="2"/>
  <c r="AE86" i="2"/>
  <c r="AE644" i="2"/>
  <c r="AE483" i="2"/>
  <c r="AE47" i="2"/>
  <c r="AE11" i="2"/>
  <c r="AE721" i="2"/>
  <c r="AE638" i="2"/>
  <c r="AE28" i="2"/>
  <c r="AE563" i="2"/>
  <c r="AE130" i="2"/>
  <c r="AE34" i="2"/>
  <c r="AE65" i="2"/>
  <c r="AE141" i="2"/>
  <c r="AE238" i="2"/>
  <c r="AE527" i="2"/>
  <c r="AE400" i="2"/>
  <c r="AE335" i="2"/>
  <c r="AE204" i="2"/>
  <c r="AE390" i="2"/>
  <c r="AE564" i="2"/>
  <c r="AE247" i="2"/>
  <c r="AE600" i="2"/>
  <c r="AE62" i="2"/>
  <c r="AE191" i="2"/>
  <c r="AE203" i="2"/>
  <c r="AE386" i="2"/>
  <c r="AE3" i="2"/>
  <c r="AE148" i="2"/>
  <c r="AE276" i="2"/>
  <c r="AE641" i="2"/>
  <c r="AE610" i="2"/>
  <c r="AE611" i="2"/>
  <c r="AE372" i="2"/>
  <c r="AE48" i="2"/>
  <c r="AE414" i="2"/>
  <c r="AE272" i="2"/>
  <c r="AE322" i="2"/>
  <c r="AE180" i="2"/>
  <c r="AE151" i="2"/>
  <c r="AE494" i="2"/>
  <c r="AE578" i="2"/>
  <c r="AE710" i="2"/>
  <c r="AE147" i="2"/>
  <c r="AE2" i="2"/>
  <c r="AE15" i="2"/>
  <c r="AE448" i="2"/>
  <c r="AE125" i="2"/>
  <c r="AE13" i="2"/>
  <c r="AE486" i="2"/>
  <c r="AE678" i="2"/>
  <c r="AE331" i="2"/>
  <c r="AE58" i="2"/>
  <c r="AE229" i="2"/>
  <c r="AE313" i="2"/>
  <c r="AE157" i="2"/>
  <c r="AE143" i="2"/>
  <c r="AE161" i="2"/>
  <c r="AE321" i="2"/>
  <c r="AE29" i="2"/>
  <c r="AE627" i="2"/>
  <c r="AE250" i="2"/>
  <c r="AE135" i="2"/>
  <c r="AE594" i="2"/>
  <c r="AE251" i="2"/>
  <c r="AE101" i="2"/>
  <c r="AE45" i="2"/>
  <c r="AE234" i="2"/>
  <c r="AE519" i="2"/>
  <c r="AE25" i="2"/>
  <c r="AE14" i="2"/>
  <c r="AE422" i="2"/>
  <c r="AE556" i="2"/>
  <c r="AE51" i="2"/>
  <c r="AE291" i="2"/>
  <c r="AE359" i="2"/>
  <c r="AE246" i="2"/>
  <c r="AE435" i="2"/>
  <c r="AE286" i="2"/>
  <c r="AE589" i="2"/>
  <c r="AE606" i="2"/>
  <c r="AE406" i="2"/>
  <c r="AE267" i="2"/>
  <c r="AE581" i="2"/>
  <c r="AE737" i="2"/>
  <c r="AE666" i="2"/>
  <c r="AE84" i="2"/>
  <c r="AE139" i="2"/>
  <c r="AE619" i="2"/>
  <c r="AE208" i="2"/>
  <c r="AE482" i="2"/>
  <c r="AE558" i="2"/>
  <c r="AE155" i="2"/>
  <c r="AE672" i="2"/>
  <c r="AE20" i="2"/>
  <c r="AE324" i="2"/>
  <c r="AE124" i="2"/>
  <c r="AE72" i="2"/>
  <c r="AE459" i="2"/>
  <c r="AE237" i="2"/>
  <c r="AE68" i="2"/>
  <c r="AE727" i="2"/>
  <c r="AE711" i="2"/>
  <c r="AE368" i="2"/>
  <c r="AE305" i="2"/>
  <c r="AE102" i="2"/>
  <c r="AE258" i="2"/>
  <c r="AE621" i="2"/>
  <c r="AE292" i="2"/>
  <c r="AE562" i="2"/>
  <c r="AE374" i="2"/>
  <c r="AE573" i="2"/>
  <c r="AE303" i="2"/>
  <c r="AE326" i="2"/>
  <c r="AE233" i="2"/>
  <c r="AE700" i="2"/>
  <c r="AE476" i="2"/>
  <c r="AE183" i="2"/>
  <c r="AE60" i="2"/>
  <c r="AE312" i="2"/>
  <c r="AE449" i="2"/>
  <c r="AE287" i="2"/>
  <c r="AE405" i="2"/>
  <c r="AE507" i="2"/>
  <c r="AE349" i="2"/>
  <c r="AE57" i="2"/>
  <c r="AE499" i="2"/>
  <c r="AE21" i="2"/>
  <c r="AE152" i="2"/>
  <c r="AE285" i="2"/>
  <c r="AE675" i="2"/>
  <c r="AE328" i="2"/>
  <c r="AE61" i="2"/>
  <c r="AE570" i="2"/>
  <c r="AE461" i="2"/>
  <c r="AE219" i="2"/>
  <c r="AE118" i="2"/>
  <c r="AE278" i="2"/>
  <c r="AE415" i="2"/>
  <c r="AE502" i="2"/>
  <c r="AE706" i="2"/>
  <c r="AE128" i="2"/>
  <c r="AE308" i="2"/>
  <c r="AE694" i="2"/>
  <c r="AE732" i="2"/>
  <c r="AE332" i="2"/>
  <c r="AE353" i="2"/>
  <c r="AE662" i="2"/>
  <c r="AE121" i="2"/>
  <c r="AE16" i="2"/>
  <c r="AE575" i="2"/>
  <c r="AE434" i="2"/>
  <c r="AE175" i="2"/>
  <c r="AE524" i="2"/>
  <c r="AE33" i="2"/>
  <c r="AE468" i="2"/>
  <c r="AE185" i="2"/>
  <c r="AE309" i="2"/>
  <c r="AE661" i="2"/>
  <c r="AE549" i="2"/>
  <c r="AE437" i="2"/>
  <c r="AE215" i="2"/>
  <c r="AE643" i="2"/>
  <c r="AE511" i="2"/>
  <c r="AE171" i="2"/>
  <c r="AE365" i="2"/>
  <c r="AE18" i="2"/>
  <c r="AE532" i="2"/>
  <c r="AE279" i="2"/>
  <c r="AE640" i="2"/>
  <c r="AE504" i="2"/>
  <c r="AE477" i="2"/>
  <c r="AE451" i="2"/>
  <c r="AE63" i="2"/>
  <c r="AE39" i="2"/>
  <c r="AE471" i="2"/>
  <c r="AE53" i="2"/>
  <c r="AE585" i="2"/>
  <c r="AE735" i="2"/>
  <c r="AE23" i="2"/>
  <c r="AE413" i="2"/>
  <c r="AE356" i="2"/>
  <c r="AE116" i="2"/>
  <c r="AE481" i="2"/>
  <c r="AE597" i="2"/>
  <c r="AE350" i="2"/>
  <c r="AE598" i="2"/>
  <c r="AE78" i="2"/>
  <c r="AE552" i="2"/>
  <c r="AE521" i="2"/>
  <c r="AE726" i="2"/>
  <c r="AE733" i="2"/>
  <c r="AE548" i="2"/>
  <c r="AE495" i="2"/>
  <c r="AE656" i="2"/>
  <c r="AE465" i="2"/>
  <c r="AE226" i="2"/>
  <c r="AE651" i="2"/>
  <c r="AE110" i="2"/>
  <c r="AE198" i="2"/>
  <c r="AE626" i="2"/>
  <c r="AE43" i="2"/>
  <c r="AE470" i="2"/>
  <c r="AE307" i="2"/>
  <c r="AE488" i="2"/>
  <c r="AE67" i="2"/>
  <c r="AE649" i="2"/>
  <c r="AE351" i="2"/>
  <c r="AE311" i="2"/>
  <c r="AE182" i="2"/>
  <c r="AE396" i="2"/>
  <c r="AE38" i="2"/>
  <c r="AE584" i="2"/>
  <c r="AE133" i="2"/>
  <c r="AE195" i="2"/>
  <c r="AE506" i="2"/>
  <c r="AE220" i="2"/>
  <c r="AE277" i="2"/>
  <c r="AE605" i="2"/>
  <c r="AE378" i="2"/>
  <c r="AE612" i="2"/>
  <c r="AE436" i="2"/>
  <c r="AE42" i="2"/>
  <c r="AE96" i="2"/>
  <c r="AE153" i="2"/>
  <c r="AE728" i="2"/>
  <c r="AE201" i="2"/>
  <c r="AE551" i="2"/>
  <c r="AE699" i="2"/>
  <c r="AE394" i="2"/>
  <c r="AE690" i="2"/>
  <c r="AE724" i="2"/>
  <c r="AE36" i="2"/>
  <c r="AE149" i="2"/>
  <c r="AE496" i="2"/>
  <c r="AE30" i="2"/>
  <c r="AE269" i="2"/>
  <c r="AE689" i="2"/>
  <c r="AE695" i="2"/>
  <c r="AE87" i="2"/>
  <c r="AE412" i="2"/>
  <c r="AE221" i="2"/>
  <c r="AE380" i="2"/>
  <c r="AE132" i="2"/>
  <c r="AE667" i="2"/>
  <c r="AE418" i="2"/>
  <c r="AE346" i="2"/>
  <c r="AE602" i="2"/>
  <c r="AE411" i="2"/>
  <c r="AE635" i="2"/>
  <c r="AE122" i="2"/>
  <c r="AE222" i="2"/>
  <c r="AE168" i="2"/>
  <c r="AE616" i="2"/>
  <c r="AE111" i="2"/>
  <c r="AE363" i="2"/>
  <c r="AE560" i="2"/>
  <c r="AE554" i="2"/>
  <c r="AE317" i="2"/>
  <c r="AE80" i="2"/>
  <c r="AE720" i="2"/>
  <c r="AE464" i="2"/>
  <c r="AE673" i="2"/>
  <c r="AE704" i="2"/>
  <c r="AE534" i="2"/>
  <c r="AE659" i="2"/>
  <c r="AE241" i="2"/>
  <c r="AE214" i="2"/>
  <c r="AE629" i="2"/>
  <c r="AE444" i="2"/>
  <c r="AE466" i="2"/>
  <c r="AE98" i="2"/>
  <c r="AE334" i="2"/>
  <c r="AE248" i="2"/>
  <c r="AE169" i="2"/>
  <c r="AE225" i="2"/>
  <c r="AE244" i="2"/>
  <c r="AE249" i="2"/>
  <c r="AE391" i="2"/>
  <c r="AE154" i="2"/>
  <c r="AE159" i="2"/>
  <c r="AE94" i="2"/>
  <c r="AE650" i="2"/>
  <c r="AE478" i="2"/>
  <c r="AE407" i="2"/>
  <c r="AE207" i="2"/>
  <c r="AE674" i="2"/>
  <c r="AE590" i="2"/>
  <c r="AE713" i="2"/>
  <c r="AE576" i="2"/>
  <c r="AE687" i="2"/>
  <c r="AE625" i="2"/>
  <c r="AE90" i="2"/>
  <c r="AE634" i="2"/>
  <c r="AE586" i="2"/>
  <c r="AE739" i="2"/>
  <c r="AE729" i="2"/>
  <c r="AE416" i="2"/>
  <c r="AE686" i="2"/>
  <c r="AE162" i="2"/>
  <c r="AE355" i="2"/>
  <c r="AE604" i="2"/>
  <c r="AE223" i="2"/>
  <c r="AE281" i="2"/>
  <c r="AE375" i="2"/>
  <c r="AE142" i="2"/>
  <c r="AE497" i="2"/>
  <c r="AE631" i="2"/>
  <c r="AE82" i="2"/>
  <c r="AE425" i="2"/>
  <c r="AE657" i="2"/>
  <c r="AE266" i="2"/>
  <c r="AE347" i="2"/>
  <c r="AE623" i="2"/>
  <c r="AE561" i="2"/>
  <c r="AE543" i="2"/>
  <c r="AE348" i="2"/>
  <c r="AE382" i="2"/>
  <c r="AE447" i="2"/>
  <c r="AE381" i="2"/>
  <c r="AE77" i="2"/>
  <c r="AE184" i="2"/>
  <c r="AE288" i="2"/>
  <c r="AE302" i="2"/>
  <c r="AE263" i="2"/>
  <c r="AE512" i="2"/>
  <c r="AE730" i="2"/>
  <c r="AE362" i="2"/>
  <c r="AE580" i="2"/>
  <c r="AE684" i="2"/>
  <c r="AE199" i="2"/>
  <c r="AE314" i="2"/>
  <c r="AE557" i="2"/>
  <c r="AE178" i="2"/>
  <c r="AE509" i="2"/>
  <c r="AE192" i="2"/>
  <c r="AE460" i="2"/>
  <c r="AE696" i="2"/>
  <c r="AE608" i="2"/>
  <c r="AE304" i="2"/>
  <c r="AE647" i="2"/>
  <c r="AE438" i="2"/>
  <c r="AE637" i="2"/>
  <c r="AE537" i="2"/>
  <c r="AE583" i="2"/>
  <c r="AE401" i="2"/>
  <c r="AE452" i="2"/>
  <c r="AE419" i="2"/>
  <c r="AE652" i="2"/>
  <c r="AE493" i="2"/>
  <c r="AE315" i="2"/>
  <c r="AE718" i="2"/>
  <c r="AE364" i="2"/>
  <c r="AE329" i="2"/>
  <c r="AE698" i="2"/>
  <c r="AE330" i="2"/>
  <c r="AE620" i="2"/>
  <c r="AE676" i="2"/>
  <c r="AE633" i="2"/>
  <c r="AE433" i="2"/>
  <c r="AE443" i="2"/>
  <c r="AE530" i="2"/>
  <c r="AE333" i="2"/>
  <c r="AE609" i="2"/>
  <c r="AE622" i="2"/>
  <c r="AE722" i="2"/>
  <c r="AE426" i="2"/>
  <c r="AE681" i="2"/>
  <c r="AE654" i="2"/>
  <c r="AE463" i="2"/>
  <c r="AE639" i="2"/>
  <c r="AE617" i="2"/>
  <c r="AE697" i="2"/>
  <c r="AE542" i="2"/>
  <c r="AE595" i="2"/>
  <c r="AE738" i="2"/>
  <c r="AE547" i="2"/>
  <c r="AE658" i="2"/>
  <c r="AE440" i="2"/>
  <c r="AE734" i="2"/>
  <c r="AE736" i="2"/>
  <c r="AE715" i="2"/>
  <c r="AE680" i="2"/>
  <c r="AE725" i="2"/>
  <c r="AE703" i="2"/>
  <c r="AE624" i="2"/>
  <c r="AE716" i="2"/>
  <c r="AE693" i="2"/>
  <c r="AE664" i="2"/>
  <c r="AE719" i="2"/>
  <c r="AE665" i="2"/>
  <c r="AE708" i="2"/>
  <c r="AE709" i="2"/>
  <c r="AE712" i="2"/>
  <c r="AD607" i="2"/>
  <c r="AD614" i="2"/>
  <c r="AD660" i="2"/>
  <c r="AD150" i="2"/>
  <c r="AD403" i="2"/>
  <c r="AD529" i="2"/>
  <c r="AD462" i="2"/>
  <c r="AD588" i="2"/>
  <c r="AD510" i="2"/>
  <c r="AD383" i="2"/>
  <c r="AD428" i="2"/>
  <c r="AD500" i="2"/>
  <c r="AD668" i="2"/>
  <c r="AD253" i="2"/>
  <c r="AD156" i="2"/>
  <c r="AD536" i="2"/>
  <c r="AD516" i="2"/>
  <c r="AD338" i="2"/>
  <c r="AD325" i="2"/>
  <c r="AD702" i="2"/>
  <c r="AD546" i="2"/>
  <c r="AD417" i="2"/>
  <c r="AD454" i="2"/>
  <c r="AD531" i="2"/>
  <c r="AD93" i="2"/>
  <c r="AD83" i="2"/>
  <c r="AD642" i="2"/>
  <c r="AD343" i="2"/>
  <c r="AD212" i="2"/>
  <c r="AD49" i="2"/>
  <c r="AD232" i="2"/>
  <c r="AD591" i="2"/>
  <c r="AD636" i="2"/>
  <c r="AD371" i="2"/>
  <c r="AD10" i="2"/>
  <c r="AD298" i="2"/>
  <c r="AD165" i="2"/>
  <c r="AD677" i="2"/>
  <c r="AD119" i="2"/>
  <c r="AD97" i="2"/>
  <c r="AD513" i="2"/>
  <c r="AD550" i="2"/>
  <c r="AD146" i="2"/>
  <c r="AD327" i="2"/>
  <c r="AD56" i="2"/>
  <c r="AD196" i="2"/>
  <c r="AD239" i="2"/>
  <c r="AD645" i="2"/>
  <c r="AD114" i="2"/>
  <c r="AD559" i="2"/>
  <c r="AD340" i="2"/>
  <c r="AD421" i="2"/>
  <c r="AD179" i="2"/>
  <c r="AD508" i="2"/>
  <c r="AD105" i="2"/>
  <c r="AD120" i="2"/>
  <c r="AD487" i="2"/>
  <c r="AD475" i="2"/>
  <c r="AD450" i="2"/>
  <c r="AD663" i="2"/>
  <c r="AD392" i="2"/>
  <c r="AD104" i="2"/>
  <c r="AD336" i="2"/>
  <c r="AD442" i="2"/>
  <c r="AD367" i="2"/>
  <c r="AD252" i="2"/>
  <c r="AD270" i="2"/>
  <c r="AD81" i="2"/>
  <c r="AD456" i="2"/>
  <c r="AD129" i="2"/>
  <c r="AD342" i="2"/>
  <c r="AD218" i="2"/>
  <c r="AD164" i="2"/>
  <c r="AD127" i="2"/>
  <c r="AD399" i="2"/>
  <c r="AD505" i="2"/>
  <c r="AD301" i="2"/>
  <c r="AD410" i="2"/>
  <c r="AD533" i="2"/>
  <c r="AD679" i="2"/>
  <c r="AD593" i="2"/>
  <c r="AD181" i="2"/>
  <c r="AD235" i="2"/>
  <c r="AD4" i="2"/>
  <c r="AD290" i="2"/>
  <c r="AD655" i="2"/>
  <c r="AD5" i="2"/>
  <c r="AD131" i="2"/>
  <c r="AD323" i="2"/>
  <c r="AD457" i="2"/>
  <c r="AD613" i="2"/>
  <c r="AD255" i="2"/>
  <c r="AD89" i="2"/>
  <c r="AD517" i="2"/>
  <c r="AD108" i="2"/>
  <c r="AD71" i="2"/>
  <c r="AD254" i="2"/>
  <c r="AD427" i="2"/>
  <c r="AD140" i="2"/>
  <c r="AD402" i="2"/>
  <c r="AD243" i="2"/>
  <c r="AD213" i="2"/>
  <c r="AD256" i="2"/>
  <c r="AD473" i="2"/>
  <c r="AD113" i="2"/>
  <c r="AD503" i="2"/>
  <c r="AD294" i="2"/>
  <c r="AD186" i="2"/>
  <c r="AD172" i="2"/>
  <c r="AD379" i="2"/>
  <c r="AD44" i="2"/>
  <c r="AD217" i="2"/>
  <c r="AD397" i="2"/>
  <c r="AD601" i="2"/>
  <c r="AD717" i="2"/>
  <c r="AD158" i="2"/>
  <c r="AD489" i="2"/>
  <c r="AD166" i="2"/>
  <c r="AD491" i="2"/>
  <c r="AD259" i="2"/>
  <c r="AD648" i="2"/>
  <c r="AD173" i="2"/>
  <c r="AD22" i="2"/>
  <c r="AD66" i="2"/>
  <c r="AD170" i="2"/>
  <c r="AD264" i="2"/>
  <c r="AD167" i="2"/>
  <c r="AD316" i="2"/>
  <c r="AD24" i="2"/>
  <c r="AD387" i="2"/>
  <c r="AD40" i="2"/>
  <c r="AD682" i="2"/>
  <c r="AD295" i="2"/>
  <c r="AD236" i="2"/>
  <c r="AD587" i="2"/>
  <c r="AD12" i="2"/>
  <c r="AD701" i="2"/>
  <c r="AD538" i="2"/>
  <c r="AD670" i="2"/>
  <c r="AD261" i="2"/>
  <c r="AD455" i="2"/>
  <c r="AD296" i="2"/>
  <c r="AD384" i="2"/>
  <c r="AD265" i="2"/>
  <c r="AD300" i="2"/>
  <c r="AD339" i="2"/>
  <c r="AD293" i="2"/>
  <c r="AD230" i="2"/>
  <c r="AD395" i="2"/>
  <c r="AD85" i="2"/>
  <c r="AD137" i="2"/>
  <c r="AD262" i="2"/>
  <c r="AD571" i="2"/>
  <c r="AD306" i="2"/>
  <c r="AD582" i="2"/>
  <c r="AD107" i="2"/>
  <c r="AD472" i="2"/>
  <c r="AD112" i="2"/>
  <c r="AD535" i="2"/>
  <c r="AD523" i="2"/>
  <c r="AD485" i="2"/>
  <c r="AD354" i="2"/>
  <c r="AD603" i="2"/>
  <c r="AD525" i="2"/>
  <c r="AD539" i="2"/>
  <c r="AD520" i="2"/>
  <c r="AD669" i="2"/>
  <c r="AD567" i="2"/>
  <c r="AD19" i="2"/>
  <c r="AD707" i="2"/>
  <c r="AD553" i="2"/>
  <c r="AD274" i="2"/>
  <c r="AD200" i="2"/>
  <c r="AD688" i="2"/>
  <c r="AD492" i="2"/>
  <c r="AD271" i="2"/>
  <c r="AD615" i="2"/>
  <c r="AD70" i="2"/>
  <c r="AD393" i="2"/>
  <c r="AD163" i="2"/>
  <c r="AD188" i="2"/>
  <c r="AD46" i="2"/>
  <c r="AD194" i="2"/>
  <c r="AD569" i="2"/>
  <c r="AD242" i="2"/>
  <c r="AD632" i="2"/>
  <c r="AD9" i="2"/>
  <c r="AD630" i="2"/>
  <c r="AD646" i="2"/>
  <c r="AD479" i="2"/>
  <c r="AD618" i="2"/>
  <c r="AD341" i="2"/>
  <c r="AD64" i="2"/>
  <c r="AD377" i="2"/>
  <c r="AD26" i="2"/>
  <c r="AD555" i="2"/>
  <c r="AD469" i="2"/>
  <c r="AD515" i="2"/>
  <c r="AD360" i="2"/>
  <c r="AD145" i="2"/>
  <c r="AD544" i="2"/>
  <c r="AD409" i="2"/>
  <c r="AD197" i="2"/>
  <c r="AD37" i="2"/>
  <c r="AD526" i="2"/>
  <c r="AD138" i="2"/>
  <c r="AD289" i="2"/>
  <c r="AD88" i="2"/>
  <c r="AD439" i="2"/>
  <c r="AD430" i="2"/>
  <c r="AD653" i="2"/>
  <c r="AD109" i="2"/>
  <c r="AD441" i="2"/>
  <c r="AD115" i="2"/>
  <c r="AD501" i="2"/>
  <c r="AD423" i="2"/>
  <c r="AD74" i="2"/>
  <c r="AD373" i="2"/>
  <c r="AD408" i="2"/>
  <c r="AD579" i="2"/>
  <c r="AD32" i="2"/>
  <c r="AD54" i="2"/>
  <c r="AD7" i="2"/>
  <c r="AD136" i="2"/>
  <c r="AD432" i="2"/>
  <c r="AD260" i="2"/>
  <c r="AD453" i="2"/>
  <c r="AD424" i="2"/>
  <c r="AD568" i="2"/>
  <c r="AD685" i="2"/>
  <c r="AD731" i="2"/>
  <c r="AD99" i="2"/>
  <c r="AD240" i="2"/>
  <c r="AD268" i="2"/>
  <c r="AD337" i="2"/>
  <c r="AD297" i="2"/>
  <c r="AD398" i="2"/>
  <c r="AD160" i="2"/>
  <c r="AD592" i="2"/>
  <c r="AD202" i="2"/>
  <c r="AD318" i="2"/>
  <c r="AD344" i="2"/>
  <c r="AD692" i="2"/>
  <c r="AD6" i="2"/>
  <c r="AD490" i="2"/>
  <c r="AD59" i="2"/>
  <c r="AD320" i="2"/>
  <c r="AD55" i="2"/>
  <c r="AD35" i="2"/>
  <c r="AD31" i="2"/>
  <c r="AD480" i="2"/>
  <c r="AD596" i="2"/>
  <c r="AD691" i="2"/>
  <c r="AD69" i="2"/>
  <c r="AD565" i="2"/>
  <c r="AD723" i="2"/>
  <c r="AD211" i="2"/>
  <c r="AD541" i="2"/>
  <c r="AD176" i="2"/>
  <c r="AD389" i="2"/>
  <c r="AD282" i="2"/>
  <c r="AD189" i="2"/>
  <c r="AD445" i="2"/>
  <c r="AD79" i="2"/>
  <c r="AD518" i="2"/>
  <c r="AD366" i="2"/>
  <c r="AD369" i="2"/>
  <c r="AD106" i="2"/>
  <c r="AD514" i="2"/>
  <c r="AD376" i="2"/>
  <c r="AD177" i="2"/>
  <c r="AD17" i="2"/>
  <c r="AD358" i="2"/>
  <c r="AD361" i="2"/>
  <c r="AD52" i="2"/>
  <c r="AD370" i="2"/>
  <c r="AD528" i="2"/>
  <c r="AD431" i="2"/>
  <c r="AD540" i="2"/>
  <c r="AD210" i="2"/>
  <c r="AD41" i="2"/>
  <c r="AD458" i="2"/>
  <c r="AD671" i="2"/>
  <c r="AD404" i="2"/>
  <c r="AD227" i="2"/>
  <c r="AD474" i="2"/>
  <c r="AD91" i="2"/>
  <c r="AD103" i="2"/>
  <c r="AD134" i="2"/>
  <c r="AD275" i="2"/>
  <c r="AD231" i="2"/>
  <c r="AD683" i="2"/>
  <c r="AD566" i="2"/>
  <c r="AD193" i="2"/>
  <c r="AD73" i="2"/>
  <c r="AD123" i="2"/>
  <c r="AD310" i="2"/>
  <c r="AD420" i="2"/>
  <c r="AD352" i="2"/>
  <c r="AD388" i="2"/>
  <c r="AD76" i="2"/>
  <c r="AD467" i="2"/>
  <c r="AD599" i="2"/>
  <c r="AD574" i="2"/>
  <c r="AD257" i="2"/>
  <c r="AD545" i="2"/>
  <c r="AD345" i="2"/>
  <c r="AD50" i="2"/>
  <c r="AD100" i="2"/>
  <c r="AD280" i="2"/>
  <c r="AD429" i="2"/>
  <c r="AD228" i="2"/>
  <c r="AD484" i="2"/>
  <c r="AD8" i="2"/>
  <c r="AD245" i="2"/>
  <c r="AD572" i="2"/>
  <c r="AD144" i="2"/>
  <c r="AD216" i="2"/>
  <c r="AD273" i="2"/>
  <c r="AD126" i="2"/>
  <c r="AD283" i="2"/>
  <c r="AD190" i="2"/>
  <c r="AD385" i="2"/>
  <c r="AD319" i="2"/>
  <c r="AD498" i="2"/>
  <c r="AD714" i="2"/>
  <c r="AD205" i="2"/>
  <c r="AD27" i="2"/>
  <c r="AD206" i="2"/>
  <c r="AD577" i="2"/>
  <c r="AD628" i="2"/>
  <c r="AD705" i="2"/>
  <c r="AD117" i="2"/>
  <c r="AD284" i="2"/>
  <c r="AD95" i="2"/>
  <c r="AD92" i="2"/>
  <c r="AD299" i="2"/>
  <c r="AD446" i="2"/>
  <c r="AD209" i="2"/>
  <c r="AD224" i="2"/>
  <c r="AD522" i="2"/>
  <c r="AD357" i="2"/>
  <c r="AD187" i="2"/>
  <c r="AD174" i="2"/>
  <c r="AD75" i="2"/>
  <c r="AD86" i="2"/>
  <c r="AD644" i="2"/>
  <c r="AD483" i="2"/>
  <c r="AD47" i="2"/>
  <c r="AD11" i="2"/>
  <c r="AD721" i="2"/>
  <c r="AD638" i="2"/>
  <c r="AD28" i="2"/>
  <c r="AD563" i="2"/>
  <c r="AD130" i="2"/>
  <c r="AD34" i="2"/>
  <c r="AD65" i="2"/>
  <c r="AD141" i="2"/>
  <c r="AD238" i="2"/>
  <c r="AD527" i="2"/>
  <c r="AD400" i="2"/>
  <c r="AD335" i="2"/>
  <c r="AD204" i="2"/>
  <c r="AD390" i="2"/>
  <c r="AD564" i="2"/>
  <c r="AD247" i="2"/>
  <c r="AD600" i="2"/>
  <c r="AD62" i="2"/>
  <c r="AD191" i="2"/>
  <c r="AD203" i="2"/>
  <c r="AD386" i="2"/>
  <c r="AD3" i="2"/>
  <c r="AD148" i="2"/>
  <c r="AD276" i="2"/>
  <c r="AD641" i="2"/>
  <c r="AD610" i="2"/>
  <c r="AD611" i="2"/>
  <c r="AD372" i="2"/>
  <c r="AD48" i="2"/>
  <c r="AD414" i="2"/>
  <c r="AD272" i="2"/>
  <c r="AD322" i="2"/>
  <c r="AD180" i="2"/>
  <c r="AD151" i="2"/>
  <c r="AD494" i="2"/>
  <c r="AD578" i="2"/>
  <c r="AD710" i="2"/>
  <c r="AD147" i="2"/>
  <c r="AD2" i="2"/>
  <c r="AD15" i="2"/>
  <c r="AD448" i="2"/>
  <c r="AD125" i="2"/>
  <c r="AD13" i="2"/>
  <c r="AD486" i="2"/>
  <c r="AD678" i="2"/>
  <c r="AD331" i="2"/>
  <c r="AD58" i="2"/>
  <c r="AD229" i="2"/>
  <c r="AD313" i="2"/>
  <c r="AD157" i="2"/>
  <c r="AD143" i="2"/>
  <c r="AD161" i="2"/>
  <c r="AD321" i="2"/>
  <c r="AD29" i="2"/>
  <c r="AD627" i="2"/>
  <c r="AD250" i="2"/>
  <c r="AD135" i="2"/>
  <c r="AD594" i="2"/>
  <c r="AD251" i="2"/>
  <c r="AD101" i="2"/>
  <c r="AD45" i="2"/>
  <c r="AD234" i="2"/>
  <c r="AD519" i="2"/>
  <c r="AD25" i="2"/>
  <c r="AD14" i="2"/>
  <c r="AD422" i="2"/>
  <c r="AD556" i="2"/>
  <c r="AD51" i="2"/>
  <c r="AD291" i="2"/>
  <c r="AD359" i="2"/>
  <c r="AD246" i="2"/>
  <c r="AD435" i="2"/>
  <c r="AD286" i="2"/>
  <c r="AD589" i="2"/>
  <c r="AD606" i="2"/>
  <c r="AD406" i="2"/>
  <c r="AD267" i="2"/>
  <c r="AD581" i="2"/>
  <c r="AD737" i="2"/>
  <c r="AD666" i="2"/>
  <c r="AD84" i="2"/>
  <c r="AD139" i="2"/>
  <c r="AD619" i="2"/>
  <c r="AD208" i="2"/>
  <c r="AD482" i="2"/>
  <c r="AD558" i="2"/>
  <c r="AD155" i="2"/>
  <c r="AD672" i="2"/>
  <c r="AD20" i="2"/>
  <c r="AD324" i="2"/>
  <c r="AD124" i="2"/>
  <c r="AD72" i="2"/>
  <c r="AD459" i="2"/>
  <c r="AD237" i="2"/>
  <c r="AD68" i="2"/>
  <c r="AD727" i="2"/>
  <c r="AD711" i="2"/>
  <c r="AD368" i="2"/>
  <c r="AD305" i="2"/>
  <c r="AD102" i="2"/>
  <c r="AD258" i="2"/>
  <c r="AD621" i="2"/>
  <c r="AD292" i="2"/>
  <c r="AD562" i="2"/>
  <c r="AD374" i="2"/>
  <c r="AD573" i="2"/>
  <c r="AD303" i="2"/>
  <c r="AD326" i="2"/>
  <c r="AD233" i="2"/>
  <c r="AD700" i="2"/>
  <c r="AD476" i="2"/>
  <c r="AD183" i="2"/>
  <c r="AD60" i="2"/>
  <c r="AD312" i="2"/>
  <c r="AD449" i="2"/>
  <c r="AD287" i="2"/>
  <c r="AD405" i="2"/>
  <c r="AD507" i="2"/>
  <c r="AD349" i="2"/>
  <c r="AD57" i="2"/>
  <c r="AD499" i="2"/>
  <c r="AD21" i="2"/>
  <c r="AD152" i="2"/>
  <c r="AD285" i="2"/>
  <c r="AD675" i="2"/>
  <c r="AD328" i="2"/>
  <c r="AD61" i="2"/>
  <c r="AD570" i="2"/>
  <c r="AD461" i="2"/>
  <c r="AD219" i="2"/>
  <c r="AD118" i="2"/>
  <c r="AD278" i="2"/>
  <c r="AD415" i="2"/>
  <c r="AD502" i="2"/>
  <c r="AD706" i="2"/>
  <c r="AD128" i="2"/>
  <c r="AD308" i="2"/>
  <c r="AD694" i="2"/>
  <c r="AD732" i="2"/>
  <c r="AD332" i="2"/>
  <c r="AD353" i="2"/>
  <c r="AD662" i="2"/>
  <c r="AD121" i="2"/>
  <c r="AD16" i="2"/>
  <c r="AD575" i="2"/>
  <c r="AD434" i="2"/>
  <c r="AD175" i="2"/>
  <c r="AD524" i="2"/>
  <c r="AD33" i="2"/>
  <c r="AD468" i="2"/>
  <c r="AD185" i="2"/>
  <c r="AD309" i="2"/>
  <c r="AD661" i="2"/>
  <c r="AD549" i="2"/>
  <c r="AD437" i="2"/>
  <c r="AD215" i="2"/>
  <c r="AD643" i="2"/>
  <c r="AD511" i="2"/>
  <c r="AD171" i="2"/>
  <c r="AD365" i="2"/>
  <c r="AD18" i="2"/>
  <c r="AD532" i="2"/>
  <c r="AD279" i="2"/>
  <c r="AD640" i="2"/>
  <c r="AD504" i="2"/>
  <c r="AD477" i="2"/>
  <c r="AD451" i="2"/>
  <c r="AD63" i="2"/>
  <c r="AD39" i="2"/>
  <c r="AD471" i="2"/>
  <c r="AD53" i="2"/>
  <c r="AD585" i="2"/>
  <c r="AD735" i="2"/>
  <c r="AD23" i="2"/>
  <c r="AD413" i="2"/>
  <c r="AD356" i="2"/>
  <c r="AD116" i="2"/>
  <c r="AD481" i="2"/>
  <c r="AD597" i="2"/>
  <c r="AD350" i="2"/>
  <c r="AD598" i="2"/>
  <c r="AD78" i="2"/>
  <c r="AD552" i="2"/>
  <c r="AD521" i="2"/>
  <c r="AD726" i="2"/>
  <c r="AD733" i="2"/>
  <c r="AD548" i="2"/>
  <c r="AD495" i="2"/>
  <c r="AD656" i="2"/>
  <c r="AD465" i="2"/>
  <c r="AD226" i="2"/>
  <c r="AD651" i="2"/>
  <c r="AD110" i="2"/>
  <c r="AD198" i="2"/>
  <c r="AD626" i="2"/>
  <c r="AD43" i="2"/>
  <c r="AD470" i="2"/>
  <c r="AD307" i="2"/>
  <c r="AD488" i="2"/>
  <c r="AD67" i="2"/>
  <c r="AD649" i="2"/>
  <c r="AD351" i="2"/>
  <c r="AD311" i="2"/>
  <c r="AD182" i="2"/>
  <c r="AD396" i="2"/>
  <c r="AD38" i="2"/>
  <c r="AD584" i="2"/>
  <c r="AD133" i="2"/>
  <c r="AD195" i="2"/>
  <c r="AD506" i="2"/>
  <c r="AD220" i="2"/>
  <c r="AD277" i="2"/>
  <c r="AD605" i="2"/>
  <c r="AD378" i="2"/>
  <c r="AD612" i="2"/>
  <c r="AD436" i="2"/>
  <c r="AD42" i="2"/>
  <c r="AD96" i="2"/>
  <c r="AD153" i="2"/>
  <c r="AD728" i="2"/>
  <c r="AD201" i="2"/>
  <c r="AD551" i="2"/>
  <c r="AD699" i="2"/>
  <c r="AD394" i="2"/>
  <c r="AD690" i="2"/>
  <c r="AD724" i="2"/>
  <c r="AD36" i="2"/>
  <c r="AD149" i="2"/>
  <c r="AD496" i="2"/>
  <c r="AD30" i="2"/>
  <c r="AD269" i="2"/>
  <c r="AD689" i="2"/>
  <c r="AD695" i="2"/>
  <c r="AD87" i="2"/>
  <c r="AD412" i="2"/>
  <c r="AD221" i="2"/>
  <c r="AD380" i="2"/>
  <c r="AD132" i="2"/>
  <c r="AD667" i="2"/>
  <c r="AD418" i="2"/>
  <c r="AD346" i="2"/>
  <c r="AD602" i="2"/>
  <c r="AD411" i="2"/>
  <c r="AD635" i="2"/>
  <c r="AD122" i="2"/>
  <c r="AD222" i="2"/>
  <c r="AD168" i="2"/>
  <c r="AD616" i="2"/>
  <c r="AD111" i="2"/>
  <c r="AD363" i="2"/>
  <c r="AD560" i="2"/>
  <c r="AD554" i="2"/>
  <c r="AD317" i="2"/>
  <c r="AD80" i="2"/>
  <c r="AD720" i="2"/>
  <c r="AD464" i="2"/>
  <c r="AD673" i="2"/>
  <c r="AD704" i="2"/>
  <c r="AD534" i="2"/>
  <c r="AD659" i="2"/>
  <c r="AD241" i="2"/>
  <c r="AD214" i="2"/>
  <c r="AD629" i="2"/>
  <c r="AD444" i="2"/>
  <c r="AD466" i="2"/>
  <c r="AD98" i="2"/>
  <c r="AD334" i="2"/>
  <c r="AD248" i="2"/>
  <c r="AD169" i="2"/>
  <c r="AD225" i="2"/>
  <c r="AD244" i="2"/>
  <c r="AD249" i="2"/>
  <c r="AD391" i="2"/>
  <c r="AD154" i="2"/>
  <c r="AD159" i="2"/>
  <c r="AD94" i="2"/>
  <c r="AD650" i="2"/>
  <c r="AD478" i="2"/>
  <c r="AD407" i="2"/>
  <c r="AD207" i="2"/>
  <c r="AD674" i="2"/>
  <c r="AD590" i="2"/>
  <c r="AD713" i="2"/>
  <c r="AD576" i="2"/>
  <c r="AD687" i="2"/>
  <c r="AD625" i="2"/>
  <c r="AD90" i="2"/>
  <c r="AD634" i="2"/>
  <c r="AD586" i="2"/>
  <c r="AD739" i="2"/>
  <c r="AD729" i="2"/>
  <c r="AD416" i="2"/>
  <c r="AD686" i="2"/>
  <c r="AD162" i="2"/>
  <c r="AD355" i="2"/>
  <c r="AD604" i="2"/>
  <c r="AD223" i="2"/>
  <c r="AD281" i="2"/>
  <c r="AD375" i="2"/>
  <c r="AD142" i="2"/>
  <c r="AD497" i="2"/>
  <c r="AD631" i="2"/>
  <c r="AD82" i="2"/>
  <c r="AD425" i="2"/>
  <c r="AD657" i="2"/>
  <c r="AD266" i="2"/>
  <c r="AD347" i="2"/>
  <c r="AD623" i="2"/>
  <c r="AD561" i="2"/>
  <c r="AD543" i="2"/>
  <c r="AD348" i="2"/>
  <c r="AD382" i="2"/>
  <c r="AD447" i="2"/>
  <c r="AD381" i="2"/>
  <c r="AD77" i="2"/>
  <c r="AD184" i="2"/>
  <c r="AD288" i="2"/>
  <c r="AD302" i="2"/>
  <c r="AD263" i="2"/>
  <c r="AD512" i="2"/>
  <c r="AD730" i="2"/>
  <c r="AD362" i="2"/>
  <c r="AD580" i="2"/>
  <c r="AD684" i="2"/>
  <c r="AD199" i="2"/>
  <c r="AD314" i="2"/>
  <c r="AD557" i="2"/>
  <c r="AD178" i="2"/>
  <c r="AD509" i="2"/>
  <c r="AD192" i="2"/>
  <c r="AD460" i="2"/>
  <c r="AD696" i="2"/>
  <c r="AD608" i="2"/>
  <c r="AD304" i="2"/>
  <c r="AD647" i="2"/>
  <c r="AD438" i="2"/>
  <c r="AD637" i="2"/>
  <c r="AD537" i="2"/>
  <c r="AD583" i="2"/>
  <c r="AD401" i="2"/>
  <c r="AD452" i="2"/>
  <c r="AD419" i="2"/>
  <c r="AD652" i="2"/>
  <c r="AD493" i="2"/>
  <c r="AD315" i="2"/>
  <c r="AD718" i="2"/>
  <c r="AD364" i="2"/>
  <c r="AD329" i="2"/>
  <c r="AD698" i="2"/>
  <c r="AD330" i="2"/>
  <c r="AD620" i="2"/>
  <c r="AD676" i="2"/>
  <c r="AD633" i="2"/>
  <c r="AD433" i="2"/>
  <c r="AD443" i="2"/>
  <c r="AD530" i="2"/>
  <c r="AD333" i="2"/>
  <c r="AD609" i="2"/>
  <c r="AD622" i="2"/>
  <c r="AD722" i="2"/>
  <c r="AD426" i="2"/>
  <c r="AD681" i="2"/>
  <c r="AD654" i="2"/>
  <c r="AD463" i="2"/>
  <c r="AD639" i="2"/>
  <c r="AD617" i="2"/>
  <c r="AD697" i="2"/>
  <c r="AD542" i="2"/>
  <c r="AD595" i="2"/>
  <c r="AD738" i="2"/>
  <c r="AD547" i="2"/>
  <c r="AD658" i="2"/>
  <c r="AD440" i="2"/>
  <c r="AD734" i="2"/>
  <c r="AD736" i="2"/>
  <c r="AD715" i="2"/>
  <c r="AD680" i="2"/>
  <c r="AD725" i="2"/>
  <c r="AD703" i="2"/>
  <c r="AD624" i="2"/>
  <c r="AD716" i="2"/>
  <c r="AD693" i="2"/>
  <c r="AD664" i="2"/>
  <c r="AD719" i="2"/>
  <c r="AD665" i="2"/>
  <c r="AD708" i="2"/>
  <c r="AD709" i="2"/>
  <c r="AD712" i="2"/>
  <c r="AC607" i="2"/>
  <c r="AC614" i="2"/>
  <c r="AC660" i="2"/>
  <c r="AC150" i="2"/>
  <c r="AC403" i="2"/>
  <c r="AC529" i="2"/>
  <c r="AC462" i="2"/>
  <c r="AC588" i="2"/>
  <c r="AC510" i="2"/>
  <c r="AC383" i="2"/>
  <c r="AC428" i="2"/>
  <c r="AC500" i="2"/>
  <c r="AC668" i="2"/>
  <c r="AC253" i="2"/>
  <c r="AC156" i="2"/>
  <c r="AC536" i="2"/>
  <c r="AC516" i="2"/>
  <c r="AC338" i="2"/>
  <c r="AC325" i="2"/>
  <c r="AC702" i="2"/>
  <c r="AC546" i="2"/>
  <c r="AC417" i="2"/>
  <c r="AC454" i="2"/>
  <c r="AC531" i="2"/>
  <c r="AC93" i="2"/>
  <c r="AC83" i="2"/>
  <c r="AC642" i="2"/>
  <c r="AC343" i="2"/>
  <c r="AC212" i="2"/>
  <c r="AC49" i="2"/>
  <c r="AC232" i="2"/>
  <c r="AC591" i="2"/>
  <c r="AC636" i="2"/>
  <c r="AC371" i="2"/>
  <c r="AC10" i="2"/>
  <c r="AC298" i="2"/>
  <c r="AC165" i="2"/>
  <c r="AC677" i="2"/>
  <c r="AC119" i="2"/>
  <c r="AC97" i="2"/>
  <c r="AC513" i="2"/>
  <c r="AC550" i="2"/>
  <c r="AC146" i="2"/>
  <c r="AC327" i="2"/>
  <c r="AC56" i="2"/>
  <c r="AC196" i="2"/>
  <c r="AC239" i="2"/>
  <c r="AC645" i="2"/>
  <c r="AC114" i="2"/>
  <c r="AC559" i="2"/>
  <c r="AC340" i="2"/>
  <c r="AC421" i="2"/>
  <c r="AC179" i="2"/>
  <c r="AC508" i="2"/>
  <c r="AC105" i="2"/>
  <c r="AC120" i="2"/>
  <c r="AC487" i="2"/>
  <c r="AC475" i="2"/>
  <c r="AC450" i="2"/>
  <c r="AC663" i="2"/>
  <c r="AC392" i="2"/>
  <c r="AC104" i="2"/>
  <c r="AC336" i="2"/>
  <c r="AC442" i="2"/>
  <c r="AC367" i="2"/>
  <c r="AC252" i="2"/>
  <c r="AC270" i="2"/>
  <c r="AC81" i="2"/>
  <c r="AC456" i="2"/>
  <c r="AC129" i="2"/>
  <c r="AC342" i="2"/>
  <c r="AC218" i="2"/>
  <c r="AC164" i="2"/>
  <c r="AC127" i="2"/>
  <c r="AC399" i="2"/>
  <c r="AC505" i="2"/>
  <c r="AC301" i="2"/>
  <c r="AC410" i="2"/>
  <c r="AC533" i="2"/>
  <c r="AC679" i="2"/>
  <c r="AC593" i="2"/>
  <c r="AC181" i="2"/>
  <c r="AC235" i="2"/>
  <c r="AC4" i="2"/>
  <c r="AC290" i="2"/>
  <c r="AC655" i="2"/>
  <c r="AC5" i="2"/>
  <c r="AC131" i="2"/>
  <c r="AC323" i="2"/>
  <c r="AC457" i="2"/>
  <c r="AC613" i="2"/>
  <c r="AC255" i="2"/>
  <c r="AC89" i="2"/>
  <c r="AC517" i="2"/>
  <c r="AC108" i="2"/>
  <c r="AC71" i="2"/>
  <c r="AC254" i="2"/>
  <c r="AC427" i="2"/>
  <c r="AC140" i="2"/>
  <c r="AC402" i="2"/>
  <c r="AC243" i="2"/>
  <c r="AC213" i="2"/>
  <c r="AC256" i="2"/>
  <c r="AC473" i="2"/>
  <c r="AC113" i="2"/>
  <c r="AC503" i="2"/>
  <c r="AC294" i="2"/>
  <c r="AC186" i="2"/>
  <c r="AC172" i="2"/>
  <c r="AC379" i="2"/>
  <c r="AC44" i="2"/>
  <c r="AC217" i="2"/>
  <c r="AC397" i="2"/>
  <c r="AC601" i="2"/>
  <c r="AC717" i="2"/>
  <c r="AC158" i="2"/>
  <c r="AC489" i="2"/>
  <c r="AC166" i="2"/>
  <c r="AC491" i="2"/>
  <c r="AC259" i="2"/>
  <c r="AC648" i="2"/>
  <c r="AC173" i="2"/>
  <c r="AC22" i="2"/>
  <c r="AC66" i="2"/>
  <c r="AC170" i="2"/>
  <c r="AC264" i="2"/>
  <c r="AC167" i="2"/>
  <c r="AC316" i="2"/>
  <c r="AC24" i="2"/>
  <c r="AC387" i="2"/>
  <c r="AC40" i="2"/>
  <c r="AC682" i="2"/>
  <c r="AC295" i="2"/>
  <c r="AC236" i="2"/>
  <c r="AC587" i="2"/>
  <c r="AC12" i="2"/>
  <c r="AC701" i="2"/>
  <c r="AC538" i="2"/>
  <c r="AC670" i="2"/>
  <c r="AC261" i="2"/>
  <c r="AC455" i="2"/>
  <c r="AC296" i="2"/>
  <c r="AC384" i="2"/>
  <c r="AC265" i="2"/>
  <c r="AC300" i="2"/>
  <c r="AC339" i="2"/>
  <c r="AC293" i="2"/>
  <c r="AC230" i="2"/>
  <c r="AC395" i="2"/>
  <c r="AC85" i="2"/>
  <c r="AC137" i="2"/>
  <c r="AC262" i="2"/>
  <c r="AC571" i="2"/>
  <c r="AC306" i="2"/>
  <c r="AC582" i="2"/>
  <c r="AC107" i="2"/>
  <c r="AC472" i="2"/>
  <c r="AC112" i="2"/>
  <c r="AC535" i="2"/>
  <c r="AC523" i="2"/>
  <c r="AC485" i="2"/>
  <c r="AC354" i="2"/>
  <c r="AC603" i="2"/>
  <c r="AC525" i="2"/>
  <c r="AC539" i="2"/>
  <c r="AC520" i="2"/>
  <c r="AC669" i="2"/>
  <c r="AC567" i="2"/>
  <c r="AC19" i="2"/>
  <c r="AC707" i="2"/>
  <c r="AC553" i="2"/>
  <c r="AC274" i="2"/>
  <c r="AC200" i="2"/>
  <c r="AC688" i="2"/>
  <c r="AC492" i="2"/>
  <c r="AC271" i="2"/>
  <c r="AC615" i="2"/>
  <c r="AC70" i="2"/>
  <c r="AC393" i="2"/>
  <c r="AC163" i="2"/>
  <c r="AC188" i="2"/>
  <c r="AC46" i="2"/>
  <c r="AC194" i="2"/>
  <c r="AC569" i="2"/>
  <c r="AC242" i="2"/>
  <c r="AC632" i="2"/>
  <c r="AC9" i="2"/>
  <c r="AC630" i="2"/>
  <c r="AC646" i="2"/>
  <c r="AC479" i="2"/>
  <c r="AC618" i="2"/>
  <c r="AC341" i="2"/>
  <c r="AC64" i="2"/>
  <c r="AC377" i="2"/>
  <c r="AC26" i="2"/>
  <c r="AC555" i="2"/>
  <c r="AC469" i="2"/>
  <c r="AC515" i="2"/>
  <c r="AC360" i="2"/>
  <c r="AC145" i="2"/>
  <c r="AC544" i="2"/>
  <c r="AC409" i="2"/>
  <c r="AC197" i="2"/>
  <c r="AC37" i="2"/>
  <c r="AC526" i="2"/>
  <c r="AC138" i="2"/>
  <c r="AC289" i="2"/>
  <c r="AC88" i="2"/>
  <c r="AC439" i="2"/>
  <c r="AC430" i="2"/>
  <c r="AC653" i="2"/>
  <c r="AC109" i="2"/>
  <c r="AC441" i="2"/>
  <c r="AC115" i="2"/>
  <c r="AC501" i="2"/>
  <c r="AC423" i="2"/>
  <c r="AC74" i="2"/>
  <c r="AC373" i="2"/>
  <c r="AC408" i="2"/>
  <c r="AC579" i="2"/>
  <c r="AC32" i="2"/>
  <c r="AC54" i="2"/>
  <c r="AC7" i="2"/>
  <c r="AC136" i="2"/>
  <c r="AC432" i="2"/>
  <c r="AC260" i="2"/>
  <c r="AC453" i="2"/>
  <c r="AC424" i="2"/>
  <c r="AC568" i="2"/>
  <c r="AC685" i="2"/>
  <c r="AC731" i="2"/>
  <c r="AC99" i="2"/>
  <c r="AC240" i="2"/>
  <c r="AC268" i="2"/>
  <c r="AC337" i="2"/>
  <c r="AC297" i="2"/>
  <c r="AC398" i="2"/>
  <c r="AC160" i="2"/>
  <c r="AC592" i="2"/>
  <c r="AC202" i="2"/>
  <c r="AC318" i="2"/>
  <c r="AC344" i="2"/>
  <c r="AC692" i="2"/>
  <c r="AC6" i="2"/>
  <c r="AC490" i="2"/>
  <c r="AC59" i="2"/>
  <c r="AC320" i="2"/>
  <c r="AC55" i="2"/>
  <c r="AC35" i="2"/>
  <c r="AC31" i="2"/>
  <c r="AC480" i="2"/>
  <c r="AC596" i="2"/>
  <c r="AC691" i="2"/>
  <c r="AC69" i="2"/>
  <c r="AC565" i="2"/>
  <c r="AC723" i="2"/>
  <c r="AC211" i="2"/>
  <c r="AC541" i="2"/>
  <c r="AC176" i="2"/>
  <c r="AC389" i="2"/>
  <c r="AC282" i="2"/>
  <c r="AC189" i="2"/>
  <c r="AC445" i="2"/>
  <c r="AC79" i="2"/>
  <c r="AC518" i="2"/>
  <c r="AC366" i="2"/>
  <c r="AC369" i="2"/>
  <c r="AC106" i="2"/>
  <c r="AC514" i="2"/>
  <c r="AC376" i="2"/>
  <c r="AC177" i="2"/>
  <c r="AC17" i="2"/>
  <c r="AC358" i="2"/>
  <c r="AC361" i="2"/>
  <c r="AC52" i="2"/>
  <c r="AC370" i="2"/>
  <c r="AC528" i="2"/>
  <c r="AC431" i="2"/>
  <c r="AC540" i="2"/>
  <c r="AC210" i="2"/>
  <c r="AC41" i="2"/>
  <c r="AC458" i="2"/>
  <c r="AC671" i="2"/>
  <c r="AC404" i="2"/>
  <c r="AC227" i="2"/>
  <c r="AC474" i="2"/>
  <c r="AC91" i="2"/>
  <c r="AC103" i="2"/>
  <c r="AC134" i="2"/>
  <c r="AC275" i="2"/>
  <c r="AC231" i="2"/>
  <c r="AC683" i="2"/>
  <c r="AC566" i="2"/>
  <c r="AC193" i="2"/>
  <c r="AC73" i="2"/>
  <c r="AC123" i="2"/>
  <c r="AC310" i="2"/>
  <c r="AC420" i="2"/>
  <c r="AC352" i="2"/>
  <c r="AC388" i="2"/>
  <c r="AC76" i="2"/>
  <c r="AC467" i="2"/>
  <c r="AC599" i="2"/>
  <c r="AC574" i="2"/>
  <c r="AC257" i="2"/>
  <c r="AC545" i="2"/>
  <c r="AC345" i="2"/>
  <c r="AC50" i="2"/>
  <c r="AC100" i="2"/>
  <c r="AC280" i="2"/>
  <c r="AC429" i="2"/>
  <c r="AC228" i="2"/>
  <c r="AC484" i="2"/>
  <c r="AC8" i="2"/>
  <c r="AC245" i="2"/>
  <c r="AC572" i="2"/>
  <c r="AC144" i="2"/>
  <c r="AC216" i="2"/>
  <c r="AC273" i="2"/>
  <c r="AC126" i="2"/>
  <c r="AC283" i="2"/>
  <c r="AC190" i="2"/>
  <c r="AC385" i="2"/>
  <c r="AC319" i="2"/>
  <c r="AC498" i="2"/>
  <c r="AC714" i="2"/>
  <c r="AC205" i="2"/>
  <c r="AC27" i="2"/>
  <c r="AC206" i="2"/>
  <c r="AC577" i="2"/>
  <c r="AC628" i="2"/>
  <c r="AC705" i="2"/>
  <c r="AC117" i="2"/>
  <c r="AC284" i="2"/>
  <c r="AC95" i="2"/>
  <c r="AC92" i="2"/>
  <c r="AC299" i="2"/>
  <c r="AC446" i="2"/>
  <c r="AC209" i="2"/>
  <c r="AC224" i="2"/>
  <c r="AC522" i="2"/>
  <c r="AC357" i="2"/>
  <c r="AC187" i="2"/>
  <c r="AC174" i="2"/>
  <c r="AC75" i="2"/>
  <c r="AC86" i="2"/>
  <c r="AC644" i="2"/>
  <c r="AC483" i="2"/>
  <c r="AC47" i="2"/>
  <c r="AC11" i="2"/>
  <c r="AC721" i="2"/>
  <c r="AC638" i="2"/>
  <c r="AC28" i="2"/>
  <c r="AC563" i="2"/>
  <c r="AC130" i="2"/>
  <c r="AC34" i="2"/>
  <c r="AC65" i="2"/>
  <c r="AC141" i="2"/>
  <c r="AC238" i="2"/>
  <c r="AC527" i="2"/>
  <c r="AC400" i="2"/>
  <c r="AC335" i="2"/>
  <c r="AC204" i="2"/>
  <c r="AC390" i="2"/>
  <c r="AC564" i="2"/>
  <c r="AC247" i="2"/>
  <c r="AC600" i="2"/>
  <c r="AC62" i="2"/>
  <c r="AC191" i="2"/>
  <c r="AC203" i="2"/>
  <c r="AC386" i="2"/>
  <c r="AC3" i="2"/>
  <c r="AC148" i="2"/>
  <c r="AC276" i="2"/>
  <c r="AC641" i="2"/>
  <c r="AC610" i="2"/>
  <c r="AC611" i="2"/>
  <c r="AC372" i="2"/>
  <c r="AC48" i="2"/>
  <c r="AC414" i="2"/>
  <c r="AC272" i="2"/>
  <c r="AC322" i="2"/>
  <c r="AC180" i="2"/>
  <c r="AC151" i="2"/>
  <c r="AC494" i="2"/>
  <c r="AC578" i="2"/>
  <c r="AC710" i="2"/>
  <c r="AC147" i="2"/>
  <c r="AC2" i="2"/>
  <c r="AC15" i="2"/>
  <c r="AC448" i="2"/>
  <c r="AC125" i="2"/>
  <c r="AC13" i="2"/>
  <c r="AC486" i="2"/>
  <c r="AC678" i="2"/>
  <c r="AC331" i="2"/>
  <c r="AC58" i="2"/>
  <c r="AC229" i="2"/>
  <c r="AC313" i="2"/>
  <c r="AC157" i="2"/>
  <c r="AC143" i="2"/>
  <c r="AC161" i="2"/>
  <c r="AC321" i="2"/>
  <c r="AC29" i="2"/>
  <c r="AC627" i="2"/>
  <c r="AC250" i="2"/>
  <c r="AC135" i="2"/>
  <c r="AC594" i="2"/>
  <c r="AC251" i="2"/>
  <c r="AC101" i="2"/>
  <c r="AC45" i="2"/>
  <c r="AC234" i="2"/>
  <c r="AC519" i="2"/>
  <c r="AC25" i="2"/>
  <c r="AC14" i="2"/>
  <c r="AC422" i="2"/>
  <c r="AC556" i="2"/>
  <c r="AC51" i="2"/>
  <c r="AC291" i="2"/>
  <c r="AC359" i="2"/>
  <c r="AC246" i="2"/>
  <c r="AC435" i="2"/>
  <c r="AC286" i="2"/>
  <c r="AC589" i="2"/>
  <c r="AC606" i="2"/>
  <c r="AC406" i="2"/>
  <c r="AC267" i="2"/>
  <c r="AC581" i="2"/>
  <c r="AC737" i="2"/>
  <c r="AC666" i="2"/>
  <c r="AC84" i="2"/>
  <c r="AC139" i="2"/>
  <c r="AC619" i="2"/>
  <c r="AC208" i="2"/>
  <c r="AC482" i="2"/>
  <c r="AC558" i="2"/>
  <c r="AC155" i="2"/>
  <c r="AC672" i="2"/>
  <c r="AC20" i="2"/>
  <c r="AC324" i="2"/>
  <c r="AC124" i="2"/>
  <c r="AC72" i="2"/>
  <c r="AC459" i="2"/>
  <c r="AC237" i="2"/>
  <c r="AC68" i="2"/>
  <c r="AC727" i="2"/>
  <c r="AC711" i="2"/>
  <c r="AC368" i="2"/>
  <c r="AC305" i="2"/>
  <c r="AC102" i="2"/>
  <c r="AC258" i="2"/>
  <c r="AC621" i="2"/>
  <c r="AC292" i="2"/>
  <c r="AC562" i="2"/>
  <c r="AC374" i="2"/>
  <c r="AC573" i="2"/>
  <c r="AC303" i="2"/>
  <c r="AC326" i="2"/>
  <c r="AC233" i="2"/>
  <c r="AC700" i="2"/>
  <c r="AC476" i="2"/>
  <c r="AC183" i="2"/>
  <c r="AC60" i="2"/>
  <c r="AC312" i="2"/>
  <c r="AC449" i="2"/>
  <c r="AC287" i="2"/>
  <c r="AC405" i="2"/>
  <c r="AC507" i="2"/>
  <c r="AC349" i="2"/>
  <c r="AC57" i="2"/>
  <c r="AC499" i="2"/>
  <c r="AC21" i="2"/>
  <c r="AC152" i="2"/>
  <c r="AC285" i="2"/>
  <c r="AC675" i="2"/>
  <c r="AC328" i="2"/>
  <c r="AC61" i="2"/>
  <c r="AC570" i="2"/>
  <c r="AC461" i="2"/>
  <c r="AC219" i="2"/>
  <c r="AC118" i="2"/>
  <c r="AC278" i="2"/>
  <c r="AC415" i="2"/>
  <c r="AC502" i="2"/>
  <c r="AC706" i="2"/>
  <c r="AC128" i="2"/>
  <c r="AC308" i="2"/>
  <c r="AC694" i="2"/>
  <c r="AC732" i="2"/>
  <c r="AC332" i="2"/>
  <c r="AC353" i="2"/>
  <c r="AC662" i="2"/>
  <c r="AC121" i="2"/>
  <c r="AC16" i="2"/>
  <c r="AC575" i="2"/>
  <c r="AC434" i="2"/>
  <c r="AC175" i="2"/>
  <c r="AC524" i="2"/>
  <c r="AC33" i="2"/>
  <c r="AC468" i="2"/>
  <c r="AC185" i="2"/>
  <c r="AC309" i="2"/>
  <c r="AC661" i="2"/>
  <c r="AC549" i="2"/>
  <c r="AC437" i="2"/>
  <c r="AC215" i="2"/>
  <c r="AC643" i="2"/>
  <c r="AC511" i="2"/>
  <c r="AC171" i="2"/>
  <c r="AC365" i="2"/>
  <c r="AC18" i="2"/>
  <c r="AC532" i="2"/>
  <c r="AC279" i="2"/>
  <c r="AC640" i="2"/>
  <c r="AC504" i="2"/>
  <c r="AC477" i="2"/>
  <c r="AC451" i="2"/>
  <c r="AC63" i="2"/>
  <c r="AC39" i="2"/>
  <c r="AC471" i="2"/>
  <c r="AC53" i="2"/>
  <c r="AC585" i="2"/>
  <c r="AC735" i="2"/>
  <c r="AC23" i="2"/>
  <c r="AC413" i="2"/>
  <c r="AC356" i="2"/>
  <c r="AC116" i="2"/>
  <c r="AC481" i="2"/>
  <c r="AC597" i="2"/>
  <c r="AC350" i="2"/>
  <c r="AC598" i="2"/>
  <c r="AC78" i="2"/>
  <c r="AC552" i="2"/>
  <c r="AC521" i="2"/>
  <c r="AC726" i="2"/>
  <c r="AC733" i="2"/>
  <c r="AC548" i="2"/>
  <c r="AC495" i="2"/>
  <c r="AC656" i="2"/>
  <c r="AC465" i="2"/>
  <c r="AC226" i="2"/>
  <c r="AC651" i="2"/>
  <c r="AC110" i="2"/>
  <c r="AC198" i="2"/>
  <c r="AC626" i="2"/>
  <c r="AC43" i="2"/>
  <c r="AC470" i="2"/>
  <c r="AC307" i="2"/>
  <c r="AC488" i="2"/>
  <c r="AC67" i="2"/>
  <c r="AC649" i="2"/>
  <c r="AC351" i="2"/>
  <c r="AC311" i="2"/>
  <c r="AC182" i="2"/>
  <c r="AC396" i="2"/>
  <c r="AC38" i="2"/>
  <c r="AC584" i="2"/>
  <c r="AC133" i="2"/>
  <c r="AC195" i="2"/>
  <c r="AC506" i="2"/>
  <c r="AC220" i="2"/>
  <c r="AC277" i="2"/>
  <c r="AC605" i="2"/>
  <c r="AC378" i="2"/>
  <c r="AC612" i="2"/>
  <c r="AC436" i="2"/>
  <c r="AC42" i="2"/>
  <c r="AC96" i="2"/>
  <c r="AC153" i="2"/>
  <c r="AC728" i="2"/>
  <c r="AC201" i="2"/>
  <c r="AC551" i="2"/>
  <c r="AC699" i="2"/>
  <c r="AC394" i="2"/>
  <c r="AC690" i="2"/>
  <c r="AC724" i="2"/>
  <c r="AC36" i="2"/>
  <c r="AC149" i="2"/>
  <c r="AC496" i="2"/>
  <c r="AC30" i="2"/>
  <c r="AC269" i="2"/>
  <c r="AC689" i="2"/>
  <c r="AC695" i="2"/>
  <c r="AC87" i="2"/>
  <c r="AC412" i="2"/>
  <c r="AC221" i="2"/>
  <c r="AC380" i="2"/>
  <c r="AC132" i="2"/>
  <c r="AC667" i="2"/>
  <c r="AC418" i="2"/>
  <c r="AC346" i="2"/>
  <c r="AC602" i="2"/>
  <c r="AC411" i="2"/>
  <c r="AC635" i="2"/>
  <c r="AC122" i="2"/>
  <c r="AC222" i="2"/>
  <c r="AC168" i="2"/>
  <c r="AC616" i="2"/>
  <c r="AC111" i="2"/>
  <c r="AC363" i="2"/>
  <c r="AC560" i="2"/>
  <c r="AC554" i="2"/>
  <c r="AC317" i="2"/>
  <c r="AC80" i="2"/>
  <c r="AC720" i="2"/>
  <c r="AC464" i="2"/>
  <c r="AC673" i="2"/>
  <c r="AC704" i="2"/>
  <c r="AC534" i="2"/>
  <c r="AC659" i="2"/>
  <c r="AC241" i="2"/>
  <c r="AC214" i="2"/>
  <c r="AC629" i="2"/>
  <c r="AC444" i="2"/>
  <c r="AC466" i="2"/>
  <c r="AC98" i="2"/>
  <c r="AC334" i="2"/>
  <c r="AC248" i="2"/>
  <c r="AC169" i="2"/>
  <c r="AC225" i="2"/>
  <c r="AC244" i="2"/>
  <c r="AC249" i="2"/>
  <c r="AC391" i="2"/>
  <c r="AC154" i="2"/>
  <c r="AC159" i="2"/>
  <c r="AC94" i="2"/>
  <c r="AC650" i="2"/>
  <c r="AC478" i="2"/>
  <c r="AC407" i="2"/>
  <c r="AC207" i="2"/>
  <c r="AC674" i="2"/>
  <c r="AC590" i="2"/>
  <c r="AC713" i="2"/>
  <c r="AC576" i="2"/>
  <c r="AC687" i="2"/>
  <c r="AC625" i="2"/>
  <c r="AC90" i="2"/>
  <c r="AC634" i="2"/>
  <c r="AC586" i="2"/>
  <c r="AC739" i="2"/>
  <c r="AC729" i="2"/>
  <c r="AC416" i="2"/>
  <c r="AC686" i="2"/>
  <c r="AC162" i="2"/>
  <c r="AC355" i="2"/>
  <c r="AC604" i="2"/>
  <c r="AC223" i="2"/>
  <c r="AC281" i="2"/>
  <c r="AC375" i="2"/>
  <c r="AC142" i="2"/>
  <c r="AC497" i="2"/>
  <c r="AC631" i="2"/>
  <c r="AC82" i="2"/>
  <c r="AC425" i="2"/>
  <c r="AC657" i="2"/>
  <c r="AC266" i="2"/>
  <c r="AC347" i="2"/>
  <c r="AC623" i="2"/>
  <c r="AC561" i="2"/>
  <c r="AC543" i="2"/>
  <c r="AC348" i="2"/>
  <c r="AC382" i="2"/>
  <c r="AC447" i="2"/>
  <c r="AC381" i="2"/>
  <c r="AC77" i="2"/>
  <c r="AC184" i="2"/>
  <c r="AC288" i="2"/>
  <c r="AC302" i="2"/>
  <c r="AC263" i="2"/>
  <c r="AC512" i="2"/>
  <c r="AC730" i="2"/>
  <c r="AC362" i="2"/>
  <c r="AC580" i="2"/>
  <c r="AC684" i="2"/>
  <c r="AC199" i="2"/>
  <c r="AC314" i="2"/>
  <c r="AC557" i="2"/>
  <c r="AC178" i="2"/>
  <c r="AC509" i="2"/>
  <c r="AC192" i="2"/>
  <c r="AC460" i="2"/>
  <c r="AC696" i="2"/>
  <c r="AC608" i="2"/>
  <c r="AC304" i="2"/>
  <c r="AC647" i="2"/>
  <c r="AC438" i="2"/>
  <c r="AC637" i="2"/>
  <c r="AC537" i="2"/>
  <c r="AC583" i="2"/>
  <c r="AC401" i="2"/>
  <c r="AC452" i="2"/>
  <c r="AC419" i="2"/>
  <c r="AC652" i="2"/>
  <c r="AC493" i="2"/>
  <c r="AC315" i="2"/>
  <c r="AC718" i="2"/>
  <c r="AC364" i="2"/>
  <c r="AC329" i="2"/>
  <c r="AC698" i="2"/>
  <c r="AC330" i="2"/>
  <c r="AC620" i="2"/>
  <c r="AC676" i="2"/>
  <c r="AC633" i="2"/>
  <c r="AC433" i="2"/>
  <c r="AC443" i="2"/>
  <c r="AC530" i="2"/>
  <c r="AC333" i="2"/>
  <c r="AC609" i="2"/>
  <c r="AC622" i="2"/>
  <c r="AC722" i="2"/>
  <c r="AC426" i="2"/>
  <c r="AC681" i="2"/>
  <c r="AC654" i="2"/>
  <c r="AC463" i="2"/>
  <c r="AC639" i="2"/>
  <c r="AC617" i="2"/>
  <c r="AC697" i="2"/>
  <c r="AC542" i="2"/>
  <c r="AC595" i="2"/>
  <c r="AC738" i="2"/>
  <c r="AC547" i="2"/>
  <c r="AC658" i="2"/>
  <c r="AC440" i="2"/>
  <c r="AC734" i="2"/>
  <c r="AC736" i="2"/>
  <c r="AC715" i="2"/>
  <c r="AC680" i="2"/>
  <c r="AC725" i="2"/>
  <c r="AC703" i="2"/>
  <c r="AC624" i="2"/>
  <c r="AC716" i="2"/>
  <c r="AC693" i="2"/>
  <c r="AC664" i="2"/>
  <c r="AC719" i="2"/>
  <c r="AC665" i="2"/>
  <c r="AC708" i="2"/>
  <c r="AC709" i="2"/>
  <c r="AC712" i="2"/>
  <c r="U607" i="2"/>
  <c r="U614" i="2"/>
  <c r="U660" i="2"/>
  <c r="U150" i="2"/>
  <c r="U403" i="2"/>
  <c r="U529" i="2"/>
  <c r="U462" i="2"/>
  <c r="U588" i="2"/>
  <c r="U510" i="2"/>
  <c r="U383" i="2"/>
  <c r="U428" i="2"/>
  <c r="U500" i="2"/>
  <c r="U668" i="2"/>
  <c r="U253" i="2"/>
  <c r="U156" i="2"/>
  <c r="U536" i="2"/>
  <c r="U516" i="2"/>
  <c r="U338" i="2"/>
  <c r="U325" i="2"/>
  <c r="U702" i="2"/>
  <c r="U546" i="2"/>
  <c r="U417" i="2"/>
  <c r="U454" i="2"/>
  <c r="U531" i="2"/>
  <c r="U93" i="2"/>
  <c r="U83" i="2"/>
  <c r="U642" i="2"/>
  <c r="U343" i="2"/>
  <c r="U212" i="2"/>
  <c r="U49" i="2"/>
  <c r="U232" i="2"/>
  <c r="U591" i="2"/>
  <c r="U636" i="2"/>
  <c r="U371" i="2"/>
  <c r="U10" i="2"/>
  <c r="U298" i="2"/>
  <c r="U165" i="2"/>
  <c r="U677" i="2"/>
  <c r="U119" i="2"/>
  <c r="U97" i="2"/>
  <c r="U513" i="2"/>
  <c r="U550" i="2"/>
  <c r="U146" i="2"/>
  <c r="U327" i="2"/>
  <c r="U56" i="2"/>
  <c r="U196" i="2"/>
  <c r="U239" i="2"/>
  <c r="U645" i="2"/>
  <c r="U114" i="2"/>
  <c r="U559" i="2"/>
  <c r="U340" i="2"/>
  <c r="U421" i="2"/>
  <c r="U179" i="2"/>
  <c r="U508" i="2"/>
  <c r="U105" i="2"/>
  <c r="U120" i="2"/>
  <c r="U487" i="2"/>
  <c r="U475" i="2"/>
  <c r="U450" i="2"/>
  <c r="U663" i="2"/>
  <c r="U392" i="2"/>
  <c r="U104" i="2"/>
  <c r="U336" i="2"/>
  <c r="U442" i="2"/>
  <c r="U367" i="2"/>
  <c r="U252" i="2"/>
  <c r="U270" i="2"/>
  <c r="U81" i="2"/>
  <c r="U456" i="2"/>
  <c r="U129" i="2"/>
  <c r="U342" i="2"/>
  <c r="U218" i="2"/>
  <c r="U164" i="2"/>
  <c r="U127" i="2"/>
  <c r="U399" i="2"/>
  <c r="U505" i="2"/>
  <c r="U301" i="2"/>
  <c r="U410" i="2"/>
  <c r="U533" i="2"/>
  <c r="U679" i="2"/>
  <c r="U593" i="2"/>
  <c r="U181" i="2"/>
  <c r="U235" i="2"/>
  <c r="U4" i="2"/>
  <c r="U290" i="2"/>
  <c r="U655" i="2"/>
  <c r="U5" i="2"/>
  <c r="U131" i="2"/>
  <c r="U323" i="2"/>
  <c r="U457" i="2"/>
  <c r="U613" i="2"/>
  <c r="U255" i="2"/>
  <c r="U89" i="2"/>
  <c r="U517" i="2"/>
  <c r="U108" i="2"/>
  <c r="U71" i="2"/>
  <c r="U254" i="2"/>
  <c r="U427" i="2"/>
  <c r="U140" i="2"/>
  <c r="U402" i="2"/>
  <c r="U243" i="2"/>
  <c r="U213" i="2"/>
  <c r="U256" i="2"/>
  <c r="U473" i="2"/>
  <c r="U113" i="2"/>
  <c r="U503" i="2"/>
  <c r="U294" i="2"/>
  <c r="U186" i="2"/>
  <c r="U172" i="2"/>
  <c r="U379" i="2"/>
  <c r="U44" i="2"/>
  <c r="U217" i="2"/>
  <c r="U397" i="2"/>
  <c r="U601" i="2"/>
  <c r="U717" i="2"/>
  <c r="U158" i="2"/>
  <c r="U489" i="2"/>
  <c r="U166" i="2"/>
  <c r="U491" i="2"/>
  <c r="U259" i="2"/>
  <c r="U648" i="2"/>
  <c r="U173" i="2"/>
  <c r="U22" i="2"/>
  <c r="U66" i="2"/>
  <c r="U170" i="2"/>
  <c r="U264" i="2"/>
  <c r="U167" i="2"/>
  <c r="U316" i="2"/>
  <c r="U24" i="2"/>
  <c r="U387" i="2"/>
  <c r="U40" i="2"/>
  <c r="U682" i="2"/>
  <c r="U295" i="2"/>
  <c r="U236" i="2"/>
  <c r="U587" i="2"/>
  <c r="U12" i="2"/>
  <c r="U701" i="2"/>
  <c r="U538" i="2"/>
  <c r="U670" i="2"/>
  <c r="U261" i="2"/>
  <c r="U455" i="2"/>
  <c r="U296" i="2"/>
  <c r="U384" i="2"/>
  <c r="U265" i="2"/>
  <c r="U300" i="2"/>
  <c r="U339" i="2"/>
  <c r="U293" i="2"/>
  <c r="U230" i="2"/>
  <c r="U395" i="2"/>
  <c r="U85" i="2"/>
  <c r="U137" i="2"/>
  <c r="U262" i="2"/>
  <c r="U571" i="2"/>
  <c r="U306" i="2"/>
  <c r="U582" i="2"/>
  <c r="U107" i="2"/>
  <c r="U472" i="2"/>
  <c r="U112" i="2"/>
  <c r="U535" i="2"/>
  <c r="U523" i="2"/>
  <c r="U485" i="2"/>
  <c r="U354" i="2"/>
  <c r="U603" i="2"/>
  <c r="U525" i="2"/>
  <c r="U539" i="2"/>
  <c r="U520" i="2"/>
  <c r="U669" i="2"/>
  <c r="U567" i="2"/>
  <c r="U19" i="2"/>
  <c r="U707" i="2"/>
  <c r="U553" i="2"/>
  <c r="U274" i="2"/>
  <c r="U200" i="2"/>
  <c r="U688" i="2"/>
  <c r="U492" i="2"/>
  <c r="U271" i="2"/>
  <c r="U615" i="2"/>
  <c r="U70" i="2"/>
  <c r="U393" i="2"/>
  <c r="U163" i="2"/>
  <c r="U188" i="2"/>
  <c r="U46" i="2"/>
  <c r="U194" i="2"/>
  <c r="U569" i="2"/>
  <c r="U242" i="2"/>
  <c r="U632" i="2"/>
  <c r="U9" i="2"/>
  <c r="U630" i="2"/>
  <c r="U646" i="2"/>
  <c r="U479" i="2"/>
  <c r="U618" i="2"/>
  <c r="U341" i="2"/>
  <c r="U64" i="2"/>
  <c r="U377" i="2"/>
  <c r="U26" i="2"/>
  <c r="U555" i="2"/>
  <c r="U469" i="2"/>
  <c r="U515" i="2"/>
  <c r="U360" i="2"/>
  <c r="U145" i="2"/>
  <c r="U544" i="2"/>
  <c r="U409" i="2"/>
  <c r="U197" i="2"/>
  <c r="U37" i="2"/>
  <c r="U526" i="2"/>
  <c r="U138" i="2"/>
  <c r="U289" i="2"/>
  <c r="U88" i="2"/>
  <c r="U439" i="2"/>
  <c r="U430" i="2"/>
  <c r="U653" i="2"/>
  <c r="U109" i="2"/>
  <c r="U441" i="2"/>
  <c r="U115" i="2"/>
  <c r="U501" i="2"/>
  <c r="U423" i="2"/>
  <c r="U74" i="2"/>
  <c r="U373" i="2"/>
  <c r="U408" i="2"/>
  <c r="U579" i="2"/>
  <c r="U32" i="2"/>
  <c r="U54" i="2"/>
  <c r="U7" i="2"/>
  <c r="U136" i="2"/>
  <c r="U432" i="2"/>
  <c r="U260" i="2"/>
  <c r="U453" i="2"/>
  <c r="U424" i="2"/>
  <c r="U568" i="2"/>
  <c r="U685" i="2"/>
  <c r="U731" i="2"/>
  <c r="U99" i="2"/>
  <c r="U240" i="2"/>
  <c r="U268" i="2"/>
  <c r="U337" i="2"/>
  <c r="U297" i="2"/>
  <c r="U398" i="2"/>
  <c r="U160" i="2"/>
  <c r="U592" i="2"/>
  <c r="U202" i="2"/>
  <c r="U318" i="2"/>
  <c r="U344" i="2"/>
  <c r="U692" i="2"/>
  <c r="U6" i="2"/>
  <c r="U490" i="2"/>
  <c r="U59" i="2"/>
  <c r="U320" i="2"/>
  <c r="U55" i="2"/>
  <c r="U35" i="2"/>
  <c r="U31" i="2"/>
  <c r="U480" i="2"/>
  <c r="U596" i="2"/>
  <c r="U691" i="2"/>
  <c r="U69" i="2"/>
  <c r="U565" i="2"/>
  <c r="U723" i="2"/>
  <c r="U211" i="2"/>
  <c r="U541" i="2"/>
  <c r="U176" i="2"/>
  <c r="U389" i="2"/>
  <c r="U282" i="2"/>
  <c r="U189" i="2"/>
  <c r="U445" i="2"/>
  <c r="U79" i="2"/>
  <c r="U518" i="2"/>
  <c r="U366" i="2"/>
  <c r="U369" i="2"/>
  <c r="U106" i="2"/>
  <c r="U514" i="2"/>
  <c r="U376" i="2"/>
  <c r="U177" i="2"/>
  <c r="U17" i="2"/>
  <c r="U358" i="2"/>
  <c r="U361" i="2"/>
  <c r="U52" i="2"/>
  <c r="U370" i="2"/>
  <c r="U528" i="2"/>
  <c r="U431" i="2"/>
  <c r="U540" i="2"/>
  <c r="U210" i="2"/>
  <c r="U41" i="2"/>
  <c r="U458" i="2"/>
  <c r="U671" i="2"/>
  <c r="U404" i="2"/>
  <c r="U227" i="2"/>
  <c r="U474" i="2"/>
  <c r="U91" i="2"/>
  <c r="U103" i="2"/>
  <c r="U134" i="2"/>
  <c r="U275" i="2"/>
  <c r="U231" i="2"/>
  <c r="U683" i="2"/>
  <c r="U566" i="2"/>
  <c r="U193" i="2"/>
  <c r="U73" i="2"/>
  <c r="U123" i="2"/>
  <c r="U310" i="2"/>
  <c r="U420" i="2"/>
  <c r="U352" i="2"/>
  <c r="U388" i="2"/>
  <c r="U76" i="2"/>
  <c r="U467" i="2"/>
  <c r="U599" i="2"/>
  <c r="U574" i="2"/>
  <c r="U257" i="2"/>
  <c r="U545" i="2"/>
  <c r="U345" i="2"/>
  <c r="U50" i="2"/>
  <c r="U100" i="2"/>
  <c r="U280" i="2"/>
  <c r="U429" i="2"/>
  <c r="U228" i="2"/>
  <c r="U484" i="2"/>
  <c r="U8" i="2"/>
  <c r="U245" i="2"/>
  <c r="U572" i="2"/>
  <c r="U144" i="2"/>
  <c r="U216" i="2"/>
  <c r="U273" i="2"/>
  <c r="U126" i="2"/>
  <c r="U283" i="2"/>
  <c r="U190" i="2"/>
  <c r="U385" i="2"/>
  <c r="U319" i="2"/>
  <c r="U498" i="2"/>
  <c r="U714" i="2"/>
  <c r="U205" i="2"/>
  <c r="U27" i="2"/>
  <c r="U206" i="2"/>
  <c r="U577" i="2"/>
  <c r="U628" i="2"/>
  <c r="U705" i="2"/>
  <c r="U117" i="2"/>
  <c r="U284" i="2"/>
  <c r="U95" i="2"/>
  <c r="U92" i="2"/>
  <c r="U299" i="2"/>
  <c r="U446" i="2"/>
  <c r="U209" i="2"/>
  <c r="U224" i="2"/>
  <c r="U522" i="2"/>
  <c r="U357" i="2"/>
  <c r="U187" i="2"/>
  <c r="U174" i="2"/>
  <c r="U75" i="2"/>
  <c r="U86" i="2"/>
  <c r="U644" i="2"/>
  <c r="U483" i="2"/>
  <c r="U47" i="2"/>
  <c r="U11" i="2"/>
  <c r="U721" i="2"/>
  <c r="U638" i="2"/>
  <c r="U28" i="2"/>
  <c r="U563" i="2"/>
  <c r="U130" i="2"/>
  <c r="U34" i="2"/>
  <c r="U65" i="2"/>
  <c r="U141" i="2"/>
  <c r="U238" i="2"/>
  <c r="U527" i="2"/>
  <c r="U400" i="2"/>
  <c r="U335" i="2"/>
  <c r="U204" i="2"/>
  <c r="U390" i="2"/>
  <c r="U564" i="2"/>
  <c r="U247" i="2"/>
  <c r="U600" i="2"/>
  <c r="U62" i="2"/>
  <c r="U191" i="2"/>
  <c r="U203" i="2"/>
  <c r="U386" i="2"/>
  <c r="U3" i="2"/>
  <c r="U148" i="2"/>
  <c r="U276" i="2"/>
  <c r="U641" i="2"/>
  <c r="U610" i="2"/>
  <c r="U611" i="2"/>
  <c r="U372" i="2"/>
  <c r="U48" i="2"/>
  <c r="U414" i="2"/>
  <c r="U272" i="2"/>
  <c r="U322" i="2"/>
  <c r="U180" i="2"/>
  <c r="U151" i="2"/>
  <c r="U494" i="2"/>
  <c r="U578" i="2"/>
  <c r="U710" i="2"/>
  <c r="U147" i="2"/>
  <c r="U2" i="2"/>
  <c r="U15" i="2"/>
  <c r="U448" i="2"/>
  <c r="U125" i="2"/>
  <c r="U13" i="2"/>
  <c r="U486" i="2"/>
  <c r="U678" i="2"/>
  <c r="U331" i="2"/>
  <c r="U58" i="2"/>
  <c r="U229" i="2"/>
  <c r="U313" i="2"/>
  <c r="U157" i="2"/>
  <c r="U143" i="2"/>
  <c r="U161" i="2"/>
  <c r="U321" i="2"/>
  <c r="U29" i="2"/>
  <c r="U627" i="2"/>
  <c r="U250" i="2"/>
  <c r="U135" i="2"/>
  <c r="U594" i="2"/>
  <c r="U251" i="2"/>
  <c r="U101" i="2"/>
  <c r="U45" i="2"/>
  <c r="U234" i="2"/>
  <c r="U519" i="2"/>
  <c r="U25" i="2"/>
  <c r="U14" i="2"/>
  <c r="U422" i="2"/>
  <c r="U556" i="2"/>
  <c r="U51" i="2"/>
  <c r="U291" i="2"/>
  <c r="U359" i="2"/>
  <c r="U246" i="2"/>
  <c r="U435" i="2"/>
  <c r="U286" i="2"/>
  <c r="U589" i="2"/>
  <c r="U606" i="2"/>
  <c r="U406" i="2"/>
  <c r="U267" i="2"/>
  <c r="U581" i="2"/>
  <c r="U737" i="2"/>
  <c r="U666" i="2"/>
  <c r="U84" i="2"/>
  <c r="U139" i="2"/>
  <c r="U619" i="2"/>
  <c r="U208" i="2"/>
  <c r="U482" i="2"/>
  <c r="U558" i="2"/>
  <c r="U155" i="2"/>
  <c r="U672" i="2"/>
  <c r="U20" i="2"/>
  <c r="U324" i="2"/>
  <c r="U124" i="2"/>
  <c r="U72" i="2"/>
  <c r="U459" i="2"/>
  <c r="U237" i="2"/>
  <c r="U68" i="2"/>
  <c r="U727" i="2"/>
  <c r="U711" i="2"/>
  <c r="U368" i="2"/>
  <c r="U305" i="2"/>
  <c r="U102" i="2"/>
  <c r="U258" i="2"/>
  <c r="U621" i="2"/>
  <c r="U292" i="2"/>
  <c r="U562" i="2"/>
  <c r="U374" i="2"/>
  <c r="U573" i="2"/>
  <c r="U303" i="2"/>
  <c r="U326" i="2"/>
  <c r="U233" i="2"/>
  <c r="U700" i="2"/>
  <c r="U476" i="2"/>
  <c r="U183" i="2"/>
  <c r="U60" i="2"/>
  <c r="U312" i="2"/>
  <c r="U449" i="2"/>
  <c r="U287" i="2"/>
  <c r="U405" i="2"/>
  <c r="U507" i="2"/>
  <c r="U349" i="2"/>
  <c r="U57" i="2"/>
  <c r="U499" i="2"/>
  <c r="U21" i="2"/>
  <c r="U152" i="2"/>
  <c r="U285" i="2"/>
  <c r="U675" i="2"/>
  <c r="U328" i="2"/>
  <c r="U61" i="2"/>
  <c r="U570" i="2"/>
  <c r="U461" i="2"/>
  <c r="U219" i="2"/>
  <c r="U118" i="2"/>
  <c r="U278" i="2"/>
  <c r="U415" i="2"/>
  <c r="U502" i="2"/>
  <c r="U706" i="2"/>
  <c r="U128" i="2"/>
  <c r="U308" i="2"/>
  <c r="U694" i="2"/>
  <c r="U732" i="2"/>
  <c r="U332" i="2"/>
  <c r="U353" i="2"/>
  <c r="U662" i="2"/>
  <c r="U121" i="2"/>
  <c r="U16" i="2"/>
  <c r="U575" i="2"/>
  <c r="U434" i="2"/>
  <c r="U175" i="2"/>
  <c r="U524" i="2"/>
  <c r="U33" i="2"/>
  <c r="U468" i="2"/>
  <c r="U185" i="2"/>
  <c r="U309" i="2"/>
  <c r="U661" i="2"/>
  <c r="U549" i="2"/>
  <c r="U437" i="2"/>
  <c r="U215" i="2"/>
  <c r="U643" i="2"/>
  <c r="U511" i="2"/>
  <c r="U171" i="2"/>
  <c r="U365" i="2"/>
  <c r="U18" i="2"/>
  <c r="U532" i="2"/>
  <c r="U279" i="2"/>
  <c r="U640" i="2"/>
  <c r="U504" i="2"/>
  <c r="U477" i="2"/>
  <c r="U451" i="2"/>
  <c r="U63" i="2"/>
  <c r="U39" i="2"/>
  <c r="U471" i="2"/>
  <c r="U53" i="2"/>
  <c r="U585" i="2"/>
  <c r="U735" i="2"/>
  <c r="U23" i="2"/>
  <c r="U413" i="2"/>
  <c r="U356" i="2"/>
  <c r="U116" i="2"/>
  <c r="U481" i="2"/>
  <c r="U597" i="2"/>
  <c r="U350" i="2"/>
  <c r="U598" i="2"/>
  <c r="U78" i="2"/>
  <c r="U552" i="2"/>
  <c r="U521" i="2"/>
  <c r="U726" i="2"/>
  <c r="U733" i="2"/>
  <c r="U548" i="2"/>
  <c r="U495" i="2"/>
  <c r="U656" i="2"/>
  <c r="U465" i="2"/>
  <c r="U226" i="2"/>
  <c r="U651" i="2"/>
  <c r="U110" i="2"/>
  <c r="U198" i="2"/>
  <c r="U626" i="2"/>
  <c r="U43" i="2"/>
  <c r="U470" i="2"/>
  <c r="U307" i="2"/>
  <c r="U488" i="2"/>
  <c r="U67" i="2"/>
  <c r="U649" i="2"/>
  <c r="U351" i="2"/>
  <c r="U311" i="2"/>
  <c r="U182" i="2"/>
  <c r="U396" i="2"/>
  <c r="U38" i="2"/>
  <c r="U584" i="2"/>
  <c r="U133" i="2"/>
  <c r="U195" i="2"/>
  <c r="U506" i="2"/>
  <c r="U220" i="2"/>
  <c r="U277" i="2"/>
  <c r="U605" i="2"/>
  <c r="U378" i="2"/>
  <c r="U612" i="2"/>
  <c r="U436" i="2"/>
  <c r="U42" i="2"/>
  <c r="U96" i="2"/>
  <c r="U153" i="2"/>
  <c r="U728" i="2"/>
  <c r="U201" i="2"/>
  <c r="U551" i="2"/>
  <c r="U699" i="2"/>
  <c r="U394" i="2"/>
  <c r="U690" i="2"/>
  <c r="U724" i="2"/>
  <c r="U36" i="2"/>
  <c r="U149" i="2"/>
  <c r="U496" i="2"/>
  <c r="U30" i="2"/>
  <c r="U269" i="2"/>
  <c r="U689" i="2"/>
  <c r="U695" i="2"/>
  <c r="U87" i="2"/>
  <c r="U412" i="2"/>
  <c r="U221" i="2"/>
  <c r="U380" i="2"/>
  <c r="U132" i="2"/>
  <c r="U667" i="2"/>
  <c r="U418" i="2"/>
  <c r="U346" i="2"/>
  <c r="U602" i="2"/>
  <c r="U411" i="2"/>
  <c r="U635" i="2"/>
  <c r="U122" i="2"/>
  <c r="U222" i="2"/>
  <c r="U168" i="2"/>
  <c r="U616" i="2"/>
  <c r="U111" i="2"/>
  <c r="U363" i="2"/>
  <c r="U560" i="2"/>
  <c r="U554" i="2"/>
  <c r="U317" i="2"/>
  <c r="U80" i="2"/>
  <c r="U720" i="2"/>
  <c r="U464" i="2"/>
  <c r="U673" i="2"/>
  <c r="U704" i="2"/>
  <c r="U534" i="2"/>
  <c r="U659" i="2"/>
  <c r="U241" i="2"/>
  <c r="U214" i="2"/>
  <c r="U629" i="2"/>
  <c r="U444" i="2"/>
  <c r="U466" i="2"/>
  <c r="U98" i="2"/>
  <c r="U334" i="2"/>
  <c r="U248" i="2"/>
  <c r="U169" i="2"/>
  <c r="U225" i="2"/>
  <c r="U244" i="2"/>
  <c r="U249" i="2"/>
  <c r="U391" i="2"/>
  <c r="U154" i="2"/>
  <c r="U159" i="2"/>
  <c r="U94" i="2"/>
  <c r="U650" i="2"/>
  <c r="U478" i="2"/>
  <c r="U407" i="2"/>
  <c r="U207" i="2"/>
  <c r="U674" i="2"/>
  <c r="U590" i="2"/>
  <c r="U713" i="2"/>
  <c r="U576" i="2"/>
  <c r="U687" i="2"/>
  <c r="U625" i="2"/>
  <c r="U90" i="2"/>
  <c r="U634" i="2"/>
  <c r="U586" i="2"/>
  <c r="U739" i="2"/>
  <c r="U729" i="2"/>
  <c r="U416" i="2"/>
  <c r="U686" i="2"/>
  <c r="U162" i="2"/>
  <c r="U355" i="2"/>
  <c r="U604" i="2"/>
  <c r="U223" i="2"/>
  <c r="U281" i="2"/>
  <c r="U375" i="2"/>
  <c r="U142" i="2"/>
  <c r="U497" i="2"/>
  <c r="U631" i="2"/>
  <c r="U82" i="2"/>
  <c r="U425" i="2"/>
  <c r="U657" i="2"/>
  <c r="U266" i="2"/>
  <c r="U347" i="2"/>
  <c r="U623" i="2"/>
  <c r="U561" i="2"/>
  <c r="U543" i="2"/>
  <c r="U348" i="2"/>
  <c r="U382" i="2"/>
  <c r="U447" i="2"/>
  <c r="U381" i="2"/>
  <c r="U77" i="2"/>
  <c r="U184" i="2"/>
  <c r="U288" i="2"/>
  <c r="U302" i="2"/>
  <c r="U263" i="2"/>
  <c r="U512" i="2"/>
  <c r="U730" i="2"/>
  <c r="U362" i="2"/>
  <c r="U580" i="2"/>
  <c r="U684" i="2"/>
  <c r="U199" i="2"/>
  <c r="U314" i="2"/>
  <c r="U557" i="2"/>
  <c r="U178" i="2"/>
  <c r="U509" i="2"/>
  <c r="U192" i="2"/>
  <c r="U460" i="2"/>
  <c r="U696" i="2"/>
  <c r="U608" i="2"/>
  <c r="U304" i="2"/>
  <c r="U647" i="2"/>
  <c r="U438" i="2"/>
  <c r="U637" i="2"/>
  <c r="U537" i="2"/>
  <c r="U583" i="2"/>
  <c r="U401" i="2"/>
  <c r="U452" i="2"/>
  <c r="U419" i="2"/>
  <c r="U652" i="2"/>
  <c r="U493" i="2"/>
  <c r="U315" i="2"/>
  <c r="U718" i="2"/>
  <c r="U364" i="2"/>
  <c r="U329" i="2"/>
  <c r="U698" i="2"/>
  <c r="U330" i="2"/>
  <c r="U620" i="2"/>
  <c r="U676" i="2"/>
  <c r="U633" i="2"/>
  <c r="U433" i="2"/>
  <c r="U443" i="2"/>
  <c r="U530" i="2"/>
  <c r="U333" i="2"/>
  <c r="U609" i="2"/>
  <c r="U622" i="2"/>
  <c r="U722" i="2"/>
  <c r="U426" i="2"/>
  <c r="U681" i="2"/>
  <c r="U654" i="2"/>
  <c r="U463" i="2"/>
  <c r="U639" i="2"/>
  <c r="U617" i="2"/>
  <c r="U697" i="2"/>
  <c r="U542" i="2"/>
  <c r="U595" i="2"/>
  <c r="U738" i="2"/>
  <c r="U547" i="2"/>
  <c r="U658" i="2"/>
  <c r="U440" i="2"/>
  <c r="U734" i="2"/>
  <c r="U736" i="2"/>
  <c r="U715" i="2"/>
  <c r="U680" i="2"/>
  <c r="U725" i="2"/>
  <c r="U703" i="2"/>
  <c r="U624" i="2"/>
  <c r="U716" i="2"/>
  <c r="U693" i="2"/>
  <c r="U664" i="2"/>
  <c r="U719" i="2"/>
  <c r="U665" i="2"/>
  <c r="U708" i="2"/>
  <c r="U709" i="2"/>
  <c r="U712" i="2"/>
  <c r="T607" i="2"/>
  <c r="T614" i="2"/>
  <c r="T660" i="2"/>
  <c r="T150" i="2"/>
  <c r="T403" i="2"/>
  <c r="T529" i="2"/>
  <c r="T462" i="2"/>
  <c r="T588" i="2"/>
  <c r="T510" i="2"/>
  <c r="T383" i="2"/>
  <c r="T428" i="2"/>
  <c r="T500" i="2"/>
  <c r="T668" i="2"/>
  <c r="T253" i="2"/>
  <c r="T156" i="2"/>
  <c r="T536" i="2"/>
  <c r="T516" i="2"/>
  <c r="T338" i="2"/>
  <c r="T325" i="2"/>
  <c r="T702" i="2"/>
  <c r="T546" i="2"/>
  <c r="T417" i="2"/>
  <c r="T454" i="2"/>
  <c r="T531" i="2"/>
  <c r="T93" i="2"/>
  <c r="T83" i="2"/>
  <c r="T642" i="2"/>
  <c r="T343" i="2"/>
  <c r="T212" i="2"/>
  <c r="T49" i="2"/>
  <c r="T232" i="2"/>
  <c r="T591" i="2"/>
  <c r="T636" i="2"/>
  <c r="T371" i="2"/>
  <c r="T10" i="2"/>
  <c r="T298" i="2"/>
  <c r="T165" i="2"/>
  <c r="T677" i="2"/>
  <c r="T119" i="2"/>
  <c r="T97" i="2"/>
  <c r="T513" i="2"/>
  <c r="T550" i="2"/>
  <c r="T146" i="2"/>
  <c r="T327" i="2"/>
  <c r="T56" i="2"/>
  <c r="T196" i="2"/>
  <c r="T239" i="2"/>
  <c r="T645" i="2"/>
  <c r="T114" i="2"/>
  <c r="T559" i="2"/>
  <c r="T340" i="2"/>
  <c r="T421" i="2"/>
  <c r="T179" i="2"/>
  <c r="T508" i="2"/>
  <c r="T105" i="2"/>
  <c r="T120" i="2"/>
  <c r="T487" i="2"/>
  <c r="T475" i="2"/>
  <c r="T450" i="2"/>
  <c r="T663" i="2"/>
  <c r="T392" i="2"/>
  <c r="T104" i="2"/>
  <c r="T336" i="2"/>
  <c r="T442" i="2"/>
  <c r="T367" i="2"/>
  <c r="T252" i="2"/>
  <c r="T270" i="2"/>
  <c r="T81" i="2"/>
  <c r="T456" i="2"/>
  <c r="T129" i="2"/>
  <c r="T342" i="2"/>
  <c r="T218" i="2"/>
  <c r="T164" i="2"/>
  <c r="T127" i="2"/>
  <c r="T399" i="2"/>
  <c r="T505" i="2"/>
  <c r="T301" i="2"/>
  <c r="T410" i="2"/>
  <c r="T533" i="2"/>
  <c r="T679" i="2"/>
  <c r="T593" i="2"/>
  <c r="T181" i="2"/>
  <c r="T235" i="2"/>
  <c r="T4" i="2"/>
  <c r="T290" i="2"/>
  <c r="T655" i="2"/>
  <c r="T5" i="2"/>
  <c r="T131" i="2"/>
  <c r="T323" i="2"/>
  <c r="T457" i="2"/>
  <c r="T613" i="2"/>
  <c r="T255" i="2"/>
  <c r="T89" i="2"/>
  <c r="T517" i="2"/>
  <c r="T108" i="2"/>
  <c r="T71" i="2"/>
  <c r="T254" i="2"/>
  <c r="T427" i="2"/>
  <c r="T140" i="2"/>
  <c r="T402" i="2"/>
  <c r="T243" i="2"/>
  <c r="T213" i="2"/>
  <c r="T256" i="2"/>
  <c r="T473" i="2"/>
  <c r="T113" i="2"/>
  <c r="T503" i="2"/>
  <c r="T294" i="2"/>
  <c r="T186" i="2"/>
  <c r="T172" i="2"/>
  <c r="T379" i="2"/>
  <c r="T44" i="2"/>
  <c r="T217" i="2"/>
  <c r="T397" i="2"/>
  <c r="T601" i="2"/>
  <c r="T717" i="2"/>
  <c r="T158" i="2"/>
  <c r="T489" i="2"/>
  <c r="T166" i="2"/>
  <c r="T491" i="2"/>
  <c r="T259" i="2"/>
  <c r="T648" i="2"/>
  <c r="T173" i="2"/>
  <c r="T22" i="2"/>
  <c r="T66" i="2"/>
  <c r="T170" i="2"/>
  <c r="T264" i="2"/>
  <c r="T167" i="2"/>
  <c r="T316" i="2"/>
  <c r="T24" i="2"/>
  <c r="T387" i="2"/>
  <c r="T40" i="2"/>
  <c r="T682" i="2"/>
  <c r="T295" i="2"/>
  <c r="T236" i="2"/>
  <c r="T587" i="2"/>
  <c r="T12" i="2"/>
  <c r="T701" i="2"/>
  <c r="T538" i="2"/>
  <c r="T670" i="2"/>
  <c r="T261" i="2"/>
  <c r="T455" i="2"/>
  <c r="T296" i="2"/>
  <c r="T384" i="2"/>
  <c r="T265" i="2"/>
  <c r="T300" i="2"/>
  <c r="T339" i="2"/>
  <c r="T293" i="2"/>
  <c r="T230" i="2"/>
  <c r="T395" i="2"/>
  <c r="T85" i="2"/>
  <c r="T137" i="2"/>
  <c r="T262" i="2"/>
  <c r="T571" i="2"/>
  <c r="T306" i="2"/>
  <c r="T582" i="2"/>
  <c r="T107" i="2"/>
  <c r="T472" i="2"/>
  <c r="T112" i="2"/>
  <c r="T535" i="2"/>
  <c r="T523" i="2"/>
  <c r="T485" i="2"/>
  <c r="T354" i="2"/>
  <c r="T603" i="2"/>
  <c r="T525" i="2"/>
  <c r="T539" i="2"/>
  <c r="T520" i="2"/>
  <c r="T669" i="2"/>
  <c r="T567" i="2"/>
  <c r="T19" i="2"/>
  <c r="T707" i="2"/>
  <c r="T553" i="2"/>
  <c r="T274" i="2"/>
  <c r="T200" i="2"/>
  <c r="T688" i="2"/>
  <c r="T492" i="2"/>
  <c r="T271" i="2"/>
  <c r="T615" i="2"/>
  <c r="T70" i="2"/>
  <c r="T393" i="2"/>
  <c r="T163" i="2"/>
  <c r="T188" i="2"/>
  <c r="T46" i="2"/>
  <c r="T194" i="2"/>
  <c r="T569" i="2"/>
  <c r="T242" i="2"/>
  <c r="T632" i="2"/>
  <c r="T9" i="2"/>
  <c r="T630" i="2"/>
  <c r="T646" i="2"/>
  <c r="T479" i="2"/>
  <c r="T618" i="2"/>
  <c r="T341" i="2"/>
  <c r="T64" i="2"/>
  <c r="T377" i="2"/>
  <c r="T26" i="2"/>
  <c r="T555" i="2"/>
  <c r="T469" i="2"/>
  <c r="T515" i="2"/>
  <c r="T360" i="2"/>
  <c r="T145" i="2"/>
  <c r="T544" i="2"/>
  <c r="T409" i="2"/>
  <c r="T197" i="2"/>
  <c r="T37" i="2"/>
  <c r="T526" i="2"/>
  <c r="T138" i="2"/>
  <c r="T289" i="2"/>
  <c r="T88" i="2"/>
  <c r="T439" i="2"/>
  <c r="T430" i="2"/>
  <c r="T653" i="2"/>
  <c r="T109" i="2"/>
  <c r="T441" i="2"/>
  <c r="T115" i="2"/>
  <c r="T501" i="2"/>
  <c r="T423" i="2"/>
  <c r="T74" i="2"/>
  <c r="T373" i="2"/>
  <c r="T408" i="2"/>
  <c r="T579" i="2"/>
  <c r="T32" i="2"/>
  <c r="T54" i="2"/>
  <c r="T7" i="2"/>
  <c r="T136" i="2"/>
  <c r="T432" i="2"/>
  <c r="T260" i="2"/>
  <c r="T453" i="2"/>
  <c r="T424" i="2"/>
  <c r="T568" i="2"/>
  <c r="T685" i="2"/>
  <c r="T731" i="2"/>
  <c r="T99" i="2"/>
  <c r="T240" i="2"/>
  <c r="T268" i="2"/>
  <c r="T337" i="2"/>
  <c r="T297" i="2"/>
  <c r="T398" i="2"/>
  <c r="T160" i="2"/>
  <c r="T592" i="2"/>
  <c r="T202" i="2"/>
  <c r="T318" i="2"/>
  <c r="T344" i="2"/>
  <c r="T692" i="2"/>
  <c r="T6" i="2"/>
  <c r="T490" i="2"/>
  <c r="T59" i="2"/>
  <c r="T320" i="2"/>
  <c r="T55" i="2"/>
  <c r="T35" i="2"/>
  <c r="T31" i="2"/>
  <c r="T480" i="2"/>
  <c r="T596" i="2"/>
  <c r="T691" i="2"/>
  <c r="T69" i="2"/>
  <c r="T565" i="2"/>
  <c r="T723" i="2"/>
  <c r="T211" i="2"/>
  <c r="T541" i="2"/>
  <c r="T176" i="2"/>
  <c r="T389" i="2"/>
  <c r="T282" i="2"/>
  <c r="T189" i="2"/>
  <c r="T445" i="2"/>
  <c r="T79" i="2"/>
  <c r="T518" i="2"/>
  <c r="T366" i="2"/>
  <c r="T369" i="2"/>
  <c r="T106" i="2"/>
  <c r="T514" i="2"/>
  <c r="T376" i="2"/>
  <c r="T177" i="2"/>
  <c r="T17" i="2"/>
  <c r="T358" i="2"/>
  <c r="T361" i="2"/>
  <c r="T52" i="2"/>
  <c r="T370" i="2"/>
  <c r="T528" i="2"/>
  <c r="T431" i="2"/>
  <c r="T540" i="2"/>
  <c r="T210" i="2"/>
  <c r="T41" i="2"/>
  <c r="T458" i="2"/>
  <c r="T671" i="2"/>
  <c r="T404" i="2"/>
  <c r="T227" i="2"/>
  <c r="T474" i="2"/>
  <c r="T91" i="2"/>
  <c r="T103" i="2"/>
  <c r="T134" i="2"/>
  <c r="T275" i="2"/>
  <c r="T231" i="2"/>
  <c r="T683" i="2"/>
  <c r="T566" i="2"/>
  <c r="T193" i="2"/>
  <c r="T73" i="2"/>
  <c r="T123" i="2"/>
  <c r="T310" i="2"/>
  <c r="T420" i="2"/>
  <c r="T352" i="2"/>
  <c r="T388" i="2"/>
  <c r="T76" i="2"/>
  <c r="T467" i="2"/>
  <c r="T599" i="2"/>
  <c r="T574" i="2"/>
  <c r="T257" i="2"/>
  <c r="T545" i="2"/>
  <c r="T345" i="2"/>
  <c r="T50" i="2"/>
  <c r="T100" i="2"/>
  <c r="T280" i="2"/>
  <c r="T429" i="2"/>
  <c r="T228" i="2"/>
  <c r="T484" i="2"/>
  <c r="T8" i="2"/>
  <c r="T245" i="2"/>
  <c r="T572" i="2"/>
  <c r="T144" i="2"/>
  <c r="T216" i="2"/>
  <c r="T273" i="2"/>
  <c r="T126" i="2"/>
  <c r="T283" i="2"/>
  <c r="T190" i="2"/>
  <c r="T385" i="2"/>
  <c r="T319" i="2"/>
  <c r="T498" i="2"/>
  <c r="T714" i="2"/>
  <c r="T205" i="2"/>
  <c r="T27" i="2"/>
  <c r="T206" i="2"/>
  <c r="T577" i="2"/>
  <c r="T628" i="2"/>
  <c r="T705" i="2"/>
  <c r="T117" i="2"/>
  <c r="T284" i="2"/>
  <c r="T95" i="2"/>
  <c r="T92" i="2"/>
  <c r="T299" i="2"/>
  <c r="T446" i="2"/>
  <c r="T209" i="2"/>
  <c r="T224" i="2"/>
  <c r="T522" i="2"/>
  <c r="T357" i="2"/>
  <c r="T187" i="2"/>
  <c r="T174" i="2"/>
  <c r="T75" i="2"/>
  <c r="T86" i="2"/>
  <c r="T644" i="2"/>
  <c r="T483" i="2"/>
  <c r="T47" i="2"/>
  <c r="T11" i="2"/>
  <c r="T721" i="2"/>
  <c r="T638" i="2"/>
  <c r="T28" i="2"/>
  <c r="T563" i="2"/>
  <c r="T130" i="2"/>
  <c r="T34" i="2"/>
  <c r="T65" i="2"/>
  <c r="T141" i="2"/>
  <c r="T238" i="2"/>
  <c r="T527" i="2"/>
  <c r="T400" i="2"/>
  <c r="T335" i="2"/>
  <c r="T204" i="2"/>
  <c r="T390" i="2"/>
  <c r="T564" i="2"/>
  <c r="T247" i="2"/>
  <c r="T600" i="2"/>
  <c r="T62" i="2"/>
  <c r="T191" i="2"/>
  <c r="T203" i="2"/>
  <c r="T386" i="2"/>
  <c r="T3" i="2"/>
  <c r="T148" i="2"/>
  <c r="T276" i="2"/>
  <c r="T641" i="2"/>
  <c r="T610" i="2"/>
  <c r="T611" i="2"/>
  <c r="T372" i="2"/>
  <c r="T48" i="2"/>
  <c r="T414" i="2"/>
  <c r="T272" i="2"/>
  <c r="T322" i="2"/>
  <c r="T180" i="2"/>
  <c r="T151" i="2"/>
  <c r="T494" i="2"/>
  <c r="T578" i="2"/>
  <c r="T710" i="2"/>
  <c r="T147" i="2"/>
  <c r="T2" i="2"/>
  <c r="T15" i="2"/>
  <c r="T448" i="2"/>
  <c r="T125" i="2"/>
  <c r="T13" i="2"/>
  <c r="T486" i="2"/>
  <c r="T678" i="2"/>
  <c r="T331" i="2"/>
  <c r="T58" i="2"/>
  <c r="T229" i="2"/>
  <c r="T313" i="2"/>
  <c r="T157" i="2"/>
  <c r="T143" i="2"/>
  <c r="T161" i="2"/>
  <c r="T321" i="2"/>
  <c r="T29" i="2"/>
  <c r="T627" i="2"/>
  <c r="T250" i="2"/>
  <c r="T135" i="2"/>
  <c r="T594" i="2"/>
  <c r="T251" i="2"/>
  <c r="T101" i="2"/>
  <c r="T45" i="2"/>
  <c r="T234" i="2"/>
  <c r="T519" i="2"/>
  <c r="T25" i="2"/>
  <c r="T14" i="2"/>
  <c r="T422" i="2"/>
  <c r="T556" i="2"/>
  <c r="T51" i="2"/>
  <c r="T291" i="2"/>
  <c r="T359" i="2"/>
  <c r="T246" i="2"/>
  <c r="T435" i="2"/>
  <c r="T286" i="2"/>
  <c r="T589" i="2"/>
  <c r="T606" i="2"/>
  <c r="T406" i="2"/>
  <c r="T267" i="2"/>
  <c r="T581" i="2"/>
  <c r="T737" i="2"/>
  <c r="T666" i="2"/>
  <c r="T84" i="2"/>
  <c r="T139" i="2"/>
  <c r="T619" i="2"/>
  <c r="T208" i="2"/>
  <c r="T482" i="2"/>
  <c r="T558" i="2"/>
  <c r="T155" i="2"/>
  <c r="T672" i="2"/>
  <c r="T20" i="2"/>
  <c r="T324" i="2"/>
  <c r="T124" i="2"/>
  <c r="T72" i="2"/>
  <c r="T459" i="2"/>
  <c r="T237" i="2"/>
  <c r="T68" i="2"/>
  <c r="T727" i="2"/>
  <c r="T711" i="2"/>
  <c r="T368" i="2"/>
  <c r="T305" i="2"/>
  <c r="T102" i="2"/>
  <c r="T258" i="2"/>
  <c r="T621" i="2"/>
  <c r="T292" i="2"/>
  <c r="T562" i="2"/>
  <c r="T374" i="2"/>
  <c r="T573" i="2"/>
  <c r="T303" i="2"/>
  <c r="T326" i="2"/>
  <c r="T233" i="2"/>
  <c r="T700" i="2"/>
  <c r="T476" i="2"/>
  <c r="T183" i="2"/>
  <c r="T60" i="2"/>
  <c r="T312" i="2"/>
  <c r="T449" i="2"/>
  <c r="T287" i="2"/>
  <c r="T405" i="2"/>
  <c r="T507" i="2"/>
  <c r="T349" i="2"/>
  <c r="T57" i="2"/>
  <c r="T499" i="2"/>
  <c r="T21" i="2"/>
  <c r="T152" i="2"/>
  <c r="T285" i="2"/>
  <c r="T675" i="2"/>
  <c r="T328" i="2"/>
  <c r="T61" i="2"/>
  <c r="T570" i="2"/>
  <c r="T461" i="2"/>
  <c r="T219" i="2"/>
  <c r="T118" i="2"/>
  <c r="T278" i="2"/>
  <c r="T415" i="2"/>
  <c r="T502" i="2"/>
  <c r="T706" i="2"/>
  <c r="T128" i="2"/>
  <c r="T308" i="2"/>
  <c r="T694" i="2"/>
  <c r="T732" i="2"/>
  <c r="T332" i="2"/>
  <c r="T353" i="2"/>
  <c r="T662" i="2"/>
  <c r="T121" i="2"/>
  <c r="T16" i="2"/>
  <c r="T575" i="2"/>
  <c r="T434" i="2"/>
  <c r="T175" i="2"/>
  <c r="T524" i="2"/>
  <c r="T33" i="2"/>
  <c r="T468" i="2"/>
  <c r="T185" i="2"/>
  <c r="T309" i="2"/>
  <c r="T661" i="2"/>
  <c r="T549" i="2"/>
  <c r="T437" i="2"/>
  <c r="T215" i="2"/>
  <c r="T643" i="2"/>
  <c r="T511" i="2"/>
  <c r="T171" i="2"/>
  <c r="T365" i="2"/>
  <c r="T18" i="2"/>
  <c r="T532" i="2"/>
  <c r="T279" i="2"/>
  <c r="T640" i="2"/>
  <c r="T504" i="2"/>
  <c r="T477" i="2"/>
  <c r="T451" i="2"/>
  <c r="T63" i="2"/>
  <c r="T39" i="2"/>
  <c r="T471" i="2"/>
  <c r="T53" i="2"/>
  <c r="T585" i="2"/>
  <c r="T735" i="2"/>
  <c r="T23" i="2"/>
  <c r="T413" i="2"/>
  <c r="T356" i="2"/>
  <c r="T116" i="2"/>
  <c r="T481" i="2"/>
  <c r="T597" i="2"/>
  <c r="T350" i="2"/>
  <c r="T598" i="2"/>
  <c r="T78" i="2"/>
  <c r="T552" i="2"/>
  <c r="T521" i="2"/>
  <c r="T726" i="2"/>
  <c r="T733" i="2"/>
  <c r="T548" i="2"/>
  <c r="T495" i="2"/>
  <c r="T656" i="2"/>
  <c r="T465" i="2"/>
  <c r="T226" i="2"/>
  <c r="T651" i="2"/>
  <c r="T110" i="2"/>
  <c r="T198" i="2"/>
  <c r="T626" i="2"/>
  <c r="T43" i="2"/>
  <c r="T470" i="2"/>
  <c r="T307" i="2"/>
  <c r="T488" i="2"/>
  <c r="T67" i="2"/>
  <c r="T649" i="2"/>
  <c r="T351" i="2"/>
  <c r="T311" i="2"/>
  <c r="T182" i="2"/>
  <c r="T396" i="2"/>
  <c r="T38" i="2"/>
  <c r="T584" i="2"/>
  <c r="T133" i="2"/>
  <c r="T195" i="2"/>
  <c r="T506" i="2"/>
  <c r="T220" i="2"/>
  <c r="T277" i="2"/>
  <c r="T605" i="2"/>
  <c r="T378" i="2"/>
  <c r="T612" i="2"/>
  <c r="T436" i="2"/>
  <c r="T42" i="2"/>
  <c r="T96" i="2"/>
  <c r="T153" i="2"/>
  <c r="T728" i="2"/>
  <c r="T201" i="2"/>
  <c r="T551" i="2"/>
  <c r="T699" i="2"/>
  <c r="T394" i="2"/>
  <c r="T690" i="2"/>
  <c r="T724" i="2"/>
  <c r="T36" i="2"/>
  <c r="T149" i="2"/>
  <c r="T496" i="2"/>
  <c r="T30" i="2"/>
  <c r="T269" i="2"/>
  <c r="T689" i="2"/>
  <c r="T695" i="2"/>
  <c r="T87" i="2"/>
  <c r="T412" i="2"/>
  <c r="T221" i="2"/>
  <c r="T380" i="2"/>
  <c r="T132" i="2"/>
  <c r="T667" i="2"/>
  <c r="T418" i="2"/>
  <c r="T346" i="2"/>
  <c r="T602" i="2"/>
  <c r="T411" i="2"/>
  <c r="T635" i="2"/>
  <c r="T122" i="2"/>
  <c r="T222" i="2"/>
  <c r="T168" i="2"/>
  <c r="T616" i="2"/>
  <c r="T111" i="2"/>
  <c r="T363" i="2"/>
  <c r="T560" i="2"/>
  <c r="T554" i="2"/>
  <c r="T317" i="2"/>
  <c r="T80" i="2"/>
  <c r="T720" i="2"/>
  <c r="T464" i="2"/>
  <c r="T673" i="2"/>
  <c r="T704" i="2"/>
  <c r="T534" i="2"/>
  <c r="T659" i="2"/>
  <c r="T241" i="2"/>
  <c r="T214" i="2"/>
  <c r="T629" i="2"/>
  <c r="T444" i="2"/>
  <c r="T466" i="2"/>
  <c r="T98" i="2"/>
  <c r="T334" i="2"/>
  <c r="T248" i="2"/>
  <c r="T169" i="2"/>
  <c r="T225" i="2"/>
  <c r="T244" i="2"/>
  <c r="T249" i="2"/>
  <c r="T391" i="2"/>
  <c r="T154" i="2"/>
  <c r="T159" i="2"/>
  <c r="T94" i="2"/>
  <c r="T650" i="2"/>
  <c r="T478" i="2"/>
  <c r="T407" i="2"/>
  <c r="T207" i="2"/>
  <c r="T674" i="2"/>
  <c r="T590" i="2"/>
  <c r="T713" i="2"/>
  <c r="T576" i="2"/>
  <c r="T687" i="2"/>
  <c r="T625" i="2"/>
  <c r="T90" i="2"/>
  <c r="T634" i="2"/>
  <c r="T586" i="2"/>
  <c r="T739" i="2"/>
  <c r="T729" i="2"/>
  <c r="T416" i="2"/>
  <c r="T686" i="2"/>
  <c r="T162" i="2"/>
  <c r="T355" i="2"/>
  <c r="T604" i="2"/>
  <c r="T223" i="2"/>
  <c r="T281" i="2"/>
  <c r="T375" i="2"/>
  <c r="T142" i="2"/>
  <c r="T497" i="2"/>
  <c r="T631" i="2"/>
  <c r="T82" i="2"/>
  <c r="T425" i="2"/>
  <c r="T657" i="2"/>
  <c r="T266" i="2"/>
  <c r="T347" i="2"/>
  <c r="T623" i="2"/>
  <c r="T561" i="2"/>
  <c r="T543" i="2"/>
  <c r="T348" i="2"/>
  <c r="T382" i="2"/>
  <c r="T447" i="2"/>
  <c r="T381" i="2"/>
  <c r="T77" i="2"/>
  <c r="T184" i="2"/>
  <c r="T288" i="2"/>
  <c r="T302" i="2"/>
  <c r="T263" i="2"/>
  <c r="T512" i="2"/>
  <c r="T730" i="2"/>
  <c r="T362" i="2"/>
  <c r="T580" i="2"/>
  <c r="T684" i="2"/>
  <c r="T199" i="2"/>
  <c r="T314" i="2"/>
  <c r="T557" i="2"/>
  <c r="T178" i="2"/>
  <c r="T509" i="2"/>
  <c r="T192" i="2"/>
  <c r="T460" i="2"/>
  <c r="T696" i="2"/>
  <c r="T608" i="2"/>
  <c r="T304" i="2"/>
  <c r="T647" i="2"/>
  <c r="T438" i="2"/>
  <c r="T637" i="2"/>
  <c r="T537" i="2"/>
  <c r="T583" i="2"/>
  <c r="T401" i="2"/>
  <c r="T452" i="2"/>
  <c r="T419" i="2"/>
  <c r="T652" i="2"/>
  <c r="T493" i="2"/>
  <c r="T315" i="2"/>
  <c r="T718" i="2"/>
  <c r="T364" i="2"/>
  <c r="T329" i="2"/>
  <c r="T698" i="2"/>
  <c r="T330" i="2"/>
  <c r="T620" i="2"/>
  <c r="T676" i="2"/>
  <c r="T633" i="2"/>
  <c r="T433" i="2"/>
  <c r="T443" i="2"/>
  <c r="T530" i="2"/>
  <c r="T333" i="2"/>
  <c r="T609" i="2"/>
  <c r="T622" i="2"/>
  <c r="T722" i="2"/>
  <c r="T426" i="2"/>
  <c r="T681" i="2"/>
  <c r="T654" i="2"/>
  <c r="T463" i="2"/>
  <c r="T639" i="2"/>
  <c r="T617" i="2"/>
  <c r="T697" i="2"/>
  <c r="T542" i="2"/>
  <c r="T595" i="2"/>
  <c r="T738" i="2"/>
  <c r="T547" i="2"/>
  <c r="T658" i="2"/>
  <c r="T440" i="2"/>
  <c r="T734" i="2"/>
  <c r="T736" i="2"/>
  <c r="T715" i="2"/>
  <c r="T680" i="2"/>
  <c r="T725" i="2"/>
  <c r="T703" i="2"/>
  <c r="T624" i="2"/>
  <c r="T716" i="2"/>
  <c r="T693" i="2"/>
  <c r="T664" i="2"/>
  <c r="T719" i="2"/>
  <c r="T665" i="2"/>
  <c r="T708" i="2"/>
  <c r="T709" i="2"/>
  <c r="T712" i="2"/>
  <c r="S607" i="2"/>
  <c r="S614" i="2"/>
  <c r="S660" i="2"/>
  <c r="S150" i="2"/>
  <c r="S403" i="2"/>
  <c r="S529" i="2"/>
  <c r="S462" i="2"/>
  <c r="S588" i="2"/>
  <c r="S510" i="2"/>
  <c r="S383" i="2"/>
  <c r="S428" i="2"/>
  <c r="S500" i="2"/>
  <c r="S668" i="2"/>
  <c r="S253" i="2"/>
  <c r="S156" i="2"/>
  <c r="S536" i="2"/>
  <c r="S516" i="2"/>
  <c r="S338" i="2"/>
  <c r="S325" i="2"/>
  <c r="S702" i="2"/>
  <c r="S546" i="2"/>
  <c r="S417" i="2"/>
  <c r="S454" i="2"/>
  <c r="S531" i="2"/>
  <c r="S93" i="2"/>
  <c r="S83" i="2"/>
  <c r="S642" i="2"/>
  <c r="S343" i="2"/>
  <c r="S212" i="2"/>
  <c r="S49" i="2"/>
  <c r="S232" i="2"/>
  <c r="S591" i="2"/>
  <c r="S636" i="2"/>
  <c r="S371" i="2"/>
  <c r="S10" i="2"/>
  <c r="S298" i="2"/>
  <c r="S165" i="2"/>
  <c r="S677" i="2"/>
  <c r="S119" i="2"/>
  <c r="S97" i="2"/>
  <c r="S513" i="2"/>
  <c r="S550" i="2"/>
  <c r="S146" i="2"/>
  <c r="S327" i="2"/>
  <c r="S56" i="2"/>
  <c r="S196" i="2"/>
  <c r="S239" i="2"/>
  <c r="S645" i="2"/>
  <c r="S114" i="2"/>
  <c r="S559" i="2"/>
  <c r="S340" i="2"/>
  <c r="S421" i="2"/>
  <c r="S179" i="2"/>
  <c r="S508" i="2"/>
  <c r="S105" i="2"/>
  <c r="S120" i="2"/>
  <c r="S487" i="2"/>
  <c r="S475" i="2"/>
  <c r="S450" i="2"/>
  <c r="S663" i="2"/>
  <c r="S392" i="2"/>
  <c r="S104" i="2"/>
  <c r="S336" i="2"/>
  <c r="S442" i="2"/>
  <c r="S367" i="2"/>
  <c r="S252" i="2"/>
  <c r="S270" i="2"/>
  <c r="S81" i="2"/>
  <c r="S456" i="2"/>
  <c r="S129" i="2"/>
  <c r="S342" i="2"/>
  <c r="S218" i="2"/>
  <c r="S164" i="2"/>
  <c r="S127" i="2"/>
  <c r="S399" i="2"/>
  <c r="S505" i="2"/>
  <c r="S301" i="2"/>
  <c r="S410" i="2"/>
  <c r="S533" i="2"/>
  <c r="S679" i="2"/>
  <c r="S593" i="2"/>
  <c r="S181" i="2"/>
  <c r="S235" i="2"/>
  <c r="S4" i="2"/>
  <c r="S290" i="2"/>
  <c r="S655" i="2"/>
  <c r="S5" i="2"/>
  <c r="S131" i="2"/>
  <c r="S323" i="2"/>
  <c r="S457" i="2"/>
  <c r="S613" i="2"/>
  <c r="S255" i="2"/>
  <c r="S89" i="2"/>
  <c r="S517" i="2"/>
  <c r="S108" i="2"/>
  <c r="S71" i="2"/>
  <c r="S254" i="2"/>
  <c r="S427" i="2"/>
  <c r="S140" i="2"/>
  <c r="S402" i="2"/>
  <c r="S243" i="2"/>
  <c r="S213" i="2"/>
  <c r="S256" i="2"/>
  <c r="S473" i="2"/>
  <c r="S113" i="2"/>
  <c r="S503" i="2"/>
  <c r="S294" i="2"/>
  <c r="S186" i="2"/>
  <c r="S172" i="2"/>
  <c r="S379" i="2"/>
  <c r="S44" i="2"/>
  <c r="S217" i="2"/>
  <c r="S397" i="2"/>
  <c r="S601" i="2"/>
  <c r="S717" i="2"/>
  <c r="S158" i="2"/>
  <c r="S489" i="2"/>
  <c r="S166" i="2"/>
  <c r="S491" i="2"/>
  <c r="S259" i="2"/>
  <c r="S648" i="2"/>
  <c r="S173" i="2"/>
  <c r="S22" i="2"/>
  <c r="S66" i="2"/>
  <c r="S170" i="2"/>
  <c r="S264" i="2"/>
  <c r="S167" i="2"/>
  <c r="S316" i="2"/>
  <c r="S24" i="2"/>
  <c r="S387" i="2"/>
  <c r="S40" i="2"/>
  <c r="S682" i="2"/>
  <c r="S295" i="2"/>
  <c r="S236" i="2"/>
  <c r="S587" i="2"/>
  <c r="S12" i="2"/>
  <c r="S701" i="2"/>
  <c r="S538" i="2"/>
  <c r="S670" i="2"/>
  <c r="S261" i="2"/>
  <c r="S455" i="2"/>
  <c r="S296" i="2"/>
  <c r="S384" i="2"/>
  <c r="S265" i="2"/>
  <c r="S300" i="2"/>
  <c r="S339" i="2"/>
  <c r="S293" i="2"/>
  <c r="S230" i="2"/>
  <c r="S395" i="2"/>
  <c r="S85" i="2"/>
  <c r="S137" i="2"/>
  <c r="S262" i="2"/>
  <c r="S571" i="2"/>
  <c r="S306" i="2"/>
  <c r="S582" i="2"/>
  <c r="S107" i="2"/>
  <c r="S472" i="2"/>
  <c r="S112" i="2"/>
  <c r="S535" i="2"/>
  <c r="S523" i="2"/>
  <c r="S485" i="2"/>
  <c r="S354" i="2"/>
  <c r="S603" i="2"/>
  <c r="S525" i="2"/>
  <c r="S539" i="2"/>
  <c r="S520" i="2"/>
  <c r="S669" i="2"/>
  <c r="S567" i="2"/>
  <c r="S19" i="2"/>
  <c r="S707" i="2"/>
  <c r="S553" i="2"/>
  <c r="S274" i="2"/>
  <c r="S200" i="2"/>
  <c r="S688" i="2"/>
  <c r="S492" i="2"/>
  <c r="S271" i="2"/>
  <c r="S615" i="2"/>
  <c r="S70" i="2"/>
  <c r="S393" i="2"/>
  <c r="S163" i="2"/>
  <c r="S188" i="2"/>
  <c r="S46" i="2"/>
  <c r="S194" i="2"/>
  <c r="S569" i="2"/>
  <c r="S242" i="2"/>
  <c r="S632" i="2"/>
  <c r="S9" i="2"/>
  <c r="S630" i="2"/>
  <c r="S646" i="2"/>
  <c r="S479" i="2"/>
  <c r="S618" i="2"/>
  <c r="S341" i="2"/>
  <c r="S64" i="2"/>
  <c r="S377" i="2"/>
  <c r="S26" i="2"/>
  <c r="S555" i="2"/>
  <c r="S469" i="2"/>
  <c r="S515" i="2"/>
  <c r="S360" i="2"/>
  <c r="S145" i="2"/>
  <c r="S544" i="2"/>
  <c r="S409" i="2"/>
  <c r="S197" i="2"/>
  <c r="S37" i="2"/>
  <c r="S526" i="2"/>
  <c r="S138" i="2"/>
  <c r="S289" i="2"/>
  <c r="S88" i="2"/>
  <c r="S439" i="2"/>
  <c r="S430" i="2"/>
  <c r="S653" i="2"/>
  <c r="S109" i="2"/>
  <c r="S441" i="2"/>
  <c r="S115" i="2"/>
  <c r="S501" i="2"/>
  <c r="S423" i="2"/>
  <c r="S74" i="2"/>
  <c r="S373" i="2"/>
  <c r="S408" i="2"/>
  <c r="S579" i="2"/>
  <c r="S32" i="2"/>
  <c r="S54" i="2"/>
  <c r="S7" i="2"/>
  <c r="S136" i="2"/>
  <c r="S432" i="2"/>
  <c r="S260" i="2"/>
  <c r="S453" i="2"/>
  <c r="S424" i="2"/>
  <c r="S568" i="2"/>
  <c r="S685" i="2"/>
  <c r="S731" i="2"/>
  <c r="S99" i="2"/>
  <c r="S240" i="2"/>
  <c r="S268" i="2"/>
  <c r="S337" i="2"/>
  <c r="S297" i="2"/>
  <c r="S398" i="2"/>
  <c r="S160" i="2"/>
  <c r="S592" i="2"/>
  <c r="S202" i="2"/>
  <c r="S318" i="2"/>
  <c r="S344" i="2"/>
  <c r="S692" i="2"/>
  <c r="S6" i="2"/>
  <c r="S490" i="2"/>
  <c r="S59" i="2"/>
  <c r="S320" i="2"/>
  <c r="S55" i="2"/>
  <c r="S35" i="2"/>
  <c r="S31" i="2"/>
  <c r="S480" i="2"/>
  <c r="S596" i="2"/>
  <c r="S691" i="2"/>
  <c r="S69" i="2"/>
  <c r="S565" i="2"/>
  <c r="S723" i="2"/>
  <c r="S211" i="2"/>
  <c r="S541" i="2"/>
  <c r="S176" i="2"/>
  <c r="S389" i="2"/>
  <c r="S282" i="2"/>
  <c r="S189" i="2"/>
  <c r="S445" i="2"/>
  <c r="S79" i="2"/>
  <c r="S518" i="2"/>
  <c r="S366" i="2"/>
  <c r="S369" i="2"/>
  <c r="S106" i="2"/>
  <c r="S514" i="2"/>
  <c r="S376" i="2"/>
  <c r="S177" i="2"/>
  <c r="S17" i="2"/>
  <c r="S358" i="2"/>
  <c r="S361" i="2"/>
  <c r="S52" i="2"/>
  <c r="S370" i="2"/>
  <c r="S528" i="2"/>
  <c r="S431" i="2"/>
  <c r="S540" i="2"/>
  <c r="S210" i="2"/>
  <c r="S41" i="2"/>
  <c r="S458" i="2"/>
  <c r="S671" i="2"/>
  <c r="S404" i="2"/>
  <c r="S227" i="2"/>
  <c r="S474" i="2"/>
  <c r="S91" i="2"/>
  <c r="S103" i="2"/>
  <c r="S134" i="2"/>
  <c r="S275" i="2"/>
  <c r="S231" i="2"/>
  <c r="S683" i="2"/>
  <c r="S566" i="2"/>
  <c r="S193" i="2"/>
  <c r="S73" i="2"/>
  <c r="S123" i="2"/>
  <c r="S310" i="2"/>
  <c r="S420" i="2"/>
  <c r="S352" i="2"/>
  <c r="S388" i="2"/>
  <c r="S76" i="2"/>
  <c r="S467" i="2"/>
  <c r="S599" i="2"/>
  <c r="S574" i="2"/>
  <c r="S257" i="2"/>
  <c r="S545" i="2"/>
  <c r="S345" i="2"/>
  <c r="S50" i="2"/>
  <c r="S100" i="2"/>
  <c r="S280" i="2"/>
  <c r="S429" i="2"/>
  <c r="S228" i="2"/>
  <c r="S484" i="2"/>
  <c r="S8" i="2"/>
  <c r="S245" i="2"/>
  <c r="S572" i="2"/>
  <c r="S144" i="2"/>
  <c r="S216" i="2"/>
  <c r="S273" i="2"/>
  <c r="S126" i="2"/>
  <c r="S283" i="2"/>
  <c r="S190" i="2"/>
  <c r="S385" i="2"/>
  <c r="S319" i="2"/>
  <c r="S498" i="2"/>
  <c r="S714" i="2"/>
  <c r="S205" i="2"/>
  <c r="S27" i="2"/>
  <c r="S206" i="2"/>
  <c r="S577" i="2"/>
  <c r="S628" i="2"/>
  <c r="S705" i="2"/>
  <c r="S117" i="2"/>
  <c r="S284" i="2"/>
  <c r="S95" i="2"/>
  <c r="S92" i="2"/>
  <c r="S299" i="2"/>
  <c r="S446" i="2"/>
  <c r="S209" i="2"/>
  <c r="S224" i="2"/>
  <c r="S522" i="2"/>
  <c r="S357" i="2"/>
  <c r="S187" i="2"/>
  <c r="S174" i="2"/>
  <c r="S75" i="2"/>
  <c r="S86" i="2"/>
  <c r="S644" i="2"/>
  <c r="S483" i="2"/>
  <c r="S47" i="2"/>
  <c r="S11" i="2"/>
  <c r="S721" i="2"/>
  <c r="S638" i="2"/>
  <c r="S28" i="2"/>
  <c r="S563" i="2"/>
  <c r="S130" i="2"/>
  <c r="S34" i="2"/>
  <c r="S65" i="2"/>
  <c r="S141" i="2"/>
  <c r="S238" i="2"/>
  <c r="S527" i="2"/>
  <c r="S400" i="2"/>
  <c r="S335" i="2"/>
  <c r="S204" i="2"/>
  <c r="S390" i="2"/>
  <c r="S564" i="2"/>
  <c r="S247" i="2"/>
  <c r="S600" i="2"/>
  <c r="S62" i="2"/>
  <c r="S191" i="2"/>
  <c r="S203" i="2"/>
  <c r="S386" i="2"/>
  <c r="S3" i="2"/>
  <c r="S148" i="2"/>
  <c r="S276" i="2"/>
  <c r="S641" i="2"/>
  <c r="S610" i="2"/>
  <c r="S611" i="2"/>
  <c r="S372" i="2"/>
  <c r="S48" i="2"/>
  <c r="S414" i="2"/>
  <c r="S272" i="2"/>
  <c r="S322" i="2"/>
  <c r="S180" i="2"/>
  <c r="S151" i="2"/>
  <c r="S494" i="2"/>
  <c r="S578" i="2"/>
  <c r="S710" i="2"/>
  <c r="S147" i="2"/>
  <c r="S2" i="2"/>
  <c r="S15" i="2"/>
  <c r="S448" i="2"/>
  <c r="S125" i="2"/>
  <c r="S13" i="2"/>
  <c r="S486" i="2"/>
  <c r="S678" i="2"/>
  <c r="S331" i="2"/>
  <c r="S58" i="2"/>
  <c r="S229" i="2"/>
  <c r="S313" i="2"/>
  <c r="S157" i="2"/>
  <c r="S143" i="2"/>
  <c r="S161" i="2"/>
  <c r="S321" i="2"/>
  <c r="S29" i="2"/>
  <c r="S627" i="2"/>
  <c r="S250" i="2"/>
  <c r="S135" i="2"/>
  <c r="S594" i="2"/>
  <c r="S251" i="2"/>
  <c r="S101" i="2"/>
  <c r="S45" i="2"/>
  <c r="S234" i="2"/>
  <c r="S519" i="2"/>
  <c r="S25" i="2"/>
  <c r="S14" i="2"/>
  <c r="S422" i="2"/>
  <c r="S556" i="2"/>
  <c r="S51" i="2"/>
  <c r="S291" i="2"/>
  <c r="S359" i="2"/>
  <c r="S246" i="2"/>
  <c r="S435" i="2"/>
  <c r="S286" i="2"/>
  <c r="S589" i="2"/>
  <c r="S606" i="2"/>
  <c r="S406" i="2"/>
  <c r="S267" i="2"/>
  <c r="S581" i="2"/>
  <c r="S737" i="2"/>
  <c r="S666" i="2"/>
  <c r="S84" i="2"/>
  <c r="S139" i="2"/>
  <c r="S619" i="2"/>
  <c r="S208" i="2"/>
  <c r="S482" i="2"/>
  <c r="S558" i="2"/>
  <c r="S155" i="2"/>
  <c r="S672" i="2"/>
  <c r="S20" i="2"/>
  <c r="S324" i="2"/>
  <c r="S124" i="2"/>
  <c r="S72" i="2"/>
  <c r="S459" i="2"/>
  <c r="S237" i="2"/>
  <c r="S68" i="2"/>
  <c r="S727" i="2"/>
  <c r="S711" i="2"/>
  <c r="S368" i="2"/>
  <c r="S305" i="2"/>
  <c r="S102" i="2"/>
  <c r="S258" i="2"/>
  <c r="S621" i="2"/>
  <c r="S292" i="2"/>
  <c r="S562" i="2"/>
  <c r="S374" i="2"/>
  <c r="S573" i="2"/>
  <c r="S303" i="2"/>
  <c r="S326" i="2"/>
  <c r="S233" i="2"/>
  <c r="S700" i="2"/>
  <c r="S476" i="2"/>
  <c r="S183" i="2"/>
  <c r="S60" i="2"/>
  <c r="S312" i="2"/>
  <c r="S449" i="2"/>
  <c r="S287" i="2"/>
  <c r="S405" i="2"/>
  <c r="S507" i="2"/>
  <c r="S349" i="2"/>
  <c r="S57" i="2"/>
  <c r="S499" i="2"/>
  <c r="S21" i="2"/>
  <c r="S152" i="2"/>
  <c r="S285" i="2"/>
  <c r="S675" i="2"/>
  <c r="S328" i="2"/>
  <c r="S61" i="2"/>
  <c r="S570" i="2"/>
  <c r="S461" i="2"/>
  <c r="S219" i="2"/>
  <c r="S118" i="2"/>
  <c r="S278" i="2"/>
  <c r="S415" i="2"/>
  <c r="S502" i="2"/>
  <c r="S706" i="2"/>
  <c r="S128" i="2"/>
  <c r="S308" i="2"/>
  <c r="S694" i="2"/>
  <c r="S732" i="2"/>
  <c r="S332" i="2"/>
  <c r="S353" i="2"/>
  <c r="S662" i="2"/>
  <c r="S121" i="2"/>
  <c r="S16" i="2"/>
  <c r="S575" i="2"/>
  <c r="S434" i="2"/>
  <c r="S175" i="2"/>
  <c r="S524" i="2"/>
  <c r="S33" i="2"/>
  <c r="S468" i="2"/>
  <c r="S185" i="2"/>
  <c r="S309" i="2"/>
  <c r="S661" i="2"/>
  <c r="S549" i="2"/>
  <c r="S437" i="2"/>
  <c r="S215" i="2"/>
  <c r="S643" i="2"/>
  <c r="S511" i="2"/>
  <c r="S171" i="2"/>
  <c r="S365" i="2"/>
  <c r="S18" i="2"/>
  <c r="S532" i="2"/>
  <c r="S279" i="2"/>
  <c r="S640" i="2"/>
  <c r="S504" i="2"/>
  <c r="S477" i="2"/>
  <c r="S451" i="2"/>
  <c r="S63" i="2"/>
  <c r="S39" i="2"/>
  <c r="S471" i="2"/>
  <c r="S53" i="2"/>
  <c r="S585" i="2"/>
  <c r="S735" i="2"/>
  <c r="S23" i="2"/>
  <c r="S413" i="2"/>
  <c r="S356" i="2"/>
  <c r="S116" i="2"/>
  <c r="S481" i="2"/>
  <c r="S597" i="2"/>
  <c r="S350" i="2"/>
  <c r="S598" i="2"/>
  <c r="S78" i="2"/>
  <c r="S552" i="2"/>
  <c r="S521" i="2"/>
  <c r="S726" i="2"/>
  <c r="S733" i="2"/>
  <c r="S548" i="2"/>
  <c r="S495" i="2"/>
  <c r="S656" i="2"/>
  <c r="S465" i="2"/>
  <c r="S226" i="2"/>
  <c r="S651" i="2"/>
  <c r="S110" i="2"/>
  <c r="S198" i="2"/>
  <c r="S626" i="2"/>
  <c r="S43" i="2"/>
  <c r="S470" i="2"/>
  <c r="S307" i="2"/>
  <c r="S488" i="2"/>
  <c r="S67" i="2"/>
  <c r="S649" i="2"/>
  <c r="S351" i="2"/>
  <c r="S311" i="2"/>
  <c r="S182" i="2"/>
  <c r="S396" i="2"/>
  <c r="S38" i="2"/>
  <c r="S584" i="2"/>
  <c r="S133" i="2"/>
  <c r="S195" i="2"/>
  <c r="S506" i="2"/>
  <c r="S220" i="2"/>
  <c r="S277" i="2"/>
  <c r="S605" i="2"/>
  <c r="S378" i="2"/>
  <c r="S612" i="2"/>
  <c r="S436" i="2"/>
  <c r="S42" i="2"/>
  <c r="S96" i="2"/>
  <c r="S153" i="2"/>
  <c r="S728" i="2"/>
  <c r="S201" i="2"/>
  <c r="S551" i="2"/>
  <c r="S699" i="2"/>
  <c r="S394" i="2"/>
  <c r="S690" i="2"/>
  <c r="S724" i="2"/>
  <c r="S36" i="2"/>
  <c r="S149" i="2"/>
  <c r="S496" i="2"/>
  <c r="S30" i="2"/>
  <c r="S269" i="2"/>
  <c r="S689" i="2"/>
  <c r="S695" i="2"/>
  <c r="S87" i="2"/>
  <c r="S412" i="2"/>
  <c r="S221" i="2"/>
  <c r="S380" i="2"/>
  <c r="S132" i="2"/>
  <c r="S667" i="2"/>
  <c r="S418" i="2"/>
  <c r="S346" i="2"/>
  <c r="S602" i="2"/>
  <c r="S411" i="2"/>
  <c r="S635" i="2"/>
  <c r="S122" i="2"/>
  <c r="S222" i="2"/>
  <c r="S168" i="2"/>
  <c r="S616" i="2"/>
  <c r="S111" i="2"/>
  <c r="S363" i="2"/>
  <c r="S560" i="2"/>
  <c r="S554" i="2"/>
  <c r="S317" i="2"/>
  <c r="S80" i="2"/>
  <c r="S720" i="2"/>
  <c r="S464" i="2"/>
  <c r="S673" i="2"/>
  <c r="S704" i="2"/>
  <c r="S534" i="2"/>
  <c r="S659" i="2"/>
  <c r="S241" i="2"/>
  <c r="S214" i="2"/>
  <c r="S629" i="2"/>
  <c r="S444" i="2"/>
  <c r="S466" i="2"/>
  <c r="S98" i="2"/>
  <c r="S334" i="2"/>
  <c r="S248" i="2"/>
  <c r="S169" i="2"/>
  <c r="S225" i="2"/>
  <c r="S244" i="2"/>
  <c r="S249" i="2"/>
  <c r="S391" i="2"/>
  <c r="S154" i="2"/>
  <c r="S159" i="2"/>
  <c r="S94" i="2"/>
  <c r="S650" i="2"/>
  <c r="S478" i="2"/>
  <c r="S407" i="2"/>
  <c r="S207" i="2"/>
  <c r="S674" i="2"/>
  <c r="S590" i="2"/>
  <c r="S713" i="2"/>
  <c r="S576" i="2"/>
  <c r="S687" i="2"/>
  <c r="S625" i="2"/>
  <c r="S90" i="2"/>
  <c r="S634" i="2"/>
  <c r="S586" i="2"/>
  <c r="S739" i="2"/>
  <c r="S729" i="2"/>
  <c r="S416" i="2"/>
  <c r="S686" i="2"/>
  <c r="S162" i="2"/>
  <c r="S355" i="2"/>
  <c r="S604" i="2"/>
  <c r="S223" i="2"/>
  <c r="S281" i="2"/>
  <c r="S375" i="2"/>
  <c r="S142" i="2"/>
  <c r="S497" i="2"/>
  <c r="S631" i="2"/>
  <c r="S82" i="2"/>
  <c r="S425" i="2"/>
  <c r="S657" i="2"/>
  <c r="S266" i="2"/>
  <c r="S347" i="2"/>
  <c r="S623" i="2"/>
  <c r="S561" i="2"/>
  <c r="S543" i="2"/>
  <c r="S348" i="2"/>
  <c r="S382" i="2"/>
  <c r="S447" i="2"/>
  <c r="S381" i="2"/>
  <c r="S77" i="2"/>
  <c r="S184" i="2"/>
  <c r="S288" i="2"/>
  <c r="S302" i="2"/>
  <c r="S263" i="2"/>
  <c r="S512" i="2"/>
  <c r="S730" i="2"/>
  <c r="S362" i="2"/>
  <c r="S580" i="2"/>
  <c r="S684" i="2"/>
  <c r="S199" i="2"/>
  <c r="S314" i="2"/>
  <c r="S557" i="2"/>
  <c r="S178" i="2"/>
  <c r="S509" i="2"/>
  <c r="S192" i="2"/>
  <c r="S460" i="2"/>
  <c r="S696" i="2"/>
  <c r="S608" i="2"/>
  <c r="S304" i="2"/>
  <c r="S647" i="2"/>
  <c r="S438" i="2"/>
  <c r="S637" i="2"/>
  <c r="S537" i="2"/>
  <c r="S583" i="2"/>
  <c r="S401" i="2"/>
  <c r="S452" i="2"/>
  <c r="S419" i="2"/>
  <c r="S652" i="2"/>
  <c r="S493" i="2"/>
  <c r="S315" i="2"/>
  <c r="S718" i="2"/>
  <c r="S364" i="2"/>
  <c r="S329" i="2"/>
  <c r="S698" i="2"/>
  <c r="S330" i="2"/>
  <c r="S620" i="2"/>
  <c r="S676" i="2"/>
  <c r="S633" i="2"/>
  <c r="S433" i="2"/>
  <c r="S443" i="2"/>
  <c r="S530" i="2"/>
  <c r="S333" i="2"/>
  <c r="S609" i="2"/>
  <c r="S622" i="2"/>
  <c r="S722" i="2"/>
  <c r="S426" i="2"/>
  <c r="S681" i="2"/>
  <c r="S654" i="2"/>
  <c r="S463" i="2"/>
  <c r="S639" i="2"/>
  <c r="S617" i="2"/>
  <c r="S697" i="2"/>
  <c r="S542" i="2"/>
  <c r="S595" i="2"/>
  <c r="S738" i="2"/>
  <c r="S547" i="2"/>
  <c r="S658" i="2"/>
  <c r="S440" i="2"/>
  <c r="S734" i="2"/>
  <c r="S736" i="2"/>
  <c r="S715" i="2"/>
  <c r="S680" i="2"/>
  <c r="S725" i="2"/>
  <c r="S703" i="2"/>
  <c r="S624" i="2"/>
  <c r="S716" i="2"/>
  <c r="S693" i="2"/>
  <c r="S664" i="2"/>
  <c r="S719" i="2"/>
  <c r="S665" i="2"/>
  <c r="S708" i="2"/>
  <c r="S709" i="2"/>
  <c r="S712" i="2"/>
  <c r="N607" i="2"/>
  <c r="N614" i="2"/>
  <c r="N660" i="2"/>
  <c r="N150" i="2"/>
  <c r="N403" i="2"/>
  <c r="N529" i="2"/>
  <c r="N462" i="2"/>
  <c r="N588" i="2"/>
  <c r="N510" i="2"/>
  <c r="N383" i="2"/>
  <c r="N428" i="2"/>
  <c r="N500" i="2"/>
  <c r="N668" i="2"/>
  <c r="N253" i="2"/>
  <c r="N156" i="2"/>
  <c r="N536" i="2"/>
  <c r="N516" i="2"/>
  <c r="N338" i="2"/>
  <c r="N325" i="2"/>
  <c r="N702" i="2"/>
  <c r="N546" i="2"/>
  <c r="N417" i="2"/>
  <c r="N454" i="2"/>
  <c r="N531" i="2"/>
  <c r="N93" i="2"/>
  <c r="N83" i="2"/>
  <c r="N642" i="2"/>
  <c r="N343" i="2"/>
  <c r="N212" i="2"/>
  <c r="N49" i="2"/>
  <c r="N232" i="2"/>
  <c r="N591" i="2"/>
  <c r="N636" i="2"/>
  <c r="N371" i="2"/>
  <c r="N10" i="2"/>
  <c r="N298" i="2"/>
  <c r="N165" i="2"/>
  <c r="N677" i="2"/>
  <c r="N119" i="2"/>
  <c r="N97" i="2"/>
  <c r="N513" i="2"/>
  <c r="N550" i="2"/>
  <c r="N146" i="2"/>
  <c r="N327" i="2"/>
  <c r="N56" i="2"/>
  <c r="N196" i="2"/>
  <c r="N239" i="2"/>
  <c r="N645" i="2"/>
  <c r="N114" i="2"/>
  <c r="N559" i="2"/>
  <c r="N340" i="2"/>
  <c r="N421" i="2"/>
  <c r="N179" i="2"/>
  <c r="N508" i="2"/>
  <c r="N105" i="2"/>
  <c r="N120" i="2"/>
  <c r="N487" i="2"/>
  <c r="N475" i="2"/>
  <c r="N450" i="2"/>
  <c r="N663" i="2"/>
  <c r="N392" i="2"/>
  <c r="N104" i="2"/>
  <c r="N336" i="2"/>
  <c r="N442" i="2"/>
  <c r="N367" i="2"/>
  <c r="N252" i="2"/>
  <c r="N270" i="2"/>
  <c r="N81" i="2"/>
  <c r="N456" i="2"/>
  <c r="N129" i="2"/>
  <c r="N342" i="2"/>
  <c r="N218" i="2"/>
  <c r="N164" i="2"/>
  <c r="N127" i="2"/>
  <c r="N399" i="2"/>
  <c r="N505" i="2"/>
  <c r="N301" i="2"/>
  <c r="N410" i="2"/>
  <c r="N533" i="2"/>
  <c r="N679" i="2"/>
  <c r="N593" i="2"/>
  <c r="N181" i="2"/>
  <c r="N235" i="2"/>
  <c r="N4" i="2"/>
  <c r="N290" i="2"/>
  <c r="N655" i="2"/>
  <c r="N5" i="2"/>
  <c r="N131" i="2"/>
  <c r="N323" i="2"/>
  <c r="N457" i="2"/>
  <c r="N613" i="2"/>
  <c r="N255" i="2"/>
  <c r="N89" i="2"/>
  <c r="N517" i="2"/>
  <c r="N108" i="2"/>
  <c r="N71" i="2"/>
  <c r="N254" i="2"/>
  <c r="N427" i="2"/>
  <c r="N140" i="2"/>
  <c r="N402" i="2"/>
  <c r="N243" i="2"/>
  <c r="N213" i="2"/>
  <c r="N256" i="2"/>
  <c r="N473" i="2"/>
  <c r="N113" i="2"/>
  <c r="N503" i="2"/>
  <c r="N294" i="2"/>
  <c r="N186" i="2"/>
  <c r="N172" i="2"/>
  <c r="N379" i="2"/>
  <c r="N44" i="2"/>
  <c r="N217" i="2"/>
  <c r="N397" i="2"/>
  <c r="N601" i="2"/>
  <c r="N717" i="2"/>
  <c r="N158" i="2"/>
  <c r="N489" i="2"/>
  <c r="N166" i="2"/>
  <c r="N491" i="2"/>
  <c r="N259" i="2"/>
  <c r="N648" i="2"/>
  <c r="N173" i="2"/>
  <c r="N22" i="2"/>
  <c r="N66" i="2"/>
  <c r="N170" i="2"/>
  <c r="N264" i="2"/>
  <c r="N167" i="2"/>
  <c r="N316" i="2"/>
  <c r="N24" i="2"/>
  <c r="N387" i="2"/>
  <c r="N40" i="2"/>
  <c r="N682" i="2"/>
  <c r="N295" i="2"/>
  <c r="N236" i="2"/>
  <c r="N587" i="2"/>
  <c r="N12" i="2"/>
  <c r="N701" i="2"/>
  <c r="N538" i="2"/>
  <c r="N670" i="2"/>
  <c r="N261" i="2"/>
  <c r="N455" i="2"/>
  <c r="N296" i="2"/>
  <c r="N384" i="2"/>
  <c r="N265" i="2"/>
  <c r="N300" i="2"/>
  <c r="N339" i="2"/>
  <c r="N293" i="2"/>
  <c r="N230" i="2"/>
  <c r="N395" i="2"/>
  <c r="N85" i="2"/>
  <c r="N137" i="2"/>
  <c r="N262" i="2"/>
  <c r="N571" i="2"/>
  <c r="N306" i="2"/>
  <c r="N582" i="2"/>
  <c r="N107" i="2"/>
  <c r="N472" i="2"/>
  <c r="N112" i="2"/>
  <c r="N535" i="2"/>
  <c r="N523" i="2"/>
  <c r="N485" i="2"/>
  <c r="N354" i="2"/>
  <c r="N603" i="2"/>
  <c r="N525" i="2"/>
  <c r="N539" i="2"/>
  <c r="N520" i="2"/>
  <c r="N669" i="2"/>
  <c r="N567" i="2"/>
  <c r="N19" i="2"/>
  <c r="N707" i="2"/>
  <c r="N553" i="2"/>
  <c r="N274" i="2"/>
  <c r="N200" i="2"/>
  <c r="N688" i="2"/>
  <c r="N492" i="2"/>
  <c r="N271" i="2"/>
  <c r="N615" i="2"/>
  <c r="N70" i="2"/>
  <c r="N393" i="2"/>
  <c r="N163" i="2"/>
  <c r="N188" i="2"/>
  <c r="N46" i="2"/>
  <c r="N194" i="2"/>
  <c r="N569" i="2"/>
  <c r="N242" i="2"/>
  <c r="N632" i="2"/>
  <c r="N9" i="2"/>
  <c r="N630" i="2"/>
  <c r="N646" i="2"/>
  <c r="N479" i="2"/>
  <c r="N618" i="2"/>
  <c r="N341" i="2"/>
  <c r="N64" i="2"/>
  <c r="N377" i="2"/>
  <c r="N26" i="2"/>
  <c r="N555" i="2"/>
  <c r="N469" i="2"/>
  <c r="N515" i="2"/>
  <c r="N360" i="2"/>
  <c r="N145" i="2"/>
  <c r="N544" i="2"/>
  <c r="N409" i="2"/>
  <c r="N197" i="2"/>
  <c r="N37" i="2"/>
  <c r="N526" i="2"/>
  <c r="N138" i="2"/>
  <c r="N289" i="2"/>
  <c r="N88" i="2"/>
  <c r="N439" i="2"/>
  <c r="N430" i="2"/>
  <c r="N653" i="2"/>
  <c r="N109" i="2"/>
  <c r="N441" i="2"/>
  <c r="N115" i="2"/>
  <c r="N501" i="2"/>
  <c r="N423" i="2"/>
  <c r="N74" i="2"/>
  <c r="N373" i="2"/>
  <c r="N408" i="2"/>
  <c r="N579" i="2"/>
  <c r="N32" i="2"/>
  <c r="N54" i="2"/>
  <c r="N7" i="2"/>
  <c r="N136" i="2"/>
  <c r="N432" i="2"/>
  <c r="N260" i="2"/>
  <c r="N453" i="2"/>
  <c r="N424" i="2"/>
  <c r="N568" i="2"/>
  <c r="N685" i="2"/>
  <c r="N731" i="2"/>
  <c r="N99" i="2"/>
  <c r="N240" i="2"/>
  <c r="N268" i="2"/>
  <c r="N337" i="2"/>
  <c r="N297" i="2"/>
  <c r="N398" i="2"/>
  <c r="N160" i="2"/>
  <c r="N592" i="2"/>
  <c r="N202" i="2"/>
  <c r="N318" i="2"/>
  <c r="N344" i="2"/>
  <c r="N692" i="2"/>
  <c r="N6" i="2"/>
  <c r="N490" i="2"/>
  <c r="N59" i="2"/>
  <c r="N320" i="2"/>
  <c r="N55" i="2"/>
  <c r="N35" i="2"/>
  <c r="N31" i="2"/>
  <c r="N480" i="2"/>
  <c r="N596" i="2"/>
  <c r="N691" i="2"/>
  <c r="N69" i="2"/>
  <c r="N565" i="2"/>
  <c r="N723" i="2"/>
  <c r="N211" i="2"/>
  <c r="N541" i="2"/>
  <c r="N176" i="2"/>
  <c r="N389" i="2"/>
  <c r="N282" i="2"/>
  <c r="N189" i="2"/>
  <c r="N445" i="2"/>
  <c r="N79" i="2"/>
  <c r="N518" i="2"/>
  <c r="N366" i="2"/>
  <c r="N369" i="2"/>
  <c r="N106" i="2"/>
  <c r="N514" i="2"/>
  <c r="N376" i="2"/>
  <c r="N177" i="2"/>
  <c r="N17" i="2"/>
  <c r="N358" i="2"/>
  <c r="N361" i="2"/>
  <c r="N52" i="2"/>
  <c r="N370" i="2"/>
  <c r="N528" i="2"/>
  <c r="N431" i="2"/>
  <c r="N540" i="2"/>
  <c r="N210" i="2"/>
  <c r="N41" i="2"/>
  <c r="N458" i="2"/>
  <c r="N671" i="2"/>
  <c r="N404" i="2"/>
  <c r="N227" i="2"/>
  <c r="N474" i="2"/>
  <c r="N91" i="2"/>
  <c r="N103" i="2"/>
  <c r="N134" i="2"/>
  <c r="N275" i="2"/>
  <c r="N231" i="2"/>
  <c r="N683" i="2"/>
  <c r="N566" i="2"/>
  <c r="N193" i="2"/>
  <c r="N73" i="2"/>
  <c r="N123" i="2"/>
  <c r="N310" i="2"/>
  <c r="N420" i="2"/>
  <c r="N352" i="2"/>
  <c r="N388" i="2"/>
  <c r="N76" i="2"/>
  <c r="N467" i="2"/>
  <c r="N599" i="2"/>
  <c r="N574" i="2"/>
  <c r="N257" i="2"/>
  <c r="N545" i="2"/>
  <c r="N345" i="2"/>
  <c r="N50" i="2"/>
  <c r="N100" i="2"/>
  <c r="N280" i="2"/>
  <c r="N429" i="2"/>
  <c r="N228" i="2"/>
  <c r="N484" i="2"/>
  <c r="N8" i="2"/>
  <c r="N245" i="2"/>
  <c r="N572" i="2"/>
  <c r="N144" i="2"/>
  <c r="N216" i="2"/>
  <c r="N273" i="2"/>
  <c r="N126" i="2"/>
  <c r="N283" i="2"/>
  <c r="N190" i="2"/>
  <c r="N385" i="2"/>
  <c r="N319" i="2"/>
  <c r="N498" i="2"/>
  <c r="N714" i="2"/>
  <c r="N205" i="2"/>
  <c r="N27" i="2"/>
  <c r="N206" i="2"/>
  <c r="N577" i="2"/>
  <c r="N628" i="2"/>
  <c r="N705" i="2"/>
  <c r="N117" i="2"/>
  <c r="N284" i="2"/>
  <c r="N95" i="2"/>
  <c r="N92" i="2"/>
  <c r="N299" i="2"/>
  <c r="N446" i="2"/>
  <c r="N209" i="2"/>
  <c r="N224" i="2"/>
  <c r="N522" i="2"/>
  <c r="N357" i="2"/>
  <c r="N187" i="2"/>
  <c r="N174" i="2"/>
  <c r="N75" i="2"/>
  <c r="N86" i="2"/>
  <c r="N644" i="2"/>
  <c r="N483" i="2"/>
  <c r="N47" i="2"/>
  <c r="N11" i="2"/>
  <c r="N721" i="2"/>
  <c r="N638" i="2"/>
  <c r="N28" i="2"/>
  <c r="N563" i="2"/>
  <c r="N130" i="2"/>
  <c r="N34" i="2"/>
  <c r="N65" i="2"/>
  <c r="N141" i="2"/>
  <c r="N238" i="2"/>
  <c r="N527" i="2"/>
  <c r="N400" i="2"/>
  <c r="N335" i="2"/>
  <c r="N204" i="2"/>
  <c r="N390" i="2"/>
  <c r="N564" i="2"/>
  <c r="N247" i="2"/>
  <c r="N600" i="2"/>
  <c r="N62" i="2"/>
  <c r="N191" i="2"/>
  <c r="N203" i="2"/>
  <c r="N386" i="2"/>
  <c r="N3" i="2"/>
  <c r="N148" i="2"/>
  <c r="N276" i="2"/>
  <c r="N641" i="2"/>
  <c r="N610" i="2"/>
  <c r="N611" i="2"/>
  <c r="N372" i="2"/>
  <c r="N48" i="2"/>
  <c r="N414" i="2"/>
  <c r="N272" i="2"/>
  <c r="N322" i="2"/>
  <c r="N180" i="2"/>
  <c r="N151" i="2"/>
  <c r="N494" i="2"/>
  <c r="N578" i="2"/>
  <c r="N710" i="2"/>
  <c r="N147" i="2"/>
  <c r="N2" i="2"/>
  <c r="N15" i="2"/>
  <c r="N448" i="2"/>
  <c r="N125" i="2"/>
  <c r="N13" i="2"/>
  <c r="N486" i="2"/>
  <c r="N678" i="2"/>
  <c r="N331" i="2"/>
  <c r="N58" i="2"/>
  <c r="N229" i="2"/>
  <c r="N313" i="2"/>
  <c r="N157" i="2"/>
  <c r="N143" i="2"/>
  <c r="N161" i="2"/>
  <c r="N321" i="2"/>
  <c r="N29" i="2"/>
  <c r="N627" i="2"/>
  <c r="N250" i="2"/>
  <c r="N135" i="2"/>
  <c r="N594" i="2"/>
  <c r="N251" i="2"/>
  <c r="N101" i="2"/>
  <c r="N45" i="2"/>
  <c r="N234" i="2"/>
  <c r="N519" i="2"/>
  <c r="N25" i="2"/>
  <c r="N14" i="2"/>
  <c r="N422" i="2"/>
  <c r="N556" i="2"/>
  <c r="N51" i="2"/>
  <c r="N291" i="2"/>
  <c r="N359" i="2"/>
  <c r="N246" i="2"/>
  <c r="N435" i="2"/>
  <c r="N286" i="2"/>
  <c r="N589" i="2"/>
  <c r="N606" i="2"/>
  <c r="N406" i="2"/>
  <c r="N267" i="2"/>
  <c r="N581" i="2"/>
  <c r="N737" i="2"/>
  <c r="N666" i="2"/>
  <c r="N84" i="2"/>
  <c r="N139" i="2"/>
  <c r="N619" i="2"/>
  <c r="N208" i="2"/>
  <c r="N482" i="2"/>
  <c r="N558" i="2"/>
  <c r="N155" i="2"/>
  <c r="N672" i="2"/>
  <c r="N20" i="2"/>
  <c r="N324" i="2"/>
  <c r="N124" i="2"/>
  <c r="N72" i="2"/>
  <c r="N459" i="2"/>
  <c r="N237" i="2"/>
  <c r="N68" i="2"/>
  <c r="N727" i="2"/>
  <c r="N711" i="2"/>
  <c r="N368" i="2"/>
  <c r="N305" i="2"/>
  <c r="N102" i="2"/>
  <c r="N258" i="2"/>
  <c r="N621" i="2"/>
  <c r="N292" i="2"/>
  <c r="N562" i="2"/>
  <c r="N374" i="2"/>
  <c r="N573" i="2"/>
  <c r="N303" i="2"/>
  <c r="N326" i="2"/>
  <c r="N233" i="2"/>
  <c r="N700" i="2"/>
  <c r="N476" i="2"/>
  <c r="N183" i="2"/>
  <c r="N60" i="2"/>
  <c r="N312" i="2"/>
  <c r="N449" i="2"/>
  <c r="N287" i="2"/>
  <c r="N405" i="2"/>
  <c r="N507" i="2"/>
  <c r="N349" i="2"/>
  <c r="N57" i="2"/>
  <c r="N499" i="2"/>
  <c r="N21" i="2"/>
  <c r="N152" i="2"/>
  <c r="N285" i="2"/>
  <c r="N675" i="2"/>
  <c r="N328" i="2"/>
  <c r="N61" i="2"/>
  <c r="N570" i="2"/>
  <c r="N461" i="2"/>
  <c r="N219" i="2"/>
  <c r="N118" i="2"/>
  <c r="N278" i="2"/>
  <c r="N415" i="2"/>
  <c r="N502" i="2"/>
  <c r="N706" i="2"/>
  <c r="N128" i="2"/>
  <c r="N308" i="2"/>
  <c r="N694" i="2"/>
  <c r="N732" i="2"/>
  <c r="N332" i="2"/>
  <c r="N353" i="2"/>
  <c r="N662" i="2"/>
  <c r="N121" i="2"/>
  <c r="N16" i="2"/>
  <c r="N575" i="2"/>
  <c r="N434" i="2"/>
  <c r="N175" i="2"/>
  <c r="N524" i="2"/>
  <c r="N33" i="2"/>
  <c r="N468" i="2"/>
  <c r="N185" i="2"/>
  <c r="N309" i="2"/>
  <c r="N661" i="2"/>
  <c r="N549" i="2"/>
  <c r="N437" i="2"/>
  <c r="N215" i="2"/>
  <c r="N643" i="2"/>
  <c r="N511" i="2"/>
  <c r="N171" i="2"/>
  <c r="N365" i="2"/>
  <c r="N18" i="2"/>
  <c r="N532" i="2"/>
  <c r="N279" i="2"/>
  <c r="N640" i="2"/>
  <c r="N504" i="2"/>
  <c r="N477" i="2"/>
  <c r="N451" i="2"/>
  <c r="N63" i="2"/>
  <c r="N39" i="2"/>
  <c r="N471" i="2"/>
  <c r="N53" i="2"/>
  <c r="N585" i="2"/>
  <c r="N735" i="2"/>
  <c r="N23" i="2"/>
  <c r="N413" i="2"/>
  <c r="N356" i="2"/>
  <c r="N116" i="2"/>
  <c r="N481" i="2"/>
  <c r="N597" i="2"/>
  <c r="N350" i="2"/>
  <c r="N598" i="2"/>
  <c r="N78" i="2"/>
  <c r="N552" i="2"/>
  <c r="N521" i="2"/>
  <c r="N726" i="2"/>
  <c r="N733" i="2"/>
  <c r="N548" i="2"/>
  <c r="N495" i="2"/>
  <c r="N656" i="2"/>
  <c r="N465" i="2"/>
  <c r="N226" i="2"/>
  <c r="N651" i="2"/>
  <c r="N110" i="2"/>
  <c r="N198" i="2"/>
  <c r="N626" i="2"/>
  <c r="N43" i="2"/>
  <c r="N470" i="2"/>
  <c r="N307" i="2"/>
  <c r="N488" i="2"/>
  <c r="N67" i="2"/>
  <c r="N649" i="2"/>
  <c r="N351" i="2"/>
  <c r="N311" i="2"/>
  <c r="N182" i="2"/>
  <c r="N396" i="2"/>
  <c r="N38" i="2"/>
  <c r="N584" i="2"/>
  <c r="N133" i="2"/>
  <c r="N195" i="2"/>
  <c r="N506" i="2"/>
  <c r="N220" i="2"/>
  <c r="N277" i="2"/>
  <c r="N605" i="2"/>
  <c r="N378" i="2"/>
  <c r="N612" i="2"/>
  <c r="N436" i="2"/>
  <c r="N42" i="2"/>
  <c r="N96" i="2"/>
  <c r="N153" i="2"/>
  <c r="N728" i="2"/>
  <c r="N201" i="2"/>
  <c r="N551" i="2"/>
  <c r="N699" i="2"/>
  <c r="N394" i="2"/>
  <c r="N690" i="2"/>
  <c r="N724" i="2"/>
  <c r="N36" i="2"/>
  <c r="N149" i="2"/>
  <c r="N496" i="2"/>
  <c r="N30" i="2"/>
  <c r="N269" i="2"/>
  <c r="N689" i="2"/>
  <c r="N695" i="2"/>
  <c r="N87" i="2"/>
  <c r="N412" i="2"/>
  <c r="N221" i="2"/>
  <c r="N380" i="2"/>
  <c r="N132" i="2"/>
  <c r="N667" i="2"/>
  <c r="N418" i="2"/>
  <c r="N346" i="2"/>
  <c r="N602" i="2"/>
  <c r="N411" i="2"/>
  <c r="N635" i="2"/>
  <c r="N122" i="2"/>
  <c r="N222" i="2"/>
  <c r="N168" i="2"/>
  <c r="N616" i="2"/>
  <c r="N111" i="2"/>
  <c r="N363" i="2"/>
  <c r="N560" i="2"/>
  <c r="N554" i="2"/>
  <c r="N317" i="2"/>
  <c r="N80" i="2"/>
  <c r="N720" i="2"/>
  <c r="N464" i="2"/>
  <c r="N673" i="2"/>
  <c r="N704" i="2"/>
  <c r="N534" i="2"/>
  <c r="N659" i="2"/>
  <c r="N241" i="2"/>
  <c r="N214" i="2"/>
  <c r="N629" i="2"/>
  <c r="N444" i="2"/>
  <c r="N466" i="2"/>
  <c r="N98" i="2"/>
  <c r="N334" i="2"/>
  <c r="N248" i="2"/>
  <c r="N169" i="2"/>
  <c r="N225" i="2"/>
  <c r="N244" i="2"/>
  <c r="N249" i="2"/>
  <c r="N391" i="2"/>
  <c r="N154" i="2"/>
  <c r="N159" i="2"/>
  <c r="N94" i="2"/>
  <c r="N650" i="2"/>
  <c r="N478" i="2"/>
  <c r="N407" i="2"/>
  <c r="N207" i="2"/>
  <c r="N674" i="2"/>
  <c r="N590" i="2"/>
  <c r="N713" i="2"/>
  <c r="N576" i="2"/>
  <c r="N687" i="2"/>
  <c r="N625" i="2"/>
  <c r="N90" i="2"/>
  <c r="N634" i="2"/>
  <c r="N586" i="2"/>
  <c r="N739" i="2"/>
  <c r="N729" i="2"/>
  <c r="N416" i="2"/>
  <c r="N686" i="2"/>
  <c r="N162" i="2"/>
  <c r="N355" i="2"/>
  <c r="N604" i="2"/>
  <c r="N223" i="2"/>
  <c r="N281" i="2"/>
  <c r="N375" i="2"/>
  <c r="N142" i="2"/>
  <c r="N497" i="2"/>
  <c r="N631" i="2"/>
  <c r="N82" i="2"/>
  <c r="N425" i="2"/>
  <c r="N657" i="2"/>
  <c r="N266" i="2"/>
  <c r="N347" i="2"/>
  <c r="N623" i="2"/>
  <c r="N561" i="2"/>
  <c r="N543" i="2"/>
  <c r="N348" i="2"/>
  <c r="N382" i="2"/>
  <c r="N447" i="2"/>
  <c r="N381" i="2"/>
  <c r="N77" i="2"/>
  <c r="N184" i="2"/>
  <c r="N288" i="2"/>
  <c r="N302" i="2"/>
  <c r="N263" i="2"/>
  <c r="N512" i="2"/>
  <c r="N730" i="2"/>
  <c r="N362" i="2"/>
  <c r="N580" i="2"/>
  <c r="N684" i="2"/>
  <c r="N199" i="2"/>
  <c r="N314" i="2"/>
  <c r="N557" i="2"/>
  <c r="N178" i="2"/>
  <c r="N509" i="2"/>
  <c r="N192" i="2"/>
  <c r="N460" i="2"/>
  <c r="N696" i="2"/>
  <c r="N608" i="2"/>
  <c r="N304" i="2"/>
  <c r="N647" i="2"/>
  <c r="N438" i="2"/>
  <c r="N637" i="2"/>
  <c r="N537" i="2"/>
  <c r="N583" i="2"/>
  <c r="N401" i="2"/>
  <c r="N452" i="2"/>
  <c r="N419" i="2"/>
  <c r="N652" i="2"/>
  <c r="N493" i="2"/>
  <c r="N315" i="2"/>
  <c r="N718" i="2"/>
  <c r="N364" i="2"/>
  <c r="N329" i="2"/>
  <c r="N698" i="2"/>
  <c r="N330" i="2"/>
  <c r="N620" i="2"/>
  <c r="N676" i="2"/>
  <c r="N633" i="2"/>
  <c r="N433" i="2"/>
  <c r="N443" i="2"/>
  <c r="N530" i="2"/>
  <c r="N333" i="2"/>
  <c r="N609" i="2"/>
  <c r="N622" i="2"/>
  <c r="N722" i="2"/>
  <c r="N426" i="2"/>
  <c r="N681" i="2"/>
  <c r="N654" i="2"/>
  <c r="N463" i="2"/>
  <c r="N639" i="2"/>
  <c r="N617" i="2"/>
  <c r="N697" i="2"/>
  <c r="N542" i="2"/>
  <c r="N595" i="2"/>
  <c r="N738" i="2"/>
  <c r="N547" i="2"/>
  <c r="N658" i="2"/>
  <c r="N440" i="2"/>
  <c r="N734" i="2"/>
  <c r="N736" i="2"/>
  <c r="N715" i="2"/>
  <c r="N680" i="2"/>
  <c r="N725" i="2"/>
  <c r="N703" i="2"/>
  <c r="N624" i="2"/>
  <c r="N716" i="2"/>
  <c r="N693" i="2"/>
  <c r="N664" i="2"/>
  <c r="N719" i="2"/>
  <c r="N665" i="2"/>
  <c r="N708" i="2"/>
  <c r="N709" i="2"/>
  <c r="N712" i="2"/>
  <c r="L607" i="2"/>
  <c r="L614" i="2"/>
  <c r="L660" i="2"/>
  <c r="L150" i="2"/>
  <c r="L403" i="2"/>
  <c r="L529" i="2"/>
  <c r="L462" i="2"/>
  <c r="L588" i="2"/>
  <c r="L510" i="2"/>
  <c r="L383" i="2"/>
  <c r="L428" i="2"/>
  <c r="L500" i="2"/>
  <c r="L668" i="2"/>
  <c r="L253" i="2"/>
  <c r="L156" i="2"/>
  <c r="L536" i="2"/>
  <c r="L516" i="2"/>
  <c r="L338" i="2"/>
  <c r="L325" i="2"/>
  <c r="L702" i="2"/>
  <c r="L546" i="2"/>
  <c r="L417" i="2"/>
  <c r="L454" i="2"/>
  <c r="L531" i="2"/>
  <c r="L93" i="2"/>
  <c r="L83" i="2"/>
  <c r="L642" i="2"/>
  <c r="L343" i="2"/>
  <c r="L212" i="2"/>
  <c r="L49" i="2"/>
  <c r="L232" i="2"/>
  <c r="L591" i="2"/>
  <c r="L636" i="2"/>
  <c r="L371" i="2"/>
  <c r="L10" i="2"/>
  <c r="L298" i="2"/>
  <c r="L165" i="2"/>
  <c r="L677" i="2"/>
  <c r="L119" i="2"/>
  <c r="L97" i="2"/>
  <c r="L513" i="2"/>
  <c r="L550" i="2"/>
  <c r="L146" i="2"/>
  <c r="L327" i="2"/>
  <c r="L56" i="2"/>
  <c r="L196" i="2"/>
  <c r="L239" i="2"/>
  <c r="L645" i="2"/>
  <c r="L114" i="2"/>
  <c r="L559" i="2"/>
  <c r="L340" i="2"/>
  <c r="L421" i="2"/>
  <c r="L179" i="2"/>
  <c r="L508" i="2"/>
  <c r="L105" i="2"/>
  <c r="L120" i="2"/>
  <c r="L487" i="2"/>
  <c r="L475" i="2"/>
  <c r="L450" i="2"/>
  <c r="L663" i="2"/>
  <c r="L392" i="2"/>
  <c r="L104" i="2"/>
  <c r="L336" i="2"/>
  <c r="L442" i="2"/>
  <c r="L367" i="2"/>
  <c r="L252" i="2"/>
  <c r="L270" i="2"/>
  <c r="L81" i="2"/>
  <c r="L456" i="2"/>
  <c r="L129" i="2"/>
  <c r="L342" i="2"/>
  <c r="L218" i="2"/>
  <c r="L164" i="2"/>
  <c r="L127" i="2"/>
  <c r="L399" i="2"/>
  <c r="L505" i="2"/>
  <c r="L301" i="2"/>
  <c r="L410" i="2"/>
  <c r="L533" i="2"/>
  <c r="L679" i="2"/>
  <c r="L593" i="2"/>
  <c r="L181" i="2"/>
  <c r="L235" i="2"/>
  <c r="L4" i="2"/>
  <c r="L290" i="2"/>
  <c r="L655" i="2"/>
  <c r="L5" i="2"/>
  <c r="L131" i="2"/>
  <c r="L323" i="2"/>
  <c r="L457" i="2"/>
  <c r="L613" i="2"/>
  <c r="L255" i="2"/>
  <c r="L89" i="2"/>
  <c r="L517" i="2"/>
  <c r="L108" i="2"/>
  <c r="L71" i="2"/>
  <c r="L254" i="2"/>
  <c r="L427" i="2"/>
  <c r="L140" i="2"/>
  <c r="L402" i="2"/>
  <c r="L243" i="2"/>
  <c r="L213" i="2"/>
  <c r="L256" i="2"/>
  <c r="L473" i="2"/>
  <c r="L113" i="2"/>
  <c r="L503" i="2"/>
  <c r="L294" i="2"/>
  <c r="L186" i="2"/>
  <c r="L172" i="2"/>
  <c r="L379" i="2"/>
  <c r="L44" i="2"/>
  <c r="L217" i="2"/>
  <c r="L397" i="2"/>
  <c r="L601" i="2"/>
  <c r="L717" i="2"/>
  <c r="L158" i="2"/>
  <c r="L489" i="2"/>
  <c r="L166" i="2"/>
  <c r="L491" i="2"/>
  <c r="L259" i="2"/>
  <c r="L648" i="2"/>
  <c r="L173" i="2"/>
  <c r="L22" i="2"/>
  <c r="L66" i="2"/>
  <c r="L170" i="2"/>
  <c r="L264" i="2"/>
  <c r="L167" i="2"/>
  <c r="L316" i="2"/>
  <c r="L24" i="2"/>
  <c r="L387" i="2"/>
  <c r="L40" i="2"/>
  <c r="L682" i="2"/>
  <c r="L295" i="2"/>
  <c r="L236" i="2"/>
  <c r="L587" i="2"/>
  <c r="L12" i="2"/>
  <c r="L701" i="2"/>
  <c r="L538" i="2"/>
  <c r="L670" i="2"/>
  <c r="L261" i="2"/>
  <c r="L455" i="2"/>
  <c r="L296" i="2"/>
  <c r="L384" i="2"/>
  <c r="L265" i="2"/>
  <c r="L300" i="2"/>
  <c r="L339" i="2"/>
  <c r="L293" i="2"/>
  <c r="L230" i="2"/>
  <c r="L395" i="2"/>
  <c r="L85" i="2"/>
  <c r="L137" i="2"/>
  <c r="L262" i="2"/>
  <c r="L571" i="2"/>
  <c r="L306" i="2"/>
  <c r="L582" i="2"/>
  <c r="L107" i="2"/>
  <c r="L472" i="2"/>
  <c r="L112" i="2"/>
  <c r="L535" i="2"/>
  <c r="L523" i="2"/>
  <c r="L485" i="2"/>
  <c r="L354" i="2"/>
  <c r="L603" i="2"/>
  <c r="L525" i="2"/>
  <c r="L539" i="2"/>
  <c r="L520" i="2"/>
  <c r="L669" i="2"/>
  <c r="L567" i="2"/>
  <c r="L19" i="2"/>
  <c r="L707" i="2"/>
  <c r="L553" i="2"/>
  <c r="L274" i="2"/>
  <c r="L200" i="2"/>
  <c r="L688" i="2"/>
  <c r="L492" i="2"/>
  <c r="L271" i="2"/>
  <c r="L615" i="2"/>
  <c r="L70" i="2"/>
  <c r="L393" i="2"/>
  <c r="L163" i="2"/>
  <c r="L188" i="2"/>
  <c r="L46" i="2"/>
  <c r="L194" i="2"/>
  <c r="L569" i="2"/>
  <c r="L242" i="2"/>
  <c r="L632" i="2"/>
  <c r="L9" i="2"/>
  <c r="L630" i="2"/>
  <c r="L646" i="2"/>
  <c r="L479" i="2"/>
  <c r="L618" i="2"/>
  <c r="L341" i="2"/>
  <c r="L64" i="2"/>
  <c r="L377" i="2"/>
  <c r="L26" i="2"/>
  <c r="L555" i="2"/>
  <c r="L469" i="2"/>
  <c r="L515" i="2"/>
  <c r="L360" i="2"/>
  <c r="L145" i="2"/>
  <c r="L544" i="2"/>
  <c r="L409" i="2"/>
  <c r="L197" i="2"/>
  <c r="L37" i="2"/>
  <c r="L526" i="2"/>
  <c r="L138" i="2"/>
  <c r="L289" i="2"/>
  <c r="L88" i="2"/>
  <c r="L439" i="2"/>
  <c r="L430" i="2"/>
  <c r="L653" i="2"/>
  <c r="L109" i="2"/>
  <c r="L441" i="2"/>
  <c r="L115" i="2"/>
  <c r="L501" i="2"/>
  <c r="L423" i="2"/>
  <c r="L74" i="2"/>
  <c r="L373" i="2"/>
  <c r="L408" i="2"/>
  <c r="L579" i="2"/>
  <c r="L32" i="2"/>
  <c r="L54" i="2"/>
  <c r="L7" i="2"/>
  <c r="L136" i="2"/>
  <c r="L432" i="2"/>
  <c r="L260" i="2"/>
  <c r="L453" i="2"/>
  <c r="L424" i="2"/>
  <c r="L568" i="2"/>
  <c r="L685" i="2"/>
  <c r="L731" i="2"/>
  <c r="L99" i="2"/>
  <c r="L240" i="2"/>
  <c r="L268" i="2"/>
  <c r="L337" i="2"/>
  <c r="L297" i="2"/>
  <c r="L398" i="2"/>
  <c r="L160" i="2"/>
  <c r="L592" i="2"/>
  <c r="L202" i="2"/>
  <c r="L318" i="2"/>
  <c r="L344" i="2"/>
  <c r="L692" i="2"/>
  <c r="L6" i="2"/>
  <c r="L490" i="2"/>
  <c r="L59" i="2"/>
  <c r="L320" i="2"/>
  <c r="L55" i="2"/>
  <c r="L35" i="2"/>
  <c r="L31" i="2"/>
  <c r="L480" i="2"/>
  <c r="L596" i="2"/>
  <c r="L691" i="2"/>
  <c r="L69" i="2"/>
  <c r="L565" i="2"/>
  <c r="L723" i="2"/>
  <c r="L211" i="2"/>
  <c r="L541" i="2"/>
  <c r="L176" i="2"/>
  <c r="L389" i="2"/>
  <c r="L282" i="2"/>
  <c r="L189" i="2"/>
  <c r="L445" i="2"/>
  <c r="L79" i="2"/>
  <c r="L518" i="2"/>
  <c r="L366" i="2"/>
  <c r="L369" i="2"/>
  <c r="L106" i="2"/>
  <c r="L514" i="2"/>
  <c r="L376" i="2"/>
  <c r="L177" i="2"/>
  <c r="L17" i="2"/>
  <c r="L358" i="2"/>
  <c r="L361" i="2"/>
  <c r="L52" i="2"/>
  <c r="L370" i="2"/>
  <c r="L528" i="2"/>
  <c r="L431" i="2"/>
  <c r="L540" i="2"/>
  <c r="L210" i="2"/>
  <c r="L41" i="2"/>
  <c r="L458" i="2"/>
  <c r="L671" i="2"/>
  <c r="L404" i="2"/>
  <c r="L227" i="2"/>
  <c r="L474" i="2"/>
  <c r="L91" i="2"/>
  <c r="L103" i="2"/>
  <c r="L134" i="2"/>
  <c r="L275" i="2"/>
  <c r="L231" i="2"/>
  <c r="L683" i="2"/>
  <c r="L566" i="2"/>
  <c r="L193" i="2"/>
  <c r="L73" i="2"/>
  <c r="L123" i="2"/>
  <c r="L310" i="2"/>
  <c r="L420" i="2"/>
  <c r="L352" i="2"/>
  <c r="L388" i="2"/>
  <c r="L76" i="2"/>
  <c r="L467" i="2"/>
  <c r="L599" i="2"/>
  <c r="L574" i="2"/>
  <c r="L257" i="2"/>
  <c r="L545" i="2"/>
  <c r="L345" i="2"/>
  <c r="L50" i="2"/>
  <c r="L100" i="2"/>
  <c r="L280" i="2"/>
  <c r="L429" i="2"/>
  <c r="L228" i="2"/>
  <c r="L484" i="2"/>
  <c r="L8" i="2"/>
  <c r="L245" i="2"/>
  <c r="L572" i="2"/>
  <c r="L144" i="2"/>
  <c r="L216" i="2"/>
  <c r="L273" i="2"/>
  <c r="L126" i="2"/>
  <c r="L283" i="2"/>
  <c r="L190" i="2"/>
  <c r="L385" i="2"/>
  <c r="L319" i="2"/>
  <c r="L498" i="2"/>
  <c r="L714" i="2"/>
  <c r="L205" i="2"/>
  <c r="L27" i="2"/>
  <c r="L206" i="2"/>
  <c r="L577" i="2"/>
  <c r="L628" i="2"/>
  <c r="L705" i="2"/>
  <c r="L117" i="2"/>
  <c r="L284" i="2"/>
  <c r="L95" i="2"/>
  <c r="L92" i="2"/>
  <c r="L299" i="2"/>
  <c r="L446" i="2"/>
  <c r="L209" i="2"/>
  <c r="L224" i="2"/>
  <c r="L522" i="2"/>
  <c r="L357" i="2"/>
  <c r="L187" i="2"/>
  <c r="L174" i="2"/>
  <c r="L75" i="2"/>
  <c r="L86" i="2"/>
  <c r="L644" i="2"/>
  <c r="L483" i="2"/>
  <c r="L47" i="2"/>
  <c r="L11" i="2"/>
  <c r="L721" i="2"/>
  <c r="L638" i="2"/>
  <c r="L28" i="2"/>
  <c r="L563" i="2"/>
  <c r="L130" i="2"/>
  <c r="L34" i="2"/>
  <c r="L65" i="2"/>
  <c r="L141" i="2"/>
  <c r="L238" i="2"/>
  <c r="L527" i="2"/>
  <c r="L400" i="2"/>
  <c r="L335" i="2"/>
  <c r="L204" i="2"/>
  <c r="L390" i="2"/>
  <c r="L564" i="2"/>
  <c r="L247" i="2"/>
  <c r="L600" i="2"/>
  <c r="L62" i="2"/>
  <c r="L191" i="2"/>
  <c r="L203" i="2"/>
  <c r="L386" i="2"/>
  <c r="L3" i="2"/>
  <c r="L148" i="2"/>
  <c r="L276" i="2"/>
  <c r="L641" i="2"/>
  <c r="L610" i="2"/>
  <c r="L611" i="2"/>
  <c r="L372" i="2"/>
  <c r="L48" i="2"/>
  <c r="L414" i="2"/>
  <c r="L272" i="2"/>
  <c r="L322" i="2"/>
  <c r="L180" i="2"/>
  <c r="L151" i="2"/>
  <c r="L494" i="2"/>
  <c r="L578" i="2"/>
  <c r="L710" i="2"/>
  <c r="L147" i="2"/>
  <c r="L2" i="2"/>
  <c r="L15" i="2"/>
  <c r="L448" i="2"/>
  <c r="L125" i="2"/>
  <c r="L13" i="2"/>
  <c r="L486" i="2"/>
  <c r="L678" i="2"/>
  <c r="L331" i="2"/>
  <c r="L58" i="2"/>
  <c r="L229" i="2"/>
  <c r="L313" i="2"/>
  <c r="L157" i="2"/>
  <c r="L143" i="2"/>
  <c r="L161" i="2"/>
  <c r="L321" i="2"/>
  <c r="L29" i="2"/>
  <c r="L627" i="2"/>
  <c r="L250" i="2"/>
  <c r="L135" i="2"/>
  <c r="L594" i="2"/>
  <c r="L251" i="2"/>
  <c r="L101" i="2"/>
  <c r="L45" i="2"/>
  <c r="L234" i="2"/>
  <c r="L519" i="2"/>
  <c r="L25" i="2"/>
  <c r="L14" i="2"/>
  <c r="L422" i="2"/>
  <c r="L556" i="2"/>
  <c r="L51" i="2"/>
  <c r="L291" i="2"/>
  <c r="L359" i="2"/>
  <c r="L246" i="2"/>
  <c r="L435" i="2"/>
  <c r="L286" i="2"/>
  <c r="L589" i="2"/>
  <c r="L606" i="2"/>
  <c r="L406" i="2"/>
  <c r="L267" i="2"/>
  <c r="L581" i="2"/>
  <c r="L737" i="2"/>
  <c r="L666" i="2"/>
  <c r="L84" i="2"/>
  <c r="L139" i="2"/>
  <c r="L619" i="2"/>
  <c r="L208" i="2"/>
  <c r="L482" i="2"/>
  <c r="L558" i="2"/>
  <c r="L155" i="2"/>
  <c r="L672" i="2"/>
  <c r="L20" i="2"/>
  <c r="L324" i="2"/>
  <c r="L124" i="2"/>
  <c r="L72" i="2"/>
  <c r="L459" i="2"/>
  <c r="L237" i="2"/>
  <c r="L68" i="2"/>
  <c r="L727" i="2"/>
  <c r="L711" i="2"/>
  <c r="L368" i="2"/>
  <c r="L305" i="2"/>
  <c r="L102" i="2"/>
  <c r="L258" i="2"/>
  <c r="L621" i="2"/>
  <c r="L292" i="2"/>
  <c r="L562" i="2"/>
  <c r="L374" i="2"/>
  <c r="L573" i="2"/>
  <c r="L303" i="2"/>
  <c r="L326" i="2"/>
  <c r="L233" i="2"/>
  <c r="L700" i="2"/>
  <c r="L476" i="2"/>
  <c r="L183" i="2"/>
  <c r="L60" i="2"/>
  <c r="L312" i="2"/>
  <c r="L449" i="2"/>
  <c r="L287" i="2"/>
  <c r="L405" i="2"/>
  <c r="L507" i="2"/>
  <c r="L349" i="2"/>
  <c r="L57" i="2"/>
  <c r="L499" i="2"/>
  <c r="L21" i="2"/>
  <c r="L152" i="2"/>
  <c r="L285" i="2"/>
  <c r="L675" i="2"/>
  <c r="L328" i="2"/>
  <c r="L61" i="2"/>
  <c r="L570" i="2"/>
  <c r="L461" i="2"/>
  <c r="L219" i="2"/>
  <c r="L118" i="2"/>
  <c r="L278" i="2"/>
  <c r="L415" i="2"/>
  <c r="L502" i="2"/>
  <c r="L706" i="2"/>
  <c r="L128" i="2"/>
  <c r="L308" i="2"/>
  <c r="L694" i="2"/>
  <c r="L732" i="2"/>
  <c r="L332" i="2"/>
  <c r="L353" i="2"/>
  <c r="L662" i="2"/>
  <c r="L121" i="2"/>
  <c r="L16" i="2"/>
  <c r="L575" i="2"/>
  <c r="L434" i="2"/>
  <c r="L175" i="2"/>
  <c r="L524" i="2"/>
  <c r="L33" i="2"/>
  <c r="L468" i="2"/>
  <c r="L185" i="2"/>
  <c r="L309" i="2"/>
  <c r="L661" i="2"/>
  <c r="L549" i="2"/>
  <c r="L437" i="2"/>
  <c r="L215" i="2"/>
  <c r="L643" i="2"/>
  <c r="L511" i="2"/>
  <c r="L171" i="2"/>
  <c r="L365" i="2"/>
  <c r="L18" i="2"/>
  <c r="L532" i="2"/>
  <c r="L279" i="2"/>
  <c r="L640" i="2"/>
  <c r="L504" i="2"/>
  <c r="L477" i="2"/>
  <c r="L451" i="2"/>
  <c r="L63" i="2"/>
  <c r="L39" i="2"/>
  <c r="L471" i="2"/>
  <c r="L53" i="2"/>
  <c r="L585" i="2"/>
  <c r="L735" i="2"/>
  <c r="L23" i="2"/>
  <c r="L413" i="2"/>
  <c r="L356" i="2"/>
  <c r="L116" i="2"/>
  <c r="L481" i="2"/>
  <c r="L597" i="2"/>
  <c r="L350" i="2"/>
  <c r="L598" i="2"/>
  <c r="L78" i="2"/>
  <c r="L552" i="2"/>
  <c r="L521" i="2"/>
  <c r="L726" i="2"/>
  <c r="L733" i="2"/>
  <c r="L548" i="2"/>
  <c r="L495" i="2"/>
  <c r="L656" i="2"/>
  <c r="L465" i="2"/>
  <c r="L226" i="2"/>
  <c r="L651" i="2"/>
  <c r="L110" i="2"/>
  <c r="L198" i="2"/>
  <c r="L626" i="2"/>
  <c r="L43" i="2"/>
  <c r="L470" i="2"/>
  <c r="L307" i="2"/>
  <c r="L488" i="2"/>
  <c r="L67" i="2"/>
  <c r="L649" i="2"/>
  <c r="L351" i="2"/>
  <c r="L311" i="2"/>
  <c r="L182" i="2"/>
  <c r="L396" i="2"/>
  <c r="L38" i="2"/>
  <c r="L584" i="2"/>
  <c r="L133" i="2"/>
  <c r="L195" i="2"/>
  <c r="L506" i="2"/>
  <c r="L220" i="2"/>
  <c r="L277" i="2"/>
  <c r="L605" i="2"/>
  <c r="L378" i="2"/>
  <c r="L612" i="2"/>
  <c r="L436" i="2"/>
  <c r="L42" i="2"/>
  <c r="L96" i="2"/>
  <c r="L153" i="2"/>
  <c r="L728" i="2"/>
  <c r="L201" i="2"/>
  <c r="L551" i="2"/>
  <c r="L699" i="2"/>
  <c r="L394" i="2"/>
  <c r="L690" i="2"/>
  <c r="L724" i="2"/>
  <c r="L36" i="2"/>
  <c r="L149" i="2"/>
  <c r="L496" i="2"/>
  <c r="L30" i="2"/>
  <c r="L269" i="2"/>
  <c r="L689" i="2"/>
  <c r="L695" i="2"/>
  <c r="L87" i="2"/>
  <c r="L412" i="2"/>
  <c r="L221" i="2"/>
  <c r="L380" i="2"/>
  <c r="L132" i="2"/>
  <c r="L667" i="2"/>
  <c r="L418" i="2"/>
  <c r="L346" i="2"/>
  <c r="L602" i="2"/>
  <c r="L411" i="2"/>
  <c r="L635" i="2"/>
  <c r="L122" i="2"/>
  <c r="L222" i="2"/>
  <c r="L168" i="2"/>
  <c r="L616" i="2"/>
  <c r="L111" i="2"/>
  <c r="L363" i="2"/>
  <c r="L560" i="2"/>
  <c r="L554" i="2"/>
  <c r="L317" i="2"/>
  <c r="L80" i="2"/>
  <c r="L720" i="2"/>
  <c r="L464" i="2"/>
  <c r="L673" i="2"/>
  <c r="L704" i="2"/>
  <c r="L534" i="2"/>
  <c r="L659" i="2"/>
  <c r="L241" i="2"/>
  <c r="L214" i="2"/>
  <c r="L629" i="2"/>
  <c r="L444" i="2"/>
  <c r="L466" i="2"/>
  <c r="L98" i="2"/>
  <c r="L334" i="2"/>
  <c r="L248" i="2"/>
  <c r="L169" i="2"/>
  <c r="L225" i="2"/>
  <c r="L244" i="2"/>
  <c r="L249" i="2"/>
  <c r="L391" i="2"/>
  <c r="L154" i="2"/>
  <c r="L159" i="2"/>
  <c r="L94" i="2"/>
  <c r="L650" i="2"/>
  <c r="L478" i="2"/>
  <c r="L407" i="2"/>
  <c r="L207" i="2"/>
  <c r="L674" i="2"/>
  <c r="L590" i="2"/>
  <c r="L713" i="2"/>
  <c r="L576" i="2"/>
  <c r="L687" i="2"/>
  <c r="L625" i="2"/>
  <c r="L90" i="2"/>
  <c r="L634" i="2"/>
  <c r="L586" i="2"/>
  <c r="L739" i="2"/>
  <c r="L729" i="2"/>
  <c r="L416" i="2"/>
  <c r="L686" i="2"/>
  <c r="L162" i="2"/>
  <c r="L355" i="2"/>
  <c r="L604" i="2"/>
  <c r="L223" i="2"/>
  <c r="L281" i="2"/>
  <c r="L375" i="2"/>
  <c r="L142" i="2"/>
  <c r="L497" i="2"/>
  <c r="L631" i="2"/>
  <c r="L82" i="2"/>
  <c r="L425" i="2"/>
  <c r="L657" i="2"/>
  <c r="L266" i="2"/>
  <c r="L347" i="2"/>
  <c r="L623" i="2"/>
  <c r="L561" i="2"/>
  <c r="L543" i="2"/>
  <c r="L348" i="2"/>
  <c r="L382" i="2"/>
  <c r="L447" i="2"/>
  <c r="L381" i="2"/>
  <c r="L77" i="2"/>
  <c r="L184" i="2"/>
  <c r="L288" i="2"/>
  <c r="L302" i="2"/>
  <c r="L263" i="2"/>
  <c r="L512" i="2"/>
  <c r="L730" i="2"/>
  <c r="L362" i="2"/>
  <c r="L580" i="2"/>
  <c r="L684" i="2"/>
  <c r="L199" i="2"/>
  <c r="L314" i="2"/>
  <c r="L557" i="2"/>
  <c r="L178" i="2"/>
  <c r="L509" i="2"/>
  <c r="L192" i="2"/>
  <c r="L460" i="2"/>
  <c r="L696" i="2"/>
  <c r="L608" i="2"/>
  <c r="L304" i="2"/>
  <c r="L647" i="2"/>
  <c r="L438" i="2"/>
  <c r="L637" i="2"/>
  <c r="L537" i="2"/>
  <c r="L583" i="2"/>
  <c r="L401" i="2"/>
  <c r="L452" i="2"/>
  <c r="L419" i="2"/>
  <c r="L652" i="2"/>
  <c r="L493" i="2"/>
  <c r="L315" i="2"/>
  <c r="L718" i="2"/>
  <c r="L364" i="2"/>
  <c r="L329" i="2"/>
  <c r="L698" i="2"/>
  <c r="L330" i="2"/>
  <c r="L620" i="2"/>
  <c r="L676" i="2"/>
  <c r="L633" i="2"/>
  <c r="L433" i="2"/>
  <c r="L443" i="2"/>
  <c r="L530" i="2"/>
  <c r="L333" i="2"/>
  <c r="L609" i="2"/>
  <c r="L622" i="2"/>
  <c r="L722" i="2"/>
  <c r="L426" i="2"/>
  <c r="L681" i="2"/>
  <c r="L654" i="2"/>
  <c r="L463" i="2"/>
  <c r="L639" i="2"/>
  <c r="L617" i="2"/>
  <c r="L697" i="2"/>
  <c r="L542" i="2"/>
  <c r="L595" i="2"/>
  <c r="L738" i="2"/>
  <c r="L547" i="2"/>
  <c r="L658" i="2"/>
  <c r="L440" i="2"/>
  <c r="L734" i="2"/>
  <c r="L736" i="2"/>
  <c r="L715" i="2"/>
  <c r="L680" i="2"/>
  <c r="L725" i="2"/>
  <c r="L703" i="2"/>
  <c r="L624" i="2"/>
  <c r="L716" i="2"/>
  <c r="L693" i="2"/>
  <c r="L664" i="2"/>
  <c r="L719" i="2"/>
  <c r="L665" i="2"/>
  <c r="L708" i="2"/>
  <c r="L709" i="2"/>
  <c r="L712" i="2"/>
  <c r="J607" i="2"/>
  <c r="J614" i="2"/>
  <c r="J660" i="2"/>
  <c r="J150" i="2"/>
  <c r="J403" i="2"/>
  <c r="J529" i="2"/>
  <c r="J462" i="2"/>
  <c r="J588" i="2"/>
  <c r="J510" i="2"/>
  <c r="J383" i="2"/>
  <c r="J428" i="2"/>
  <c r="J500" i="2"/>
  <c r="J668" i="2"/>
  <c r="J253" i="2"/>
  <c r="J156" i="2"/>
  <c r="J536" i="2"/>
  <c r="J516" i="2"/>
  <c r="J338" i="2"/>
  <c r="J325" i="2"/>
  <c r="J702" i="2"/>
  <c r="J546" i="2"/>
  <c r="J417" i="2"/>
  <c r="J454" i="2"/>
  <c r="J531" i="2"/>
  <c r="J93" i="2"/>
  <c r="J83" i="2"/>
  <c r="J642" i="2"/>
  <c r="J343" i="2"/>
  <c r="J212" i="2"/>
  <c r="J49" i="2"/>
  <c r="J232" i="2"/>
  <c r="J591" i="2"/>
  <c r="J636" i="2"/>
  <c r="J371" i="2"/>
  <c r="J10" i="2"/>
  <c r="J298" i="2"/>
  <c r="J165" i="2"/>
  <c r="J677" i="2"/>
  <c r="J119" i="2"/>
  <c r="J97" i="2"/>
  <c r="J513" i="2"/>
  <c r="J550" i="2"/>
  <c r="J146" i="2"/>
  <c r="J327" i="2"/>
  <c r="J56" i="2"/>
  <c r="J196" i="2"/>
  <c r="J239" i="2"/>
  <c r="J645" i="2"/>
  <c r="J114" i="2"/>
  <c r="J559" i="2"/>
  <c r="J340" i="2"/>
  <c r="J421" i="2"/>
  <c r="J179" i="2"/>
  <c r="J508" i="2"/>
  <c r="J105" i="2"/>
  <c r="J120" i="2"/>
  <c r="J487" i="2"/>
  <c r="J475" i="2"/>
  <c r="J450" i="2"/>
  <c r="J663" i="2"/>
  <c r="J392" i="2"/>
  <c r="J104" i="2"/>
  <c r="J336" i="2"/>
  <c r="J442" i="2"/>
  <c r="J367" i="2"/>
  <c r="J252" i="2"/>
  <c r="J270" i="2"/>
  <c r="J81" i="2"/>
  <c r="J456" i="2"/>
  <c r="J129" i="2"/>
  <c r="J342" i="2"/>
  <c r="J218" i="2"/>
  <c r="J164" i="2"/>
  <c r="J127" i="2"/>
  <c r="J399" i="2"/>
  <c r="J505" i="2"/>
  <c r="J301" i="2"/>
  <c r="J410" i="2"/>
  <c r="J533" i="2"/>
  <c r="J679" i="2"/>
  <c r="J593" i="2"/>
  <c r="J181" i="2"/>
  <c r="J235" i="2"/>
  <c r="J4" i="2"/>
  <c r="J290" i="2"/>
  <c r="J655" i="2"/>
  <c r="J5" i="2"/>
  <c r="J131" i="2"/>
  <c r="J323" i="2"/>
  <c r="J457" i="2"/>
  <c r="J613" i="2"/>
  <c r="J255" i="2"/>
  <c r="J89" i="2"/>
  <c r="J517" i="2"/>
  <c r="J108" i="2"/>
  <c r="J71" i="2"/>
  <c r="J254" i="2"/>
  <c r="J427" i="2"/>
  <c r="J140" i="2"/>
  <c r="J402" i="2"/>
  <c r="J243" i="2"/>
  <c r="J213" i="2"/>
  <c r="J256" i="2"/>
  <c r="J473" i="2"/>
  <c r="J113" i="2"/>
  <c r="J503" i="2"/>
  <c r="J294" i="2"/>
  <c r="J186" i="2"/>
  <c r="J172" i="2"/>
  <c r="J379" i="2"/>
  <c r="J44" i="2"/>
  <c r="J217" i="2"/>
  <c r="J397" i="2"/>
  <c r="J601" i="2"/>
  <c r="J717" i="2"/>
  <c r="J158" i="2"/>
  <c r="J489" i="2"/>
  <c r="J166" i="2"/>
  <c r="J491" i="2"/>
  <c r="J259" i="2"/>
  <c r="J648" i="2"/>
  <c r="J173" i="2"/>
  <c r="J22" i="2"/>
  <c r="J66" i="2"/>
  <c r="J170" i="2"/>
  <c r="J264" i="2"/>
  <c r="J167" i="2"/>
  <c r="J316" i="2"/>
  <c r="J24" i="2"/>
  <c r="J387" i="2"/>
  <c r="J40" i="2"/>
  <c r="J682" i="2"/>
  <c r="J295" i="2"/>
  <c r="J236" i="2"/>
  <c r="J587" i="2"/>
  <c r="J12" i="2"/>
  <c r="J701" i="2"/>
  <c r="J538" i="2"/>
  <c r="J670" i="2"/>
  <c r="J261" i="2"/>
  <c r="J455" i="2"/>
  <c r="J296" i="2"/>
  <c r="J384" i="2"/>
  <c r="J265" i="2"/>
  <c r="J300" i="2"/>
  <c r="J339" i="2"/>
  <c r="J293" i="2"/>
  <c r="J230" i="2"/>
  <c r="J395" i="2"/>
  <c r="J85" i="2"/>
  <c r="J137" i="2"/>
  <c r="J262" i="2"/>
  <c r="J571" i="2"/>
  <c r="J306" i="2"/>
  <c r="J582" i="2"/>
  <c r="J107" i="2"/>
  <c r="J472" i="2"/>
  <c r="J112" i="2"/>
  <c r="J535" i="2"/>
  <c r="J523" i="2"/>
  <c r="J485" i="2"/>
  <c r="J354" i="2"/>
  <c r="J603" i="2"/>
  <c r="J525" i="2"/>
  <c r="J539" i="2"/>
  <c r="J520" i="2"/>
  <c r="J669" i="2"/>
  <c r="J567" i="2"/>
  <c r="J19" i="2"/>
  <c r="J707" i="2"/>
  <c r="J553" i="2"/>
  <c r="J274" i="2"/>
  <c r="J200" i="2"/>
  <c r="J688" i="2"/>
  <c r="J492" i="2"/>
  <c r="J271" i="2"/>
  <c r="J615" i="2"/>
  <c r="J70" i="2"/>
  <c r="J393" i="2"/>
  <c r="J163" i="2"/>
  <c r="J188" i="2"/>
  <c r="J46" i="2"/>
  <c r="J194" i="2"/>
  <c r="J569" i="2"/>
  <c r="J242" i="2"/>
  <c r="J632" i="2"/>
  <c r="J9" i="2"/>
  <c r="J630" i="2"/>
  <c r="J646" i="2"/>
  <c r="J479" i="2"/>
  <c r="J618" i="2"/>
  <c r="J341" i="2"/>
  <c r="J64" i="2"/>
  <c r="J377" i="2"/>
  <c r="J26" i="2"/>
  <c r="J555" i="2"/>
  <c r="J469" i="2"/>
  <c r="J515" i="2"/>
  <c r="J360" i="2"/>
  <c r="J145" i="2"/>
  <c r="J544" i="2"/>
  <c r="J409" i="2"/>
  <c r="J197" i="2"/>
  <c r="J37" i="2"/>
  <c r="J526" i="2"/>
  <c r="J138" i="2"/>
  <c r="J289" i="2"/>
  <c r="J88" i="2"/>
  <c r="J439" i="2"/>
  <c r="J430" i="2"/>
  <c r="J653" i="2"/>
  <c r="J109" i="2"/>
  <c r="J441" i="2"/>
  <c r="J115" i="2"/>
  <c r="J501" i="2"/>
  <c r="J423" i="2"/>
  <c r="J74" i="2"/>
  <c r="J373" i="2"/>
  <c r="J408" i="2"/>
  <c r="J579" i="2"/>
  <c r="J32" i="2"/>
  <c r="J54" i="2"/>
  <c r="J7" i="2"/>
  <c r="J136" i="2"/>
  <c r="J432" i="2"/>
  <c r="J260" i="2"/>
  <c r="J453" i="2"/>
  <c r="J424" i="2"/>
  <c r="J568" i="2"/>
  <c r="J685" i="2"/>
  <c r="J731" i="2"/>
  <c r="J99" i="2"/>
  <c r="J240" i="2"/>
  <c r="J268" i="2"/>
  <c r="J337" i="2"/>
  <c r="J297" i="2"/>
  <c r="J398" i="2"/>
  <c r="J160" i="2"/>
  <c r="J592" i="2"/>
  <c r="J202" i="2"/>
  <c r="J318" i="2"/>
  <c r="J344" i="2"/>
  <c r="J692" i="2"/>
  <c r="J6" i="2"/>
  <c r="J490" i="2"/>
  <c r="J59" i="2"/>
  <c r="J320" i="2"/>
  <c r="J55" i="2"/>
  <c r="J35" i="2"/>
  <c r="J31" i="2"/>
  <c r="J480" i="2"/>
  <c r="J596" i="2"/>
  <c r="J691" i="2"/>
  <c r="J69" i="2"/>
  <c r="J565" i="2"/>
  <c r="J723" i="2"/>
  <c r="J211" i="2"/>
  <c r="J541" i="2"/>
  <c r="J176" i="2"/>
  <c r="J389" i="2"/>
  <c r="J282" i="2"/>
  <c r="J189" i="2"/>
  <c r="J445" i="2"/>
  <c r="J79" i="2"/>
  <c r="J518" i="2"/>
  <c r="J366" i="2"/>
  <c r="J369" i="2"/>
  <c r="J106" i="2"/>
  <c r="J514" i="2"/>
  <c r="J376" i="2"/>
  <c r="J177" i="2"/>
  <c r="J17" i="2"/>
  <c r="J358" i="2"/>
  <c r="J361" i="2"/>
  <c r="J52" i="2"/>
  <c r="J370" i="2"/>
  <c r="J528" i="2"/>
  <c r="J431" i="2"/>
  <c r="J540" i="2"/>
  <c r="J210" i="2"/>
  <c r="J41" i="2"/>
  <c r="J458" i="2"/>
  <c r="J671" i="2"/>
  <c r="J404" i="2"/>
  <c r="J227" i="2"/>
  <c r="J474" i="2"/>
  <c r="J91" i="2"/>
  <c r="J103" i="2"/>
  <c r="J134" i="2"/>
  <c r="J275" i="2"/>
  <c r="J231" i="2"/>
  <c r="J683" i="2"/>
  <c r="J566" i="2"/>
  <c r="J193" i="2"/>
  <c r="J73" i="2"/>
  <c r="J123" i="2"/>
  <c r="J310" i="2"/>
  <c r="J420" i="2"/>
  <c r="J352" i="2"/>
  <c r="J388" i="2"/>
  <c r="J76" i="2"/>
  <c r="J467" i="2"/>
  <c r="J599" i="2"/>
  <c r="J574" i="2"/>
  <c r="J257" i="2"/>
  <c r="J545" i="2"/>
  <c r="J345" i="2"/>
  <c r="J50" i="2"/>
  <c r="J100" i="2"/>
  <c r="J280" i="2"/>
  <c r="J429" i="2"/>
  <c r="J228" i="2"/>
  <c r="J484" i="2"/>
  <c r="J8" i="2"/>
  <c r="J245" i="2"/>
  <c r="J572" i="2"/>
  <c r="J144" i="2"/>
  <c r="J216" i="2"/>
  <c r="J273" i="2"/>
  <c r="J126" i="2"/>
  <c r="J283" i="2"/>
  <c r="J190" i="2"/>
  <c r="J385" i="2"/>
  <c r="J319" i="2"/>
  <c r="J498" i="2"/>
  <c r="J714" i="2"/>
  <c r="J205" i="2"/>
  <c r="J27" i="2"/>
  <c r="J206" i="2"/>
  <c r="J577" i="2"/>
  <c r="J628" i="2"/>
  <c r="J705" i="2"/>
  <c r="J117" i="2"/>
  <c r="J284" i="2"/>
  <c r="J95" i="2"/>
  <c r="J92" i="2"/>
  <c r="J299" i="2"/>
  <c r="J446" i="2"/>
  <c r="J209" i="2"/>
  <c r="J224" i="2"/>
  <c r="J522" i="2"/>
  <c r="J357" i="2"/>
  <c r="J187" i="2"/>
  <c r="J174" i="2"/>
  <c r="J75" i="2"/>
  <c r="J86" i="2"/>
  <c r="J644" i="2"/>
  <c r="J483" i="2"/>
  <c r="J47" i="2"/>
  <c r="J11" i="2"/>
  <c r="J721" i="2"/>
  <c r="J638" i="2"/>
  <c r="J28" i="2"/>
  <c r="J563" i="2"/>
  <c r="J130" i="2"/>
  <c r="J34" i="2"/>
  <c r="J65" i="2"/>
  <c r="J141" i="2"/>
  <c r="J238" i="2"/>
  <c r="J527" i="2"/>
  <c r="J400" i="2"/>
  <c r="J335" i="2"/>
  <c r="J204" i="2"/>
  <c r="J390" i="2"/>
  <c r="J564" i="2"/>
  <c r="J247" i="2"/>
  <c r="J600" i="2"/>
  <c r="J62" i="2"/>
  <c r="J191" i="2"/>
  <c r="J203" i="2"/>
  <c r="J386" i="2"/>
  <c r="J3" i="2"/>
  <c r="J148" i="2"/>
  <c r="J276" i="2"/>
  <c r="J641" i="2"/>
  <c r="J610" i="2"/>
  <c r="J611" i="2"/>
  <c r="J372" i="2"/>
  <c r="J48" i="2"/>
  <c r="J414" i="2"/>
  <c r="J272" i="2"/>
  <c r="J322" i="2"/>
  <c r="J180" i="2"/>
  <c r="J151" i="2"/>
  <c r="J494" i="2"/>
  <c r="J578" i="2"/>
  <c r="J710" i="2"/>
  <c r="J147" i="2"/>
  <c r="J2" i="2"/>
  <c r="J15" i="2"/>
  <c r="J448" i="2"/>
  <c r="J125" i="2"/>
  <c r="J13" i="2"/>
  <c r="J486" i="2"/>
  <c r="J678" i="2"/>
  <c r="J331" i="2"/>
  <c r="J58" i="2"/>
  <c r="J229" i="2"/>
  <c r="J313" i="2"/>
  <c r="J157" i="2"/>
  <c r="J143" i="2"/>
  <c r="J161" i="2"/>
  <c r="J321" i="2"/>
  <c r="J29" i="2"/>
  <c r="J627" i="2"/>
  <c r="J250" i="2"/>
  <c r="J135" i="2"/>
  <c r="J594" i="2"/>
  <c r="J251" i="2"/>
  <c r="J101" i="2"/>
  <c r="J45" i="2"/>
  <c r="J234" i="2"/>
  <c r="J519" i="2"/>
  <c r="J25" i="2"/>
  <c r="J14" i="2"/>
  <c r="J422" i="2"/>
  <c r="J556" i="2"/>
  <c r="J51" i="2"/>
  <c r="J291" i="2"/>
  <c r="J359" i="2"/>
  <c r="J246" i="2"/>
  <c r="J435" i="2"/>
  <c r="J286" i="2"/>
  <c r="J589" i="2"/>
  <c r="J606" i="2"/>
  <c r="J406" i="2"/>
  <c r="J267" i="2"/>
  <c r="J581" i="2"/>
  <c r="J737" i="2"/>
  <c r="J666" i="2"/>
  <c r="J84" i="2"/>
  <c r="J139" i="2"/>
  <c r="J619" i="2"/>
  <c r="J208" i="2"/>
  <c r="J482" i="2"/>
  <c r="J558" i="2"/>
  <c r="J155" i="2"/>
  <c r="J672" i="2"/>
  <c r="J20" i="2"/>
  <c r="J324" i="2"/>
  <c r="J124" i="2"/>
  <c r="J72" i="2"/>
  <c r="J459" i="2"/>
  <c r="J237" i="2"/>
  <c r="J68" i="2"/>
  <c r="J727" i="2"/>
  <c r="J711" i="2"/>
  <c r="J368" i="2"/>
  <c r="J305" i="2"/>
  <c r="J102" i="2"/>
  <c r="J258" i="2"/>
  <c r="J621" i="2"/>
  <c r="J292" i="2"/>
  <c r="J562" i="2"/>
  <c r="J374" i="2"/>
  <c r="J573" i="2"/>
  <c r="J303" i="2"/>
  <c r="J326" i="2"/>
  <c r="J233" i="2"/>
  <c r="J700" i="2"/>
  <c r="J476" i="2"/>
  <c r="J183" i="2"/>
  <c r="J60" i="2"/>
  <c r="J312" i="2"/>
  <c r="J449" i="2"/>
  <c r="J287" i="2"/>
  <c r="J405" i="2"/>
  <c r="J507" i="2"/>
  <c r="J349" i="2"/>
  <c r="J57" i="2"/>
  <c r="J499" i="2"/>
  <c r="J21" i="2"/>
  <c r="J152" i="2"/>
  <c r="J285" i="2"/>
  <c r="J675" i="2"/>
  <c r="J328" i="2"/>
  <c r="J61" i="2"/>
  <c r="J570" i="2"/>
  <c r="J461" i="2"/>
  <c r="J219" i="2"/>
  <c r="J118" i="2"/>
  <c r="J278" i="2"/>
  <c r="J415" i="2"/>
  <c r="J502" i="2"/>
  <c r="J706" i="2"/>
  <c r="J128" i="2"/>
  <c r="J308" i="2"/>
  <c r="J694" i="2"/>
  <c r="J732" i="2"/>
  <c r="J332" i="2"/>
  <c r="J353" i="2"/>
  <c r="J662" i="2"/>
  <c r="J121" i="2"/>
  <c r="J16" i="2"/>
  <c r="J575" i="2"/>
  <c r="J434" i="2"/>
  <c r="J175" i="2"/>
  <c r="J524" i="2"/>
  <c r="J33" i="2"/>
  <c r="J468" i="2"/>
  <c r="J185" i="2"/>
  <c r="J309" i="2"/>
  <c r="J661" i="2"/>
  <c r="J549" i="2"/>
  <c r="J437" i="2"/>
  <c r="J215" i="2"/>
  <c r="J643" i="2"/>
  <c r="J511" i="2"/>
  <c r="J171" i="2"/>
  <c r="J365" i="2"/>
  <c r="J18" i="2"/>
  <c r="J532" i="2"/>
  <c r="J279" i="2"/>
  <c r="J640" i="2"/>
  <c r="J504" i="2"/>
  <c r="J477" i="2"/>
  <c r="J451" i="2"/>
  <c r="J63" i="2"/>
  <c r="J39" i="2"/>
  <c r="J471" i="2"/>
  <c r="J53" i="2"/>
  <c r="J585" i="2"/>
  <c r="J735" i="2"/>
  <c r="J23" i="2"/>
  <c r="J413" i="2"/>
  <c r="J356" i="2"/>
  <c r="J116" i="2"/>
  <c r="J481" i="2"/>
  <c r="J597" i="2"/>
  <c r="J350" i="2"/>
  <c r="J598" i="2"/>
  <c r="J78" i="2"/>
  <c r="J552" i="2"/>
  <c r="J521" i="2"/>
  <c r="J726" i="2"/>
  <c r="J733" i="2"/>
  <c r="J548" i="2"/>
  <c r="J495" i="2"/>
  <c r="J656" i="2"/>
  <c r="J465" i="2"/>
  <c r="J226" i="2"/>
  <c r="J651" i="2"/>
  <c r="J110" i="2"/>
  <c r="J198" i="2"/>
  <c r="J626" i="2"/>
  <c r="J43" i="2"/>
  <c r="J470" i="2"/>
  <c r="J307" i="2"/>
  <c r="J488" i="2"/>
  <c r="J67" i="2"/>
  <c r="J649" i="2"/>
  <c r="J351" i="2"/>
  <c r="J311" i="2"/>
  <c r="J182" i="2"/>
  <c r="J396" i="2"/>
  <c r="J38" i="2"/>
  <c r="J584" i="2"/>
  <c r="J133" i="2"/>
  <c r="J195" i="2"/>
  <c r="J506" i="2"/>
  <c r="J220" i="2"/>
  <c r="J277" i="2"/>
  <c r="J605" i="2"/>
  <c r="J378" i="2"/>
  <c r="J612" i="2"/>
  <c r="J436" i="2"/>
  <c r="J42" i="2"/>
  <c r="J96" i="2"/>
  <c r="J153" i="2"/>
  <c r="J728" i="2"/>
  <c r="J201" i="2"/>
  <c r="J551" i="2"/>
  <c r="J699" i="2"/>
  <c r="J394" i="2"/>
  <c r="J690" i="2"/>
  <c r="J724" i="2"/>
  <c r="J36" i="2"/>
  <c r="J149" i="2"/>
  <c r="J496" i="2"/>
  <c r="J30" i="2"/>
  <c r="J269" i="2"/>
  <c r="J689" i="2"/>
  <c r="J695" i="2"/>
  <c r="J87" i="2"/>
  <c r="J412" i="2"/>
  <c r="J221" i="2"/>
  <c r="J380" i="2"/>
  <c r="J132" i="2"/>
  <c r="J667" i="2"/>
  <c r="J418" i="2"/>
  <c r="J346" i="2"/>
  <c r="J602" i="2"/>
  <c r="J411" i="2"/>
  <c r="J635" i="2"/>
  <c r="J122" i="2"/>
  <c r="J222" i="2"/>
  <c r="J168" i="2"/>
  <c r="J616" i="2"/>
  <c r="J111" i="2"/>
  <c r="J363" i="2"/>
  <c r="J560" i="2"/>
  <c r="J554" i="2"/>
  <c r="J317" i="2"/>
  <c r="J80" i="2"/>
  <c r="J720" i="2"/>
  <c r="J464" i="2"/>
  <c r="J673" i="2"/>
  <c r="J704" i="2"/>
  <c r="J534" i="2"/>
  <c r="J659" i="2"/>
  <c r="J241" i="2"/>
  <c r="J214" i="2"/>
  <c r="J629" i="2"/>
  <c r="J444" i="2"/>
  <c r="J466" i="2"/>
  <c r="J98" i="2"/>
  <c r="J334" i="2"/>
  <c r="J248" i="2"/>
  <c r="J169" i="2"/>
  <c r="J225" i="2"/>
  <c r="J244" i="2"/>
  <c r="J249" i="2"/>
  <c r="J391" i="2"/>
  <c r="J154" i="2"/>
  <c r="J159" i="2"/>
  <c r="J94" i="2"/>
  <c r="J650" i="2"/>
  <c r="J478" i="2"/>
  <c r="J407" i="2"/>
  <c r="J207" i="2"/>
  <c r="J674" i="2"/>
  <c r="J590" i="2"/>
  <c r="J713" i="2"/>
  <c r="J576" i="2"/>
  <c r="J687" i="2"/>
  <c r="J625" i="2"/>
  <c r="J90" i="2"/>
  <c r="J634" i="2"/>
  <c r="J586" i="2"/>
  <c r="J739" i="2"/>
  <c r="J729" i="2"/>
  <c r="J416" i="2"/>
  <c r="J686" i="2"/>
  <c r="J162" i="2"/>
  <c r="J355" i="2"/>
  <c r="J604" i="2"/>
  <c r="J223" i="2"/>
  <c r="J281" i="2"/>
  <c r="J375" i="2"/>
  <c r="J142" i="2"/>
  <c r="J497" i="2"/>
  <c r="J631" i="2"/>
  <c r="J82" i="2"/>
  <c r="J425" i="2"/>
  <c r="J657" i="2"/>
  <c r="J266" i="2"/>
  <c r="J347" i="2"/>
  <c r="J623" i="2"/>
  <c r="J561" i="2"/>
  <c r="J543" i="2"/>
  <c r="J348" i="2"/>
  <c r="J382" i="2"/>
  <c r="J447" i="2"/>
  <c r="J381" i="2"/>
  <c r="J77" i="2"/>
  <c r="J184" i="2"/>
  <c r="J288" i="2"/>
  <c r="J302" i="2"/>
  <c r="J263" i="2"/>
  <c r="J512" i="2"/>
  <c r="J730" i="2"/>
  <c r="J362" i="2"/>
  <c r="J580" i="2"/>
  <c r="J684" i="2"/>
  <c r="J199" i="2"/>
  <c r="J314" i="2"/>
  <c r="J557" i="2"/>
  <c r="J178" i="2"/>
  <c r="J509" i="2"/>
  <c r="J192" i="2"/>
  <c r="J460" i="2"/>
  <c r="J696" i="2"/>
  <c r="J608" i="2"/>
  <c r="J304" i="2"/>
  <c r="J647" i="2"/>
  <c r="J438" i="2"/>
  <c r="J637" i="2"/>
  <c r="J537" i="2"/>
  <c r="J583" i="2"/>
  <c r="J401" i="2"/>
  <c r="J452" i="2"/>
  <c r="J419" i="2"/>
  <c r="J652" i="2"/>
  <c r="J493" i="2"/>
  <c r="J315" i="2"/>
  <c r="J718" i="2"/>
  <c r="J364" i="2"/>
  <c r="J329" i="2"/>
  <c r="J698" i="2"/>
  <c r="J330" i="2"/>
  <c r="J620" i="2"/>
  <c r="J676" i="2"/>
  <c r="J633" i="2"/>
  <c r="J433" i="2"/>
  <c r="J443" i="2"/>
  <c r="J530" i="2"/>
  <c r="J333" i="2"/>
  <c r="J609" i="2"/>
  <c r="J622" i="2"/>
  <c r="J722" i="2"/>
  <c r="J426" i="2"/>
  <c r="J681" i="2"/>
  <c r="J654" i="2"/>
  <c r="J463" i="2"/>
  <c r="J639" i="2"/>
  <c r="J617" i="2"/>
  <c r="J697" i="2"/>
  <c r="J542" i="2"/>
  <c r="J595" i="2"/>
  <c r="J738" i="2"/>
  <c r="J547" i="2"/>
  <c r="J658" i="2"/>
  <c r="J440" i="2"/>
  <c r="J734" i="2"/>
  <c r="J736" i="2"/>
  <c r="J715" i="2"/>
  <c r="J680" i="2"/>
  <c r="J725" i="2"/>
  <c r="J703" i="2"/>
  <c r="J624" i="2"/>
  <c r="J716" i="2"/>
  <c r="J693" i="2"/>
  <c r="J664" i="2"/>
  <c r="J719" i="2"/>
  <c r="J665" i="2"/>
  <c r="J708" i="2"/>
  <c r="J709" i="2"/>
  <c r="J712" i="2"/>
  <c r="H607" i="2"/>
  <c r="H614" i="2"/>
  <c r="H660" i="2"/>
  <c r="H150" i="2"/>
  <c r="H403" i="2"/>
  <c r="H529" i="2"/>
  <c r="H462" i="2"/>
  <c r="H588" i="2"/>
  <c r="H510" i="2"/>
  <c r="H383" i="2"/>
  <c r="H428" i="2"/>
  <c r="H500" i="2"/>
  <c r="H668" i="2"/>
  <c r="H253" i="2"/>
  <c r="H156" i="2"/>
  <c r="H536" i="2"/>
  <c r="H516" i="2"/>
  <c r="H338" i="2"/>
  <c r="H325" i="2"/>
  <c r="H702" i="2"/>
  <c r="H546" i="2"/>
  <c r="H417" i="2"/>
  <c r="H454" i="2"/>
  <c r="H531" i="2"/>
  <c r="H93" i="2"/>
  <c r="H83" i="2"/>
  <c r="H642" i="2"/>
  <c r="H343" i="2"/>
  <c r="H212" i="2"/>
  <c r="H49" i="2"/>
  <c r="H232" i="2"/>
  <c r="H591" i="2"/>
  <c r="H636" i="2"/>
  <c r="H371" i="2"/>
  <c r="H10" i="2"/>
  <c r="H298" i="2"/>
  <c r="H165" i="2"/>
  <c r="H677" i="2"/>
  <c r="H119" i="2"/>
  <c r="H97" i="2"/>
  <c r="H513" i="2"/>
  <c r="H550" i="2"/>
  <c r="H146" i="2"/>
  <c r="H327" i="2"/>
  <c r="H56" i="2"/>
  <c r="H196" i="2"/>
  <c r="H239" i="2"/>
  <c r="H645" i="2"/>
  <c r="H114" i="2"/>
  <c r="H559" i="2"/>
  <c r="H340" i="2"/>
  <c r="H421" i="2"/>
  <c r="H179" i="2"/>
  <c r="H508" i="2"/>
  <c r="H105" i="2"/>
  <c r="H120" i="2"/>
  <c r="H487" i="2"/>
  <c r="H475" i="2"/>
  <c r="H450" i="2"/>
  <c r="H663" i="2"/>
  <c r="H392" i="2"/>
  <c r="H104" i="2"/>
  <c r="H336" i="2"/>
  <c r="H442" i="2"/>
  <c r="H367" i="2"/>
  <c r="H252" i="2"/>
  <c r="H270" i="2"/>
  <c r="H81" i="2"/>
  <c r="H456" i="2"/>
  <c r="H129" i="2"/>
  <c r="H342" i="2"/>
  <c r="H218" i="2"/>
  <c r="H164" i="2"/>
  <c r="H127" i="2"/>
  <c r="H399" i="2"/>
  <c r="H505" i="2"/>
  <c r="H301" i="2"/>
  <c r="H410" i="2"/>
  <c r="H533" i="2"/>
  <c r="H679" i="2"/>
  <c r="H593" i="2"/>
  <c r="H181" i="2"/>
  <c r="H235" i="2"/>
  <c r="H4" i="2"/>
  <c r="H290" i="2"/>
  <c r="H655" i="2"/>
  <c r="H5" i="2"/>
  <c r="H131" i="2"/>
  <c r="H323" i="2"/>
  <c r="H457" i="2"/>
  <c r="H613" i="2"/>
  <c r="H255" i="2"/>
  <c r="H89" i="2"/>
  <c r="H517" i="2"/>
  <c r="H108" i="2"/>
  <c r="H71" i="2"/>
  <c r="H254" i="2"/>
  <c r="H427" i="2"/>
  <c r="H140" i="2"/>
  <c r="H402" i="2"/>
  <c r="H243" i="2"/>
  <c r="H213" i="2"/>
  <c r="H256" i="2"/>
  <c r="H473" i="2"/>
  <c r="H113" i="2"/>
  <c r="H503" i="2"/>
  <c r="H294" i="2"/>
  <c r="H186" i="2"/>
  <c r="H172" i="2"/>
  <c r="H379" i="2"/>
  <c r="H44" i="2"/>
  <c r="H217" i="2"/>
  <c r="H397" i="2"/>
  <c r="H601" i="2"/>
  <c r="H717" i="2"/>
  <c r="H158" i="2"/>
  <c r="H489" i="2"/>
  <c r="H166" i="2"/>
  <c r="H491" i="2"/>
  <c r="H259" i="2"/>
  <c r="H648" i="2"/>
  <c r="H173" i="2"/>
  <c r="H22" i="2"/>
  <c r="H66" i="2"/>
  <c r="H170" i="2"/>
  <c r="H264" i="2"/>
  <c r="H167" i="2"/>
  <c r="H316" i="2"/>
  <c r="H24" i="2"/>
  <c r="H387" i="2"/>
  <c r="H40" i="2"/>
  <c r="H682" i="2"/>
  <c r="H295" i="2"/>
  <c r="H236" i="2"/>
  <c r="H587" i="2"/>
  <c r="H12" i="2"/>
  <c r="H701" i="2"/>
  <c r="H538" i="2"/>
  <c r="H670" i="2"/>
  <c r="H261" i="2"/>
  <c r="H455" i="2"/>
  <c r="H296" i="2"/>
  <c r="H384" i="2"/>
  <c r="H265" i="2"/>
  <c r="H300" i="2"/>
  <c r="H339" i="2"/>
  <c r="H293" i="2"/>
  <c r="H230" i="2"/>
  <c r="H395" i="2"/>
  <c r="H85" i="2"/>
  <c r="H137" i="2"/>
  <c r="H262" i="2"/>
  <c r="H571" i="2"/>
  <c r="H306" i="2"/>
  <c r="H582" i="2"/>
  <c r="H107" i="2"/>
  <c r="H472" i="2"/>
  <c r="H112" i="2"/>
  <c r="H535" i="2"/>
  <c r="H523" i="2"/>
  <c r="H485" i="2"/>
  <c r="H354" i="2"/>
  <c r="H603" i="2"/>
  <c r="H525" i="2"/>
  <c r="H539" i="2"/>
  <c r="H520" i="2"/>
  <c r="H669" i="2"/>
  <c r="H567" i="2"/>
  <c r="H19" i="2"/>
  <c r="H707" i="2"/>
  <c r="H553" i="2"/>
  <c r="H274" i="2"/>
  <c r="H200" i="2"/>
  <c r="H688" i="2"/>
  <c r="H492" i="2"/>
  <c r="H271" i="2"/>
  <c r="H615" i="2"/>
  <c r="H70" i="2"/>
  <c r="H393" i="2"/>
  <c r="H163" i="2"/>
  <c r="H188" i="2"/>
  <c r="H46" i="2"/>
  <c r="H194" i="2"/>
  <c r="H569" i="2"/>
  <c r="H242" i="2"/>
  <c r="H632" i="2"/>
  <c r="H9" i="2"/>
  <c r="H630" i="2"/>
  <c r="H646" i="2"/>
  <c r="H479" i="2"/>
  <c r="H618" i="2"/>
  <c r="H341" i="2"/>
  <c r="H64" i="2"/>
  <c r="H377" i="2"/>
  <c r="H26" i="2"/>
  <c r="H555" i="2"/>
  <c r="H469" i="2"/>
  <c r="H515" i="2"/>
  <c r="H360" i="2"/>
  <c r="H145" i="2"/>
  <c r="H544" i="2"/>
  <c r="H409" i="2"/>
  <c r="H197" i="2"/>
  <c r="H37" i="2"/>
  <c r="H526" i="2"/>
  <c r="H138" i="2"/>
  <c r="H289" i="2"/>
  <c r="H88" i="2"/>
  <c r="H439" i="2"/>
  <c r="H430" i="2"/>
  <c r="H653" i="2"/>
  <c r="H109" i="2"/>
  <c r="H441" i="2"/>
  <c r="H115" i="2"/>
  <c r="H501" i="2"/>
  <c r="H423" i="2"/>
  <c r="H74" i="2"/>
  <c r="H373" i="2"/>
  <c r="H408" i="2"/>
  <c r="H579" i="2"/>
  <c r="H32" i="2"/>
  <c r="H54" i="2"/>
  <c r="H7" i="2"/>
  <c r="H136" i="2"/>
  <c r="H432" i="2"/>
  <c r="H260" i="2"/>
  <c r="H453" i="2"/>
  <c r="H424" i="2"/>
  <c r="H568" i="2"/>
  <c r="H685" i="2"/>
  <c r="H731" i="2"/>
  <c r="H99" i="2"/>
  <c r="H240" i="2"/>
  <c r="H268" i="2"/>
  <c r="H337" i="2"/>
  <c r="H297" i="2"/>
  <c r="H398" i="2"/>
  <c r="H160" i="2"/>
  <c r="H592" i="2"/>
  <c r="H202" i="2"/>
  <c r="H318" i="2"/>
  <c r="H344" i="2"/>
  <c r="H692" i="2"/>
  <c r="H6" i="2"/>
  <c r="H490" i="2"/>
  <c r="H59" i="2"/>
  <c r="H320" i="2"/>
  <c r="H55" i="2"/>
  <c r="H35" i="2"/>
  <c r="H31" i="2"/>
  <c r="H480" i="2"/>
  <c r="H596" i="2"/>
  <c r="H691" i="2"/>
  <c r="H69" i="2"/>
  <c r="H565" i="2"/>
  <c r="H723" i="2"/>
  <c r="H211" i="2"/>
  <c r="H541" i="2"/>
  <c r="H176" i="2"/>
  <c r="H389" i="2"/>
  <c r="H282" i="2"/>
  <c r="H189" i="2"/>
  <c r="H445" i="2"/>
  <c r="H79" i="2"/>
  <c r="H518" i="2"/>
  <c r="H366" i="2"/>
  <c r="H369" i="2"/>
  <c r="H106" i="2"/>
  <c r="H514" i="2"/>
  <c r="H376" i="2"/>
  <c r="H177" i="2"/>
  <c r="H17" i="2"/>
  <c r="H358" i="2"/>
  <c r="H361" i="2"/>
  <c r="H52" i="2"/>
  <c r="H370" i="2"/>
  <c r="H528" i="2"/>
  <c r="H431" i="2"/>
  <c r="H540" i="2"/>
  <c r="H210" i="2"/>
  <c r="H41" i="2"/>
  <c r="H458" i="2"/>
  <c r="H671" i="2"/>
  <c r="H404" i="2"/>
  <c r="H227" i="2"/>
  <c r="H474" i="2"/>
  <c r="H91" i="2"/>
  <c r="H103" i="2"/>
  <c r="H134" i="2"/>
  <c r="H275" i="2"/>
  <c r="H231" i="2"/>
  <c r="H683" i="2"/>
  <c r="H566" i="2"/>
  <c r="H193" i="2"/>
  <c r="H73" i="2"/>
  <c r="H123" i="2"/>
  <c r="H310" i="2"/>
  <c r="H420" i="2"/>
  <c r="H352" i="2"/>
  <c r="H388" i="2"/>
  <c r="H76" i="2"/>
  <c r="H467" i="2"/>
  <c r="H599" i="2"/>
  <c r="H574" i="2"/>
  <c r="H257" i="2"/>
  <c r="H545" i="2"/>
  <c r="H345" i="2"/>
  <c r="H50" i="2"/>
  <c r="H100" i="2"/>
  <c r="H280" i="2"/>
  <c r="H429" i="2"/>
  <c r="H228" i="2"/>
  <c r="H484" i="2"/>
  <c r="H8" i="2"/>
  <c r="H245" i="2"/>
  <c r="H572" i="2"/>
  <c r="H144" i="2"/>
  <c r="H216" i="2"/>
  <c r="H273" i="2"/>
  <c r="H126" i="2"/>
  <c r="H283" i="2"/>
  <c r="H190" i="2"/>
  <c r="H385" i="2"/>
  <c r="H319" i="2"/>
  <c r="H498" i="2"/>
  <c r="H714" i="2"/>
  <c r="H205" i="2"/>
  <c r="H27" i="2"/>
  <c r="H206" i="2"/>
  <c r="H577" i="2"/>
  <c r="H628" i="2"/>
  <c r="H705" i="2"/>
  <c r="H117" i="2"/>
  <c r="H284" i="2"/>
  <c r="H95" i="2"/>
  <c r="H92" i="2"/>
  <c r="H299" i="2"/>
  <c r="H446" i="2"/>
  <c r="H209" i="2"/>
  <c r="H224" i="2"/>
  <c r="H522" i="2"/>
  <c r="H357" i="2"/>
  <c r="H187" i="2"/>
  <c r="H174" i="2"/>
  <c r="H75" i="2"/>
  <c r="H86" i="2"/>
  <c r="H644" i="2"/>
  <c r="H483" i="2"/>
  <c r="H47" i="2"/>
  <c r="H11" i="2"/>
  <c r="H721" i="2"/>
  <c r="H638" i="2"/>
  <c r="H28" i="2"/>
  <c r="H563" i="2"/>
  <c r="H130" i="2"/>
  <c r="H34" i="2"/>
  <c r="H65" i="2"/>
  <c r="H141" i="2"/>
  <c r="H238" i="2"/>
  <c r="H527" i="2"/>
  <c r="H400" i="2"/>
  <c r="H335" i="2"/>
  <c r="H204" i="2"/>
  <c r="H390" i="2"/>
  <c r="H564" i="2"/>
  <c r="H247" i="2"/>
  <c r="H600" i="2"/>
  <c r="H62" i="2"/>
  <c r="H191" i="2"/>
  <c r="H203" i="2"/>
  <c r="H386" i="2"/>
  <c r="H3" i="2"/>
  <c r="H148" i="2"/>
  <c r="H276" i="2"/>
  <c r="H641" i="2"/>
  <c r="H610" i="2"/>
  <c r="H611" i="2"/>
  <c r="H372" i="2"/>
  <c r="H48" i="2"/>
  <c r="H414" i="2"/>
  <c r="H272" i="2"/>
  <c r="H322" i="2"/>
  <c r="H180" i="2"/>
  <c r="H151" i="2"/>
  <c r="H494" i="2"/>
  <c r="H578" i="2"/>
  <c r="H710" i="2"/>
  <c r="H147" i="2"/>
  <c r="H2" i="2"/>
  <c r="H15" i="2"/>
  <c r="H448" i="2"/>
  <c r="H125" i="2"/>
  <c r="H13" i="2"/>
  <c r="H486" i="2"/>
  <c r="H678" i="2"/>
  <c r="H331" i="2"/>
  <c r="H58" i="2"/>
  <c r="H229" i="2"/>
  <c r="H313" i="2"/>
  <c r="H157" i="2"/>
  <c r="H143" i="2"/>
  <c r="H161" i="2"/>
  <c r="H321" i="2"/>
  <c r="H29" i="2"/>
  <c r="H627" i="2"/>
  <c r="H250" i="2"/>
  <c r="H135" i="2"/>
  <c r="H594" i="2"/>
  <c r="H251" i="2"/>
  <c r="H101" i="2"/>
  <c r="H45" i="2"/>
  <c r="H234" i="2"/>
  <c r="H519" i="2"/>
  <c r="H25" i="2"/>
  <c r="H14" i="2"/>
  <c r="H422" i="2"/>
  <c r="H556" i="2"/>
  <c r="H51" i="2"/>
  <c r="H291" i="2"/>
  <c r="H359" i="2"/>
  <c r="H246" i="2"/>
  <c r="H435" i="2"/>
  <c r="H286" i="2"/>
  <c r="H589" i="2"/>
  <c r="H606" i="2"/>
  <c r="H406" i="2"/>
  <c r="H267" i="2"/>
  <c r="H581" i="2"/>
  <c r="H737" i="2"/>
  <c r="H666" i="2"/>
  <c r="H84" i="2"/>
  <c r="H139" i="2"/>
  <c r="H619" i="2"/>
  <c r="H208" i="2"/>
  <c r="H482" i="2"/>
  <c r="H558" i="2"/>
  <c r="H155" i="2"/>
  <c r="H672" i="2"/>
  <c r="H20" i="2"/>
  <c r="H324" i="2"/>
  <c r="H124" i="2"/>
  <c r="H72" i="2"/>
  <c r="H459" i="2"/>
  <c r="H237" i="2"/>
  <c r="H68" i="2"/>
  <c r="H727" i="2"/>
  <c r="H711" i="2"/>
  <c r="H368" i="2"/>
  <c r="H305" i="2"/>
  <c r="H102" i="2"/>
  <c r="H258" i="2"/>
  <c r="H621" i="2"/>
  <c r="H292" i="2"/>
  <c r="H562" i="2"/>
  <c r="H374" i="2"/>
  <c r="H573" i="2"/>
  <c r="H303" i="2"/>
  <c r="H326" i="2"/>
  <c r="H233" i="2"/>
  <c r="H700" i="2"/>
  <c r="H476" i="2"/>
  <c r="H183" i="2"/>
  <c r="H60" i="2"/>
  <c r="H312" i="2"/>
  <c r="H449" i="2"/>
  <c r="H287" i="2"/>
  <c r="H405" i="2"/>
  <c r="H507" i="2"/>
  <c r="H349" i="2"/>
  <c r="H57" i="2"/>
  <c r="H499" i="2"/>
  <c r="H21" i="2"/>
  <c r="H152" i="2"/>
  <c r="H285" i="2"/>
  <c r="H675" i="2"/>
  <c r="H328" i="2"/>
  <c r="H61" i="2"/>
  <c r="H570" i="2"/>
  <c r="H461" i="2"/>
  <c r="H219" i="2"/>
  <c r="H118" i="2"/>
  <c r="H278" i="2"/>
  <c r="H415" i="2"/>
  <c r="H502" i="2"/>
  <c r="H706" i="2"/>
  <c r="H128" i="2"/>
  <c r="H308" i="2"/>
  <c r="H694" i="2"/>
  <c r="H732" i="2"/>
  <c r="H332" i="2"/>
  <c r="H353" i="2"/>
  <c r="H662" i="2"/>
  <c r="H121" i="2"/>
  <c r="H16" i="2"/>
  <c r="H575" i="2"/>
  <c r="H434" i="2"/>
  <c r="H175" i="2"/>
  <c r="H524" i="2"/>
  <c r="H33" i="2"/>
  <c r="H468" i="2"/>
  <c r="H185" i="2"/>
  <c r="H309" i="2"/>
  <c r="H661" i="2"/>
  <c r="H549" i="2"/>
  <c r="H437" i="2"/>
  <c r="H215" i="2"/>
  <c r="H643" i="2"/>
  <c r="H511" i="2"/>
  <c r="H171" i="2"/>
  <c r="H365" i="2"/>
  <c r="H18" i="2"/>
  <c r="H532" i="2"/>
  <c r="H279" i="2"/>
  <c r="H640" i="2"/>
  <c r="H504" i="2"/>
  <c r="H477" i="2"/>
  <c r="H451" i="2"/>
  <c r="H63" i="2"/>
  <c r="H39" i="2"/>
  <c r="H471" i="2"/>
  <c r="H53" i="2"/>
  <c r="H585" i="2"/>
  <c r="H735" i="2"/>
  <c r="H23" i="2"/>
  <c r="H413" i="2"/>
  <c r="H356" i="2"/>
  <c r="H116" i="2"/>
  <c r="H481" i="2"/>
  <c r="H597" i="2"/>
  <c r="H350" i="2"/>
  <c r="H598" i="2"/>
  <c r="H78" i="2"/>
  <c r="H552" i="2"/>
  <c r="H521" i="2"/>
  <c r="H726" i="2"/>
  <c r="H733" i="2"/>
  <c r="H548" i="2"/>
  <c r="H495" i="2"/>
  <c r="H656" i="2"/>
  <c r="H465" i="2"/>
  <c r="H226" i="2"/>
  <c r="H651" i="2"/>
  <c r="H110" i="2"/>
  <c r="H198" i="2"/>
  <c r="H626" i="2"/>
  <c r="H43" i="2"/>
  <c r="H470" i="2"/>
  <c r="H307" i="2"/>
  <c r="H488" i="2"/>
  <c r="H67" i="2"/>
  <c r="H649" i="2"/>
  <c r="H351" i="2"/>
  <c r="H311" i="2"/>
  <c r="H182" i="2"/>
  <c r="H396" i="2"/>
  <c r="H38" i="2"/>
  <c r="H584" i="2"/>
  <c r="H133" i="2"/>
  <c r="H195" i="2"/>
  <c r="H506" i="2"/>
  <c r="H220" i="2"/>
  <c r="H277" i="2"/>
  <c r="H605" i="2"/>
  <c r="H378" i="2"/>
  <c r="H612" i="2"/>
  <c r="H436" i="2"/>
  <c r="H42" i="2"/>
  <c r="H96" i="2"/>
  <c r="H153" i="2"/>
  <c r="H728" i="2"/>
  <c r="H201" i="2"/>
  <c r="H551" i="2"/>
  <c r="H699" i="2"/>
  <c r="H394" i="2"/>
  <c r="H690" i="2"/>
  <c r="H724" i="2"/>
  <c r="H36" i="2"/>
  <c r="H149" i="2"/>
  <c r="H496" i="2"/>
  <c r="H30" i="2"/>
  <c r="H269" i="2"/>
  <c r="H689" i="2"/>
  <c r="H695" i="2"/>
  <c r="H87" i="2"/>
  <c r="H412" i="2"/>
  <c r="H221" i="2"/>
  <c r="H380" i="2"/>
  <c r="H132" i="2"/>
  <c r="H667" i="2"/>
  <c r="H418" i="2"/>
  <c r="H346" i="2"/>
  <c r="H602" i="2"/>
  <c r="H411" i="2"/>
  <c r="H635" i="2"/>
  <c r="H122" i="2"/>
  <c r="H222" i="2"/>
  <c r="H168" i="2"/>
  <c r="H616" i="2"/>
  <c r="H111" i="2"/>
  <c r="H363" i="2"/>
  <c r="H560" i="2"/>
  <c r="H554" i="2"/>
  <c r="H317" i="2"/>
  <c r="H80" i="2"/>
  <c r="H720" i="2"/>
  <c r="H464" i="2"/>
  <c r="H673" i="2"/>
  <c r="H704" i="2"/>
  <c r="H534" i="2"/>
  <c r="H659" i="2"/>
  <c r="H241" i="2"/>
  <c r="H214" i="2"/>
  <c r="H629" i="2"/>
  <c r="H444" i="2"/>
  <c r="H466" i="2"/>
  <c r="H98" i="2"/>
  <c r="H334" i="2"/>
  <c r="H248" i="2"/>
  <c r="H169" i="2"/>
  <c r="H225" i="2"/>
  <c r="H244" i="2"/>
  <c r="H249" i="2"/>
  <c r="H391" i="2"/>
  <c r="H154" i="2"/>
  <c r="H159" i="2"/>
  <c r="H94" i="2"/>
  <c r="H650" i="2"/>
  <c r="H478" i="2"/>
  <c r="H407" i="2"/>
  <c r="H207" i="2"/>
  <c r="H674" i="2"/>
  <c r="H590" i="2"/>
  <c r="H713" i="2"/>
  <c r="H576" i="2"/>
  <c r="H687" i="2"/>
  <c r="H625" i="2"/>
  <c r="H90" i="2"/>
  <c r="H634" i="2"/>
  <c r="H586" i="2"/>
  <c r="H739" i="2"/>
  <c r="H729" i="2"/>
  <c r="H416" i="2"/>
  <c r="H686" i="2"/>
  <c r="H162" i="2"/>
  <c r="H355" i="2"/>
  <c r="H604" i="2"/>
  <c r="H223" i="2"/>
  <c r="H281" i="2"/>
  <c r="H375" i="2"/>
  <c r="H142" i="2"/>
  <c r="H497" i="2"/>
  <c r="H631" i="2"/>
  <c r="H82" i="2"/>
  <c r="H425" i="2"/>
  <c r="H657" i="2"/>
  <c r="H266" i="2"/>
  <c r="H347" i="2"/>
  <c r="H623" i="2"/>
  <c r="H561" i="2"/>
  <c r="H543" i="2"/>
  <c r="H348" i="2"/>
  <c r="H382" i="2"/>
  <c r="H447" i="2"/>
  <c r="H381" i="2"/>
  <c r="H77" i="2"/>
  <c r="H184" i="2"/>
  <c r="H288" i="2"/>
  <c r="H302" i="2"/>
  <c r="H263" i="2"/>
  <c r="H512" i="2"/>
  <c r="H730" i="2"/>
  <c r="H362" i="2"/>
  <c r="H580" i="2"/>
  <c r="H684" i="2"/>
  <c r="H199" i="2"/>
  <c r="H314" i="2"/>
  <c r="H557" i="2"/>
  <c r="H178" i="2"/>
  <c r="H509" i="2"/>
  <c r="H192" i="2"/>
  <c r="H460" i="2"/>
  <c r="H696" i="2"/>
  <c r="H608" i="2"/>
  <c r="H304" i="2"/>
  <c r="H647" i="2"/>
  <c r="H438" i="2"/>
  <c r="H637" i="2"/>
  <c r="H537" i="2"/>
  <c r="H583" i="2"/>
  <c r="H401" i="2"/>
  <c r="H452" i="2"/>
  <c r="H419" i="2"/>
  <c r="H652" i="2"/>
  <c r="H493" i="2"/>
  <c r="H315" i="2"/>
  <c r="H718" i="2"/>
  <c r="H364" i="2"/>
  <c r="H329" i="2"/>
  <c r="H698" i="2"/>
  <c r="H330" i="2"/>
  <c r="H620" i="2"/>
  <c r="H676" i="2"/>
  <c r="H633" i="2"/>
  <c r="H433" i="2"/>
  <c r="H443" i="2"/>
  <c r="H530" i="2"/>
  <c r="H333" i="2"/>
  <c r="H609" i="2"/>
  <c r="H622" i="2"/>
  <c r="H722" i="2"/>
  <c r="H426" i="2"/>
  <c r="H681" i="2"/>
  <c r="H654" i="2"/>
  <c r="H463" i="2"/>
  <c r="H639" i="2"/>
  <c r="H617" i="2"/>
  <c r="H697" i="2"/>
  <c r="H542" i="2"/>
  <c r="H595" i="2"/>
  <c r="H738" i="2"/>
  <c r="H547" i="2"/>
  <c r="H658" i="2"/>
  <c r="H440" i="2"/>
  <c r="H734" i="2"/>
  <c r="H736" i="2"/>
  <c r="H715" i="2"/>
  <c r="H680" i="2"/>
  <c r="H725" i="2"/>
  <c r="H703" i="2"/>
  <c r="H624" i="2"/>
  <c r="H716" i="2"/>
  <c r="H693" i="2"/>
  <c r="H664" i="2"/>
  <c r="H719" i="2"/>
  <c r="H665" i="2"/>
  <c r="H708" i="2"/>
  <c r="H709" i="2"/>
  <c r="H712" i="2"/>
  <c r="C12" i="3" l="1"/>
  <c r="D61" i="3"/>
  <c r="C64" i="3"/>
  <c r="C85" i="3"/>
  <c r="J34" i="3"/>
  <c r="C44" i="3"/>
  <c r="C60" i="3"/>
  <c r="C83" i="3"/>
  <c r="C4" i="3"/>
  <c r="C80" i="3"/>
  <c r="C22" i="3"/>
  <c r="C88" i="3"/>
  <c r="C35" i="3"/>
  <c r="C109" i="3"/>
  <c r="E80" i="3"/>
  <c r="C43" i="3"/>
  <c r="C2" i="3"/>
  <c r="C76" i="3"/>
  <c r="C8" i="3"/>
  <c r="C79" i="3"/>
  <c r="D5" i="3"/>
  <c r="C30" i="3"/>
  <c r="C34" i="3"/>
  <c r="K10" i="3"/>
  <c r="M33" i="3"/>
  <c r="C50" i="3"/>
  <c r="C7" i="3"/>
  <c r="C61" i="3"/>
  <c r="C17" i="3"/>
  <c r="J55" i="3"/>
  <c r="J40" i="3"/>
  <c r="D78" i="3"/>
  <c r="C81" i="3"/>
  <c r="C24" i="3"/>
  <c r="C74" i="3"/>
  <c r="C46" i="3"/>
  <c r="C48" i="3"/>
  <c r="D44" i="3"/>
  <c r="F109" i="3"/>
  <c r="J50" i="3"/>
  <c r="C66" i="3"/>
  <c r="F118" i="3"/>
  <c r="D17" i="3"/>
  <c r="F43" i="3"/>
  <c r="C75" i="3"/>
  <c r="F46" i="3"/>
  <c r="C5" i="3"/>
  <c r="C84" i="3"/>
  <c r="C106" i="3"/>
  <c r="C33" i="3"/>
  <c r="C26" i="3"/>
  <c r="C100" i="3"/>
  <c r="D59" i="3"/>
  <c r="G98" i="3"/>
  <c r="K82" i="3"/>
  <c r="C93" i="3"/>
  <c r="D84" i="3"/>
  <c r="E71" i="3"/>
  <c r="G118" i="3"/>
  <c r="C21" i="3"/>
  <c r="C78" i="3"/>
  <c r="H78" i="3"/>
  <c r="D82" i="3"/>
  <c r="E57" i="3"/>
  <c r="D104" i="3"/>
  <c r="F83" i="3"/>
  <c r="H85" i="3"/>
  <c r="C82" i="3"/>
  <c r="E110" i="3"/>
  <c r="E90" i="3"/>
  <c r="E86" i="3"/>
  <c r="F82" i="3"/>
  <c r="M119" i="3"/>
  <c r="C98" i="3"/>
  <c r="D109" i="3"/>
  <c r="D81" i="3"/>
  <c r="D33" i="3"/>
  <c r="E14" i="3"/>
  <c r="G80" i="3"/>
  <c r="L105" i="3"/>
  <c r="C51" i="3"/>
  <c r="E98" i="3"/>
  <c r="E34" i="3"/>
  <c r="E12" i="3"/>
  <c r="F66" i="3"/>
  <c r="I78" i="3"/>
  <c r="K81" i="3"/>
  <c r="K48" i="3"/>
  <c r="K35" i="3"/>
  <c r="K24" i="3"/>
  <c r="K46" i="3"/>
  <c r="C121" i="3"/>
  <c r="D40" i="3"/>
  <c r="E21" i="3"/>
  <c r="F48" i="3"/>
  <c r="G2" i="3"/>
  <c r="K15" i="3"/>
  <c r="J3" i="3"/>
  <c r="L50" i="3"/>
  <c r="J106" i="3"/>
  <c r="J79" i="3"/>
  <c r="J75" i="3"/>
  <c r="C118" i="3"/>
  <c r="D121" i="3"/>
  <c r="E3" i="3"/>
  <c r="E88" i="3"/>
  <c r="H59" i="3"/>
  <c r="D118" i="3"/>
  <c r="D66" i="3"/>
  <c r="D35" i="3"/>
  <c r="E51" i="3"/>
  <c r="E22" i="3"/>
  <c r="F35" i="3"/>
  <c r="H121" i="3"/>
  <c r="J30" i="3"/>
  <c r="L60" i="3"/>
  <c r="J4" i="3"/>
  <c r="J80" i="3"/>
  <c r="D86" i="3"/>
  <c r="E87" i="3"/>
  <c r="E115" i="3"/>
  <c r="E2" i="3"/>
  <c r="F24" i="3"/>
  <c r="H5" i="3"/>
  <c r="C10" i="3"/>
  <c r="D55" i="3"/>
  <c r="D24" i="3"/>
  <c r="E93" i="3"/>
  <c r="E4" i="3"/>
  <c r="D96" i="3"/>
  <c r="V99" i="3"/>
  <c r="T99" i="3"/>
  <c r="R99" i="3"/>
  <c r="U99" i="3"/>
  <c r="Q99" i="3"/>
  <c r="S99" i="3"/>
  <c r="M99" i="3"/>
  <c r="G99" i="3"/>
  <c r="N99" i="3"/>
  <c r="L99" i="3"/>
  <c r="P99" i="3"/>
  <c r="C99" i="3"/>
  <c r="I99" i="3"/>
  <c r="H99" i="3"/>
  <c r="K99" i="3"/>
  <c r="J99" i="3"/>
  <c r="F99" i="3"/>
  <c r="E99" i="3"/>
  <c r="V73" i="3"/>
  <c r="T73" i="3"/>
  <c r="R73" i="3"/>
  <c r="Q73" i="3"/>
  <c r="S73" i="3"/>
  <c r="M73" i="3"/>
  <c r="U73" i="3"/>
  <c r="H73" i="3"/>
  <c r="G73" i="3"/>
  <c r="P73" i="3"/>
  <c r="L73" i="3"/>
  <c r="C73" i="3"/>
  <c r="J73" i="3"/>
  <c r="K73" i="3"/>
  <c r="N73" i="3"/>
  <c r="I73" i="3"/>
  <c r="F73" i="3"/>
  <c r="E73" i="3"/>
  <c r="V70" i="3"/>
  <c r="T70" i="3"/>
  <c r="R70" i="3"/>
  <c r="Q70" i="3"/>
  <c r="M70" i="3"/>
  <c r="S70" i="3"/>
  <c r="U70" i="3"/>
  <c r="H70" i="3"/>
  <c r="G70" i="3"/>
  <c r="N70" i="3"/>
  <c r="L70" i="3"/>
  <c r="K70" i="3"/>
  <c r="C70" i="3"/>
  <c r="I70" i="3"/>
  <c r="P70" i="3"/>
  <c r="F70" i="3"/>
  <c r="J70" i="3"/>
  <c r="E70" i="3"/>
  <c r="V37" i="3"/>
  <c r="T37" i="3"/>
  <c r="R37" i="3"/>
  <c r="Q37" i="3"/>
  <c r="U37" i="3"/>
  <c r="M37" i="3"/>
  <c r="L37" i="3"/>
  <c r="S37" i="3"/>
  <c r="H37" i="3"/>
  <c r="G37" i="3"/>
  <c r="P37" i="3"/>
  <c r="N37" i="3"/>
  <c r="C37" i="3"/>
  <c r="J37" i="3"/>
  <c r="K37" i="3"/>
  <c r="I37" i="3"/>
  <c r="F37" i="3"/>
  <c r="E37" i="3"/>
  <c r="V95" i="3"/>
  <c r="T95" i="3"/>
  <c r="R95" i="3"/>
  <c r="Q95" i="3"/>
  <c r="U95" i="3"/>
  <c r="M95" i="3"/>
  <c r="L95" i="3"/>
  <c r="S95" i="3"/>
  <c r="H95" i="3"/>
  <c r="G95" i="3"/>
  <c r="P95" i="3"/>
  <c r="N95" i="3"/>
  <c r="J95" i="3"/>
  <c r="C95" i="3"/>
  <c r="I95" i="3"/>
  <c r="K95" i="3"/>
  <c r="F95" i="3"/>
  <c r="E95" i="3"/>
  <c r="V62" i="3"/>
  <c r="T62" i="3"/>
  <c r="U62" i="3"/>
  <c r="R62" i="3"/>
  <c r="Q62" i="3"/>
  <c r="M62" i="3"/>
  <c r="L62" i="3"/>
  <c r="S62" i="3"/>
  <c r="H62" i="3"/>
  <c r="G62" i="3"/>
  <c r="N62" i="3"/>
  <c r="P62" i="3"/>
  <c r="C62" i="3"/>
  <c r="K62" i="3"/>
  <c r="J62" i="3"/>
  <c r="F62" i="3"/>
  <c r="I62" i="3"/>
  <c r="E62" i="3"/>
  <c r="V102" i="3"/>
  <c r="T102" i="3"/>
  <c r="S102" i="3"/>
  <c r="R102" i="3"/>
  <c r="Q102" i="3"/>
  <c r="M102" i="3"/>
  <c r="L102" i="3"/>
  <c r="U102" i="3"/>
  <c r="N102" i="3"/>
  <c r="H102" i="3"/>
  <c r="G102" i="3"/>
  <c r="P102" i="3"/>
  <c r="K102" i="3"/>
  <c r="C102" i="3"/>
  <c r="J102" i="3"/>
  <c r="I102" i="3"/>
  <c r="F102" i="3"/>
  <c r="E102" i="3"/>
  <c r="V94" i="3"/>
  <c r="T94" i="3"/>
  <c r="Q94" i="3"/>
  <c r="R94" i="3"/>
  <c r="S94" i="3"/>
  <c r="M94" i="3"/>
  <c r="L94" i="3"/>
  <c r="U94" i="3"/>
  <c r="H94" i="3"/>
  <c r="G94" i="3"/>
  <c r="P94" i="3"/>
  <c r="N94" i="3"/>
  <c r="I94" i="3"/>
  <c r="C94" i="3"/>
  <c r="K94" i="3"/>
  <c r="J94" i="3"/>
  <c r="F94" i="3"/>
  <c r="E94" i="3"/>
  <c r="V28" i="3"/>
  <c r="T28" i="3"/>
  <c r="Q28" i="3"/>
  <c r="R28" i="3"/>
  <c r="M28" i="3"/>
  <c r="U28" i="3"/>
  <c r="L28" i="3"/>
  <c r="S28" i="3"/>
  <c r="H28" i="3"/>
  <c r="G28" i="3"/>
  <c r="P28" i="3"/>
  <c r="C28" i="3"/>
  <c r="N28" i="3"/>
  <c r="J28" i="3"/>
  <c r="K28" i="3"/>
  <c r="I28" i="3"/>
  <c r="F28" i="3"/>
  <c r="E28" i="3"/>
  <c r="V31" i="3"/>
  <c r="T31" i="3"/>
  <c r="Q31" i="3"/>
  <c r="S31" i="3"/>
  <c r="U31" i="3"/>
  <c r="R31" i="3"/>
  <c r="M31" i="3"/>
  <c r="L31" i="3"/>
  <c r="H31" i="3"/>
  <c r="G31" i="3"/>
  <c r="N31" i="3"/>
  <c r="P31" i="3"/>
  <c r="C31" i="3"/>
  <c r="J31" i="3"/>
  <c r="I31" i="3"/>
  <c r="K31" i="3"/>
  <c r="F31" i="3"/>
  <c r="E31" i="3"/>
  <c r="D31" i="3"/>
  <c r="V108" i="3"/>
  <c r="U108" i="3"/>
  <c r="T108" i="3"/>
  <c r="P108" i="3"/>
  <c r="S108" i="3"/>
  <c r="Q108" i="3"/>
  <c r="R108" i="3"/>
  <c r="M108" i="3"/>
  <c r="N108" i="3"/>
  <c r="K108" i="3"/>
  <c r="J108" i="3"/>
  <c r="I108" i="3"/>
  <c r="H108" i="3"/>
  <c r="F108" i="3"/>
  <c r="G108" i="3"/>
  <c r="E108" i="3"/>
  <c r="C108" i="3"/>
  <c r="L108" i="3"/>
  <c r="V116" i="3"/>
  <c r="U116" i="3"/>
  <c r="T116" i="3"/>
  <c r="P116" i="3"/>
  <c r="S116" i="3"/>
  <c r="M116" i="3"/>
  <c r="N116" i="3"/>
  <c r="Q116" i="3"/>
  <c r="K116" i="3"/>
  <c r="R116" i="3"/>
  <c r="J116" i="3"/>
  <c r="I116" i="3"/>
  <c r="H116" i="3"/>
  <c r="G116" i="3"/>
  <c r="L116" i="3"/>
  <c r="F116" i="3"/>
  <c r="E116" i="3"/>
  <c r="C116" i="3"/>
  <c r="V96" i="3"/>
  <c r="U96" i="3"/>
  <c r="T96" i="3"/>
  <c r="P96" i="3"/>
  <c r="S96" i="3"/>
  <c r="N96" i="3"/>
  <c r="R96" i="3"/>
  <c r="K96" i="3"/>
  <c r="J96" i="3"/>
  <c r="Q96" i="3"/>
  <c r="M96" i="3"/>
  <c r="L96" i="3"/>
  <c r="I96" i="3"/>
  <c r="H96" i="3"/>
  <c r="F96" i="3"/>
  <c r="E96" i="3"/>
  <c r="C96" i="3"/>
  <c r="V77" i="3"/>
  <c r="U77" i="3"/>
  <c r="T77" i="3"/>
  <c r="R77" i="3"/>
  <c r="P77" i="3"/>
  <c r="S77" i="3"/>
  <c r="L77" i="3"/>
  <c r="M77" i="3"/>
  <c r="N77" i="3"/>
  <c r="Q77" i="3"/>
  <c r="K77" i="3"/>
  <c r="J77" i="3"/>
  <c r="G77" i="3"/>
  <c r="F77" i="3"/>
  <c r="I77" i="3"/>
  <c r="H77" i="3"/>
  <c r="E77" i="3"/>
  <c r="C77" i="3"/>
  <c r="V91" i="3"/>
  <c r="U91" i="3"/>
  <c r="T91" i="3"/>
  <c r="R91" i="3"/>
  <c r="S91" i="3"/>
  <c r="P91" i="3"/>
  <c r="Q91" i="3"/>
  <c r="K91" i="3"/>
  <c r="L91" i="3"/>
  <c r="J91" i="3"/>
  <c r="M91" i="3"/>
  <c r="N91" i="3"/>
  <c r="H91" i="3"/>
  <c r="I91" i="3"/>
  <c r="G91" i="3"/>
  <c r="F91" i="3"/>
  <c r="E91" i="3"/>
  <c r="C91" i="3"/>
  <c r="V32" i="3"/>
  <c r="U32" i="3"/>
  <c r="T32" i="3"/>
  <c r="R32" i="3"/>
  <c r="P32" i="3"/>
  <c r="S32" i="3"/>
  <c r="M32" i="3"/>
  <c r="K32" i="3"/>
  <c r="J32" i="3"/>
  <c r="Q32" i="3"/>
  <c r="N32" i="3"/>
  <c r="H32" i="3"/>
  <c r="I32" i="3"/>
  <c r="G32" i="3"/>
  <c r="F32" i="3"/>
  <c r="L32" i="3"/>
  <c r="E32" i="3"/>
  <c r="C32" i="3"/>
  <c r="V69" i="3"/>
  <c r="U69" i="3"/>
  <c r="T69" i="3"/>
  <c r="R69" i="3"/>
  <c r="P69" i="3"/>
  <c r="S69" i="3"/>
  <c r="M69" i="3"/>
  <c r="N69" i="3"/>
  <c r="Q69" i="3"/>
  <c r="K69" i="3"/>
  <c r="J69" i="3"/>
  <c r="I69" i="3"/>
  <c r="L69" i="3"/>
  <c r="F69" i="3"/>
  <c r="H69" i="3"/>
  <c r="E69" i="3"/>
  <c r="D69" i="3"/>
  <c r="G69" i="3"/>
  <c r="C69" i="3"/>
  <c r="D94" i="3"/>
  <c r="V117" i="3"/>
  <c r="U117" i="3"/>
  <c r="T117" i="3"/>
  <c r="P117" i="3"/>
  <c r="S117" i="3"/>
  <c r="K117" i="3"/>
  <c r="M117" i="3"/>
  <c r="J117" i="3"/>
  <c r="Q117" i="3"/>
  <c r="N117" i="3"/>
  <c r="R117" i="3"/>
  <c r="I117" i="3"/>
  <c r="F117" i="3"/>
  <c r="L117" i="3"/>
  <c r="H117" i="3"/>
  <c r="E117" i="3"/>
  <c r="C117" i="3"/>
  <c r="V68" i="3"/>
  <c r="U68" i="3"/>
  <c r="T68" i="3"/>
  <c r="P68" i="3"/>
  <c r="S68" i="3"/>
  <c r="Q68" i="3"/>
  <c r="R68" i="3"/>
  <c r="N68" i="3"/>
  <c r="K68" i="3"/>
  <c r="L68" i="3"/>
  <c r="J68" i="3"/>
  <c r="M68" i="3"/>
  <c r="I68" i="3"/>
  <c r="G68" i="3"/>
  <c r="F68" i="3"/>
  <c r="H68" i="3"/>
  <c r="E68" i="3"/>
  <c r="C68" i="3"/>
  <c r="V72" i="3"/>
  <c r="U72" i="3"/>
  <c r="T72" i="3"/>
  <c r="R72" i="3"/>
  <c r="P72" i="3"/>
  <c r="S72" i="3"/>
  <c r="Q72" i="3"/>
  <c r="L72" i="3"/>
  <c r="M72" i="3"/>
  <c r="N72" i="3"/>
  <c r="K72" i="3"/>
  <c r="J72" i="3"/>
  <c r="G72" i="3"/>
  <c r="F72" i="3"/>
  <c r="H72" i="3"/>
  <c r="E72" i="3"/>
  <c r="I72" i="3"/>
  <c r="C72" i="3"/>
  <c r="D72" i="3"/>
  <c r="V120" i="3"/>
  <c r="U120" i="3"/>
  <c r="T120" i="3"/>
  <c r="S120" i="3"/>
  <c r="N120" i="3"/>
  <c r="M120" i="3"/>
  <c r="R120" i="3"/>
  <c r="Q120" i="3"/>
  <c r="P120" i="3"/>
  <c r="L120" i="3"/>
  <c r="K120" i="3"/>
  <c r="H120" i="3"/>
  <c r="G120" i="3"/>
  <c r="F120" i="3"/>
  <c r="I120" i="3"/>
  <c r="D120" i="3"/>
  <c r="C120" i="3"/>
  <c r="J120" i="3"/>
  <c r="V113" i="3"/>
  <c r="U113" i="3"/>
  <c r="T113" i="3"/>
  <c r="N113" i="3"/>
  <c r="M113" i="3"/>
  <c r="S113" i="3"/>
  <c r="R113" i="3"/>
  <c r="Q113" i="3"/>
  <c r="L113" i="3"/>
  <c r="K113" i="3"/>
  <c r="H113" i="3"/>
  <c r="P113" i="3"/>
  <c r="I113" i="3"/>
  <c r="G113" i="3"/>
  <c r="F113" i="3"/>
  <c r="D113" i="3"/>
  <c r="C113" i="3"/>
  <c r="J113" i="3"/>
  <c r="V18" i="3"/>
  <c r="U18" i="3"/>
  <c r="T18" i="3"/>
  <c r="N18" i="3"/>
  <c r="M18" i="3"/>
  <c r="S18" i="3"/>
  <c r="R18" i="3"/>
  <c r="Q18" i="3"/>
  <c r="P18" i="3"/>
  <c r="K18" i="3"/>
  <c r="H18" i="3"/>
  <c r="L18" i="3"/>
  <c r="J18" i="3"/>
  <c r="G18" i="3"/>
  <c r="F18" i="3"/>
  <c r="I18" i="3"/>
  <c r="D18" i="3"/>
  <c r="C18" i="3"/>
  <c r="V16" i="3"/>
  <c r="U16" i="3"/>
  <c r="T16" i="3"/>
  <c r="N16" i="3"/>
  <c r="M16" i="3"/>
  <c r="S16" i="3"/>
  <c r="R16" i="3"/>
  <c r="Q16" i="3"/>
  <c r="P16" i="3"/>
  <c r="K16" i="3"/>
  <c r="I16" i="3"/>
  <c r="H16" i="3"/>
  <c r="L16" i="3"/>
  <c r="F16" i="3"/>
  <c r="D16" i="3"/>
  <c r="C16" i="3"/>
  <c r="G16" i="3"/>
  <c r="J16" i="3"/>
  <c r="V13" i="3"/>
  <c r="U13" i="3"/>
  <c r="T13" i="3"/>
  <c r="N13" i="3"/>
  <c r="M13" i="3"/>
  <c r="S13" i="3"/>
  <c r="R13" i="3"/>
  <c r="Q13" i="3"/>
  <c r="L13" i="3"/>
  <c r="K13" i="3"/>
  <c r="I13" i="3"/>
  <c r="P13" i="3"/>
  <c r="H13" i="3"/>
  <c r="G13" i="3"/>
  <c r="J13" i="3"/>
  <c r="F13" i="3"/>
  <c r="E13" i="3"/>
  <c r="D13" i="3"/>
  <c r="C13" i="3"/>
  <c r="V6" i="3"/>
  <c r="U6" i="3"/>
  <c r="T6" i="3"/>
  <c r="N6" i="3"/>
  <c r="M6" i="3"/>
  <c r="Q6" i="3"/>
  <c r="S6" i="3"/>
  <c r="P6" i="3"/>
  <c r="K6" i="3"/>
  <c r="I6" i="3"/>
  <c r="R6" i="3"/>
  <c r="H6" i="3"/>
  <c r="J6" i="3"/>
  <c r="G6" i="3"/>
  <c r="F6" i="3"/>
  <c r="D6" i="3"/>
  <c r="C6" i="3"/>
  <c r="L6" i="3"/>
  <c r="V23" i="3"/>
  <c r="U23" i="3"/>
  <c r="T23" i="3"/>
  <c r="N23" i="3"/>
  <c r="M23" i="3"/>
  <c r="S23" i="3"/>
  <c r="Q23" i="3"/>
  <c r="P23" i="3"/>
  <c r="K23" i="3"/>
  <c r="R23" i="3"/>
  <c r="I23" i="3"/>
  <c r="H23" i="3"/>
  <c r="F23" i="3"/>
  <c r="J23" i="3"/>
  <c r="D23" i="3"/>
  <c r="C23" i="3"/>
  <c r="L23" i="3"/>
  <c r="G23" i="3"/>
  <c r="V27" i="3"/>
  <c r="U27" i="3"/>
  <c r="T27" i="3"/>
  <c r="R27" i="3"/>
  <c r="N27" i="3"/>
  <c r="M27" i="3"/>
  <c r="S27" i="3"/>
  <c r="Q27" i="3"/>
  <c r="L27" i="3"/>
  <c r="K27" i="3"/>
  <c r="I27" i="3"/>
  <c r="P27" i="3"/>
  <c r="H27" i="3"/>
  <c r="J27" i="3"/>
  <c r="G27" i="3"/>
  <c r="F27" i="3"/>
  <c r="E27" i="3"/>
  <c r="D27" i="3"/>
  <c r="C27" i="3"/>
  <c r="V65" i="3"/>
  <c r="U65" i="3"/>
  <c r="T65" i="3"/>
  <c r="N65" i="3"/>
  <c r="S65" i="3"/>
  <c r="R65" i="3"/>
  <c r="M65" i="3"/>
  <c r="Q65" i="3"/>
  <c r="P65" i="3"/>
  <c r="K65" i="3"/>
  <c r="I65" i="3"/>
  <c r="H65" i="3"/>
  <c r="L65" i="3"/>
  <c r="F65" i="3"/>
  <c r="E65" i="3"/>
  <c r="D65" i="3"/>
  <c r="C65" i="3"/>
  <c r="G65" i="3"/>
  <c r="J65" i="3"/>
  <c r="D73" i="3"/>
  <c r="D37" i="3"/>
  <c r="D62" i="3"/>
  <c r="E6" i="3"/>
  <c r="V101" i="3"/>
  <c r="U101" i="3"/>
  <c r="T101" i="3"/>
  <c r="N101" i="3"/>
  <c r="S101" i="3"/>
  <c r="M101" i="3"/>
  <c r="R101" i="3"/>
  <c r="Q101" i="3"/>
  <c r="L101" i="3"/>
  <c r="K101" i="3"/>
  <c r="P101" i="3"/>
  <c r="H101" i="3"/>
  <c r="I101" i="3"/>
  <c r="F101" i="3"/>
  <c r="J101" i="3"/>
  <c r="G101" i="3"/>
  <c r="D101" i="3"/>
  <c r="C101" i="3"/>
  <c r="V111" i="3"/>
  <c r="U111" i="3"/>
  <c r="T111" i="3"/>
  <c r="M111" i="3"/>
  <c r="R111" i="3"/>
  <c r="Q111" i="3"/>
  <c r="P111" i="3"/>
  <c r="L111" i="3"/>
  <c r="K111" i="3"/>
  <c r="S111" i="3"/>
  <c r="N111" i="3"/>
  <c r="G111" i="3"/>
  <c r="F111" i="3"/>
  <c r="E111" i="3"/>
  <c r="I111" i="3"/>
  <c r="H111" i="3"/>
  <c r="C111" i="3"/>
  <c r="J111" i="3"/>
  <c r="V56" i="3"/>
  <c r="U56" i="3"/>
  <c r="T56" i="3"/>
  <c r="M56" i="3"/>
  <c r="S56" i="3"/>
  <c r="R56" i="3"/>
  <c r="Q56" i="3"/>
  <c r="P56" i="3"/>
  <c r="L56" i="3"/>
  <c r="K56" i="3"/>
  <c r="N56" i="3"/>
  <c r="G56" i="3"/>
  <c r="J56" i="3"/>
  <c r="F56" i="3"/>
  <c r="E56" i="3"/>
  <c r="I56" i="3"/>
  <c r="H56" i="3"/>
  <c r="C56" i="3"/>
  <c r="D117" i="3"/>
  <c r="D68" i="3"/>
  <c r="D77" i="3"/>
  <c r="E101" i="3"/>
  <c r="E18" i="3"/>
  <c r="V53" i="3"/>
  <c r="U53" i="3"/>
  <c r="T53" i="3"/>
  <c r="N53" i="3"/>
  <c r="M53" i="3"/>
  <c r="S53" i="3"/>
  <c r="R53" i="3"/>
  <c r="Q53" i="3"/>
  <c r="P53" i="3"/>
  <c r="L53" i="3"/>
  <c r="K53" i="3"/>
  <c r="H53" i="3"/>
  <c r="J53" i="3"/>
  <c r="F53" i="3"/>
  <c r="I53" i="3"/>
  <c r="D53" i="3"/>
  <c r="C53" i="3"/>
  <c r="G53" i="3"/>
  <c r="V122" i="3"/>
  <c r="U122" i="3"/>
  <c r="S122" i="3"/>
  <c r="M122" i="3"/>
  <c r="T122" i="3"/>
  <c r="R122" i="3"/>
  <c r="Q122" i="3"/>
  <c r="N122" i="3"/>
  <c r="L122" i="3"/>
  <c r="K122" i="3"/>
  <c r="P122" i="3"/>
  <c r="G122" i="3"/>
  <c r="H122" i="3"/>
  <c r="E122" i="3"/>
  <c r="F122" i="3"/>
  <c r="J122" i="3"/>
  <c r="C122" i="3"/>
  <c r="I122" i="3"/>
  <c r="V63" i="3"/>
  <c r="U63" i="3"/>
  <c r="R63" i="3"/>
  <c r="Q63" i="3"/>
  <c r="P63" i="3"/>
  <c r="S63" i="3"/>
  <c r="T63" i="3"/>
  <c r="L63" i="3"/>
  <c r="K63" i="3"/>
  <c r="J63" i="3"/>
  <c r="I63" i="3"/>
  <c r="M63" i="3"/>
  <c r="N63" i="3"/>
  <c r="G63" i="3"/>
  <c r="F63" i="3"/>
  <c r="E63" i="3"/>
  <c r="D63" i="3"/>
  <c r="C63" i="3"/>
  <c r="H63" i="3"/>
  <c r="V114" i="3"/>
  <c r="U114" i="3"/>
  <c r="T114" i="3"/>
  <c r="R114" i="3"/>
  <c r="Q114" i="3"/>
  <c r="P114" i="3"/>
  <c r="S114" i="3"/>
  <c r="M114" i="3"/>
  <c r="N114" i="3"/>
  <c r="L114" i="3"/>
  <c r="K114" i="3"/>
  <c r="J114" i="3"/>
  <c r="I114" i="3"/>
  <c r="F114" i="3"/>
  <c r="C114" i="3"/>
  <c r="E114" i="3"/>
  <c r="G114" i="3"/>
  <c r="D114" i="3"/>
  <c r="H114" i="3"/>
  <c r="V58" i="3"/>
  <c r="U58" i="3"/>
  <c r="R58" i="3"/>
  <c r="Q58" i="3"/>
  <c r="P58" i="3"/>
  <c r="L58" i="3"/>
  <c r="K58" i="3"/>
  <c r="S58" i="3"/>
  <c r="J58" i="3"/>
  <c r="I58" i="3"/>
  <c r="M58" i="3"/>
  <c r="N58" i="3"/>
  <c r="T58" i="3"/>
  <c r="F58" i="3"/>
  <c r="E58" i="3"/>
  <c r="H58" i="3"/>
  <c r="D58" i="3"/>
  <c r="C58" i="3"/>
  <c r="G58" i="3"/>
  <c r="V97" i="3"/>
  <c r="U97" i="3"/>
  <c r="S97" i="3"/>
  <c r="R97" i="3"/>
  <c r="T97" i="3"/>
  <c r="Q97" i="3"/>
  <c r="P97" i="3"/>
  <c r="L97" i="3"/>
  <c r="K97" i="3"/>
  <c r="J97" i="3"/>
  <c r="I97" i="3"/>
  <c r="M97" i="3"/>
  <c r="F97" i="3"/>
  <c r="E97" i="3"/>
  <c r="C97" i="3"/>
  <c r="D97" i="3"/>
  <c r="N97" i="3"/>
  <c r="H97" i="3"/>
  <c r="V36" i="3"/>
  <c r="U36" i="3"/>
  <c r="T36" i="3"/>
  <c r="S36" i="3"/>
  <c r="R36" i="3"/>
  <c r="Q36" i="3"/>
  <c r="P36" i="3"/>
  <c r="K36" i="3"/>
  <c r="M36" i="3"/>
  <c r="J36" i="3"/>
  <c r="N36" i="3"/>
  <c r="L36" i="3"/>
  <c r="I36" i="3"/>
  <c r="F36" i="3"/>
  <c r="G36" i="3"/>
  <c r="E36" i="3"/>
  <c r="H36" i="3"/>
  <c r="D36" i="3"/>
  <c r="C36" i="3"/>
  <c r="V52" i="3"/>
  <c r="U52" i="3"/>
  <c r="S52" i="3"/>
  <c r="R52" i="3"/>
  <c r="Q52" i="3"/>
  <c r="P52" i="3"/>
  <c r="T52" i="3"/>
  <c r="K52" i="3"/>
  <c r="J52" i="3"/>
  <c r="I52" i="3"/>
  <c r="M52" i="3"/>
  <c r="L52" i="3"/>
  <c r="N52" i="3"/>
  <c r="F52" i="3"/>
  <c r="E52" i="3"/>
  <c r="C52" i="3"/>
  <c r="D52" i="3"/>
  <c r="G52" i="3"/>
  <c r="H52" i="3"/>
  <c r="V29" i="3"/>
  <c r="U29" i="3"/>
  <c r="T29" i="3"/>
  <c r="S29" i="3"/>
  <c r="R29" i="3"/>
  <c r="Q29" i="3"/>
  <c r="P29" i="3"/>
  <c r="L29" i="3"/>
  <c r="M29" i="3"/>
  <c r="N29" i="3"/>
  <c r="K29" i="3"/>
  <c r="J29" i="3"/>
  <c r="I29" i="3"/>
  <c r="F29" i="3"/>
  <c r="E29" i="3"/>
  <c r="H29" i="3"/>
  <c r="D29" i="3"/>
  <c r="C29" i="3"/>
  <c r="V41" i="3"/>
  <c r="U41" i="3"/>
  <c r="T41" i="3"/>
  <c r="Q41" i="3"/>
  <c r="R41" i="3"/>
  <c r="P41" i="3"/>
  <c r="S41" i="3"/>
  <c r="K41" i="3"/>
  <c r="J41" i="3"/>
  <c r="I41" i="3"/>
  <c r="L41" i="3"/>
  <c r="N41" i="3"/>
  <c r="F41" i="3"/>
  <c r="G41" i="3"/>
  <c r="E41" i="3"/>
  <c r="C41" i="3"/>
  <c r="D41" i="3"/>
  <c r="M41" i="3"/>
  <c r="H41" i="3"/>
  <c r="V45" i="3"/>
  <c r="U45" i="3"/>
  <c r="S45" i="3"/>
  <c r="Q45" i="3"/>
  <c r="P45" i="3"/>
  <c r="R45" i="3"/>
  <c r="T45" i="3"/>
  <c r="N45" i="3"/>
  <c r="K45" i="3"/>
  <c r="J45" i="3"/>
  <c r="I45" i="3"/>
  <c r="L45" i="3"/>
  <c r="F45" i="3"/>
  <c r="E45" i="3"/>
  <c r="H45" i="3"/>
  <c r="D45" i="3"/>
  <c r="C45" i="3"/>
  <c r="G45" i="3"/>
  <c r="M45" i="3"/>
  <c r="V38" i="3"/>
  <c r="U38" i="3"/>
  <c r="S38" i="3"/>
  <c r="T38" i="3"/>
  <c r="Q38" i="3"/>
  <c r="P38" i="3"/>
  <c r="R38" i="3"/>
  <c r="K38" i="3"/>
  <c r="L38" i="3"/>
  <c r="J38" i="3"/>
  <c r="M38" i="3"/>
  <c r="I38" i="3"/>
  <c r="N38" i="3"/>
  <c r="G38" i="3"/>
  <c r="F38" i="3"/>
  <c r="E38" i="3"/>
  <c r="C38" i="3"/>
  <c r="D38" i="3"/>
  <c r="H38" i="3"/>
  <c r="D111" i="3"/>
  <c r="D56" i="3"/>
  <c r="D28" i="3"/>
  <c r="D32" i="3"/>
  <c r="E23" i="3"/>
  <c r="G117" i="3"/>
  <c r="D102" i="3"/>
  <c r="E53" i="3"/>
  <c r="E16" i="3"/>
  <c r="G97" i="3"/>
  <c r="L92" i="3"/>
  <c r="V59" i="3"/>
  <c r="U59" i="3"/>
  <c r="N59" i="3"/>
  <c r="S59" i="3"/>
  <c r="T59" i="3"/>
  <c r="R59" i="3"/>
  <c r="Q59" i="3"/>
  <c r="M59" i="3"/>
  <c r="L59" i="3"/>
  <c r="J59" i="3"/>
  <c r="P59" i="3"/>
  <c r="I59" i="3"/>
  <c r="V43" i="3"/>
  <c r="U43" i="3"/>
  <c r="T43" i="3"/>
  <c r="N43" i="3"/>
  <c r="S43" i="3"/>
  <c r="R43" i="3"/>
  <c r="P43" i="3"/>
  <c r="L43" i="3"/>
  <c r="M43" i="3"/>
  <c r="J43" i="3"/>
  <c r="Q43" i="3"/>
  <c r="I43" i="3"/>
  <c r="V82" i="3"/>
  <c r="U82" i="3"/>
  <c r="N82" i="3"/>
  <c r="S82" i="3"/>
  <c r="T82" i="3"/>
  <c r="R82" i="3"/>
  <c r="M82" i="3"/>
  <c r="Q82" i="3"/>
  <c r="L82" i="3"/>
  <c r="J82" i="3"/>
  <c r="I82" i="3"/>
  <c r="P82" i="3"/>
  <c r="V26" i="3"/>
  <c r="U26" i="3"/>
  <c r="N26" i="3"/>
  <c r="T26" i="3"/>
  <c r="S26" i="3"/>
  <c r="R26" i="3"/>
  <c r="Q26" i="3"/>
  <c r="P26" i="3"/>
  <c r="M26" i="3"/>
  <c r="L26" i="3"/>
  <c r="J26" i="3"/>
  <c r="I26" i="3"/>
  <c r="V61" i="3"/>
  <c r="U61" i="3"/>
  <c r="N61" i="3"/>
  <c r="S61" i="3"/>
  <c r="R61" i="3"/>
  <c r="T61" i="3"/>
  <c r="P61" i="3"/>
  <c r="J61" i="3"/>
  <c r="Q61" i="3"/>
  <c r="I61" i="3"/>
  <c r="M61" i="3"/>
  <c r="L61" i="3"/>
  <c r="V100" i="3"/>
  <c r="U100" i="3"/>
  <c r="N100" i="3"/>
  <c r="T100" i="3"/>
  <c r="S100" i="3"/>
  <c r="L100" i="3"/>
  <c r="M100" i="3"/>
  <c r="Q100" i="3"/>
  <c r="J100" i="3"/>
  <c r="I100" i="3"/>
  <c r="P100" i="3"/>
  <c r="V10" i="3"/>
  <c r="U10" i="3"/>
  <c r="N10" i="3"/>
  <c r="T10" i="3"/>
  <c r="Q10" i="3"/>
  <c r="P10" i="3"/>
  <c r="L10" i="3"/>
  <c r="J10" i="3"/>
  <c r="M10" i="3"/>
  <c r="I10" i="3"/>
  <c r="R10" i="3"/>
  <c r="V74" i="3"/>
  <c r="U74" i="3"/>
  <c r="R74" i="3"/>
  <c r="N74" i="3"/>
  <c r="S74" i="3"/>
  <c r="T74" i="3"/>
  <c r="L74" i="3"/>
  <c r="P74" i="3"/>
  <c r="M74" i="3"/>
  <c r="J74" i="3"/>
  <c r="I74" i="3"/>
  <c r="V8" i="3"/>
  <c r="U8" i="3"/>
  <c r="T8" i="3"/>
  <c r="S8" i="3"/>
  <c r="R8" i="3"/>
  <c r="N8" i="3"/>
  <c r="L8" i="3"/>
  <c r="M8" i="3"/>
  <c r="J8" i="3"/>
  <c r="Q8" i="3"/>
  <c r="I8" i="3"/>
  <c r="P8" i="3"/>
  <c r="V11" i="3"/>
  <c r="U11" i="3"/>
  <c r="T11" i="3"/>
  <c r="S11" i="3"/>
  <c r="N11" i="3"/>
  <c r="R11" i="3"/>
  <c r="Q11" i="3"/>
  <c r="P11" i="3"/>
  <c r="J11" i="3"/>
  <c r="I11" i="3"/>
  <c r="L11" i="3"/>
  <c r="D98" i="3"/>
  <c r="D30" i="3"/>
  <c r="D93" i="3"/>
  <c r="D60" i="3"/>
  <c r="D34" i="3"/>
  <c r="D51" i="3"/>
  <c r="D4" i="3"/>
  <c r="D80" i="3"/>
  <c r="D21" i="3"/>
  <c r="D2" i="3"/>
  <c r="F15" i="3"/>
  <c r="F3" i="3"/>
  <c r="F50" i="3"/>
  <c r="F106" i="3"/>
  <c r="F88" i="3"/>
  <c r="F79" i="3"/>
  <c r="F75" i="3"/>
  <c r="F12" i="3"/>
  <c r="G109" i="3"/>
  <c r="G43" i="3"/>
  <c r="G112" i="3"/>
  <c r="G61" i="3"/>
  <c r="K109" i="3"/>
  <c r="G44" i="3"/>
  <c r="G11" i="3"/>
  <c r="H30" i="3"/>
  <c r="H60" i="3"/>
  <c r="H51" i="3"/>
  <c r="H80" i="3"/>
  <c r="H2" i="3"/>
  <c r="I51" i="3"/>
  <c r="J15" i="3"/>
  <c r="J93" i="3"/>
  <c r="L3" i="3"/>
  <c r="D100" i="3"/>
  <c r="D10" i="3"/>
  <c r="D74" i="3"/>
  <c r="D8" i="3"/>
  <c r="D11" i="3"/>
  <c r="F98" i="3"/>
  <c r="F30" i="3"/>
  <c r="F93" i="3"/>
  <c r="F60" i="3"/>
  <c r="F34" i="3"/>
  <c r="F51" i="3"/>
  <c r="F4" i="3"/>
  <c r="F80" i="3"/>
  <c r="F21" i="3"/>
  <c r="F2" i="3"/>
  <c r="G60" i="3"/>
  <c r="G4" i="3"/>
  <c r="I30" i="3"/>
  <c r="I60" i="3"/>
  <c r="J88" i="3"/>
  <c r="K26" i="3"/>
  <c r="K74" i="3"/>
  <c r="M11" i="3"/>
  <c r="V104" i="3"/>
  <c r="U104" i="3"/>
  <c r="T104" i="3"/>
  <c r="M104" i="3"/>
  <c r="S104" i="3"/>
  <c r="R104" i="3"/>
  <c r="Q104" i="3"/>
  <c r="N104" i="3"/>
  <c r="L104" i="3"/>
  <c r="K104" i="3"/>
  <c r="P104" i="3"/>
  <c r="G104" i="3"/>
  <c r="V39" i="3"/>
  <c r="U39" i="3"/>
  <c r="T39" i="3"/>
  <c r="M39" i="3"/>
  <c r="L39" i="3"/>
  <c r="S39" i="3"/>
  <c r="R39" i="3"/>
  <c r="Q39" i="3"/>
  <c r="P39" i="3"/>
  <c r="K39" i="3"/>
  <c r="N39" i="3"/>
  <c r="G39" i="3"/>
  <c r="V55" i="3"/>
  <c r="U55" i="3"/>
  <c r="T55" i="3"/>
  <c r="M55" i="3"/>
  <c r="L55" i="3"/>
  <c r="S55" i="3"/>
  <c r="R55" i="3"/>
  <c r="Q55" i="3"/>
  <c r="P55" i="3"/>
  <c r="K55" i="3"/>
  <c r="G55" i="3"/>
  <c r="V103" i="3"/>
  <c r="U103" i="3"/>
  <c r="T103" i="3"/>
  <c r="S103" i="3"/>
  <c r="M103" i="3"/>
  <c r="L103" i="3"/>
  <c r="R103" i="3"/>
  <c r="Q103" i="3"/>
  <c r="P103" i="3"/>
  <c r="N103" i="3"/>
  <c r="K103" i="3"/>
  <c r="G103" i="3"/>
  <c r="V40" i="3"/>
  <c r="U40" i="3"/>
  <c r="T40" i="3"/>
  <c r="S40" i="3"/>
  <c r="M40" i="3"/>
  <c r="L40" i="3"/>
  <c r="Q40" i="3"/>
  <c r="R40" i="3"/>
  <c r="P40" i="3"/>
  <c r="K40" i="3"/>
  <c r="G40" i="3"/>
  <c r="N40" i="3"/>
  <c r="V86" i="3"/>
  <c r="U86" i="3"/>
  <c r="T86" i="3"/>
  <c r="S86" i="3"/>
  <c r="M86" i="3"/>
  <c r="L86" i="3"/>
  <c r="Q86" i="3"/>
  <c r="P86" i="3"/>
  <c r="R86" i="3"/>
  <c r="N86" i="3"/>
  <c r="K86" i="3"/>
  <c r="J86" i="3"/>
  <c r="G86" i="3"/>
  <c r="V54" i="3"/>
  <c r="U54" i="3"/>
  <c r="T54" i="3"/>
  <c r="S54" i="3"/>
  <c r="M54" i="3"/>
  <c r="L54" i="3"/>
  <c r="Q54" i="3"/>
  <c r="P54" i="3"/>
  <c r="K54" i="3"/>
  <c r="J54" i="3"/>
  <c r="R54" i="3"/>
  <c r="N54" i="3"/>
  <c r="G54" i="3"/>
  <c r="V64" i="3"/>
  <c r="U64" i="3"/>
  <c r="R64" i="3"/>
  <c r="Q64" i="3"/>
  <c r="P64" i="3"/>
  <c r="S64" i="3"/>
  <c r="L64" i="3"/>
  <c r="K64" i="3"/>
  <c r="J64" i="3"/>
  <c r="M64" i="3"/>
  <c r="T64" i="3"/>
  <c r="N64" i="3"/>
  <c r="V121" i="3"/>
  <c r="U121" i="3"/>
  <c r="T121" i="3"/>
  <c r="R121" i="3"/>
  <c r="Q121" i="3"/>
  <c r="P121" i="3"/>
  <c r="M121" i="3"/>
  <c r="N121" i="3"/>
  <c r="L121" i="3"/>
  <c r="K121" i="3"/>
  <c r="S121" i="3"/>
  <c r="J121" i="3"/>
  <c r="V84" i="3"/>
  <c r="T84" i="3"/>
  <c r="S84" i="3"/>
  <c r="R84" i="3"/>
  <c r="Q84" i="3"/>
  <c r="P84" i="3"/>
  <c r="U84" i="3"/>
  <c r="L84" i="3"/>
  <c r="K84" i="3"/>
  <c r="J84" i="3"/>
  <c r="N84" i="3"/>
  <c r="V5" i="3"/>
  <c r="S5" i="3"/>
  <c r="U5" i="3"/>
  <c r="R5" i="3"/>
  <c r="T5" i="3"/>
  <c r="Q5" i="3"/>
  <c r="P5" i="3"/>
  <c r="N5" i="3"/>
  <c r="L5" i="3"/>
  <c r="K5" i="3"/>
  <c r="J5" i="3"/>
  <c r="V76" i="3"/>
  <c r="U76" i="3"/>
  <c r="T76" i="3"/>
  <c r="S76" i="3"/>
  <c r="R76" i="3"/>
  <c r="Q76" i="3"/>
  <c r="P76" i="3"/>
  <c r="K76" i="3"/>
  <c r="M76" i="3"/>
  <c r="J76" i="3"/>
  <c r="N76" i="3"/>
  <c r="L76" i="3"/>
  <c r="V78" i="3"/>
  <c r="U78" i="3"/>
  <c r="T78" i="3"/>
  <c r="L78" i="3"/>
  <c r="S78" i="3"/>
  <c r="R78" i="3"/>
  <c r="Q78" i="3"/>
  <c r="P78" i="3"/>
  <c r="K78" i="3"/>
  <c r="J78" i="3"/>
  <c r="M78" i="3"/>
  <c r="N78" i="3"/>
  <c r="V7" i="3"/>
  <c r="U7" i="3"/>
  <c r="T7" i="3"/>
  <c r="L7" i="3"/>
  <c r="S7" i="3"/>
  <c r="R7" i="3"/>
  <c r="Q7" i="3"/>
  <c r="P7" i="3"/>
  <c r="M7" i="3"/>
  <c r="N7" i="3"/>
  <c r="K7" i="3"/>
  <c r="J7" i="3"/>
  <c r="V85" i="3"/>
  <c r="U85" i="3"/>
  <c r="T85" i="3"/>
  <c r="L85" i="3"/>
  <c r="Q85" i="3"/>
  <c r="R85" i="3"/>
  <c r="P85" i="3"/>
  <c r="S85" i="3"/>
  <c r="K85" i="3"/>
  <c r="J85" i="3"/>
  <c r="M85" i="3"/>
  <c r="N85" i="3"/>
  <c r="V44" i="3"/>
  <c r="U44" i="3"/>
  <c r="T44" i="3"/>
  <c r="L44" i="3"/>
  <c r="S44" i="3"/>
  <c r="Q44" i="3"/>
  <c r="P44" i="3"/>
  <c r="R44" i="3"/>
  <c r="M44" i="3"/>
  <c r="N44" i="3"/>
  <c r="K44" i="3"/>
  <c r="J44" i="3"/>
  <c r="V17" i="3"/>
  <c r="U17" i="3"/>
  <c r="T17" i="3"/>
  <c r="L17" i="3"/>
  <c r="S17" i="3"/>
  <c r="Q17" i="3"/>
  <c r="P17" i="3"/>
  <c r="R17" i="3"/>
  <c r="K17" i="3"/>
  <c r="J17" i="3"/>
  <c r="M17" i="3"/>
  <c r="N17" i="3"/>
  <c r="C104" i="3"/>
  <c r="C39" i="3"/>
  <c r="C55" i="3"/>
  <c r="C103" i="3"/>
  <c r="C40" i="3"/>
  <c r="C86" i="3"/>
  <c r="C54" i="3"/>
  <c r="E59" i="3"/>
  <c r="E43" i="3"/>
  <c r="E82" i="3"/>
  <c r="E26" i="3"/>
  <c r="E61" i="3"/>
  <c r="E100" i="3"/>
  <c r="E10" i="3"/>
  <c r="E74" i="3"/>
  <c r="E8" i="3"/>
  <c r="E11" i="3"/>
  <c r="G59" i="3"/>
  <c r="H43" i="3"/>
  <c r="H26" i="3"/>
  <c r="H100" i="3"/>
  <c r="H74" i="3"/>
  <c r="H11" i="3"/>
  <c r="I103" i="3"/>
  <c r="J98" i="3"/>
  <c r="J104" i="3"/>
  <c r="K59" i="3"/>
  <c r="K66" i="3"/>
  <c r="L87" i="3"/>
  <c r="F26" i="3"/>
  <c r="F61" i="3"/>
  <c r="F100" i="3"/>
  <c r="F10" i="3"/>
  <c r="F74" i="3"/>
  <c r="F8" i="3"/>
  <c r="F11" i="3"/>
  <c r="G26" i="3"/>
  <c r="G89" i="3"/>
  <c r="G10" i="3"/>
  <c r="G21" i="3"/>
  <c r="H64" i="3"/>
  <c r="H39" i="3"/>
  <c r="H103" i="3"/>
  <c r="H86" i="3"/>
  <c r="I7" i="3"/>
  <c r="I21" i="3"/>
  <c r="J51" i="3"/>
  <c r="J12" i="3"/>
  <c r="K118" i="3"/>
  <c r="E54" i="3"/>
  <c r="G121" i="3"/>
  <c r="H84" i="3"/>
  <c r="H76" i="3"/>
  <c r="H7" i="3"/>
  <c r="H44" i="3"/>
  <c r="I39" i="3"/>
  <c r="K3" i="3"/>
  <c r="K61" i="3"/>
  <c r="K8" i="3"/>
  <c r="M107" i="3"/>
  <c r="N55" i="3"/>
  <c r="V119" i="3"/>
  <c r="U119" i="3"/>
  <c r="T119" i="3"/>
  <c r="R119" i="3"/>
  <c r="Q119" i="3"/>
  <c r="P119" i="3"/>
  <c r="S119" i="3"/>
  <c r="N119" i="3"/>
  <c r="L119" i="3"/>
  <c r="K119" i="3"/>
  <c r="J119" i="3"/>
  <c r="I119" i="3"/>
  <c r="H119" i="3"/>
  <c r="V9" i="3"/>
  <c r="U9" i="3"/>
  <c r="T9" i="3"/>
  <c r="R9" i="3"/>
  <c r="Q9" i="3"/>
  <c r="P9" i="3"/>
  <c r="N9" i="3"/>
  <c r="S9" i="3"/>
  <c r="L9" i="3"/>
  <c r="K9" i="3"/>
  <c r="J9" i="3"/>
  <c r="I9" i="3"/>
  <c r="M9" i="3"/>
  <c r="H9" i="3"/>
  <c r="V67" i="3"/>
  <c r="U67" i="3"/>
  <c r="T67" i="3"/>
  <c r="S67" i="3"/>
  <c r="R67" i="3"/>
  <c r="Q67" i="3"/>
  <c r="P67" i="3"/>
  <c r="N67" i="3"/>
  <c r="K67" i="3"/>
  <c r="M67" i="3"/>
  <c r="J67" i="3"/>
  <c r="L67" i="3"/>
  <c r="I67" i="3"/>
  <c r="H67" i="3"/>
  <c r="V92" i="3"/>
  <c r="U92" i="3"/>
  <c r="T92" i="3"/>
  <c r="S92" i="3"/>
  <c r="R92" i="3"/>
  <c r="Q92" i="3"/>
  <c r="P92" i="3"/>
  <c r="N92" i="3"/>
  <c r="M92" i="3"/>
  <c r="K92" i="3"/>
  <c r="J92" i="3"/>
  <c r="I92" i="3"/>
  <c r="H92" i="3"/>
  <c r="V25" i="3"/>
  <c r="U25" i="3"/>
  <c r="T25" i="3"/>
  <c r="Q25" i="3"/>
  <c r="P25" i="3"/>
  <c r="R25" i="3"/>
  <c r="N25" i="3"/>
  <c r="K25" i="3"/>
  <c r="J25" i="3"/>
  <c r="I25" i="3"/>
  <c r="H25" i="3"/>
  <c r="L25" i="3"/>
  <c r="S25" i="3"/>
  <c r="M25" i="3"/>
  <c r="V20" i="3"/>
  <c r="U20" i="3"/>
  <c r="T20" i="3"/>
  <c r="S20" i="3"/>
  <c r="Q20" i="3"/>
  <c r="P20" i="3"/>
  <c r="R20" i="3"/>
  <c r="N20" i="3"/>
  <c r="K20" i="3"/>
  <c r="L20" i="3"/>
  <c r="J20" i="3"/>
  <c r="M20" i="3"/>
  <c r="I20" i="3"/>
  <c r="H20" i="3"/>
  <c r="E39" i="3"/>
  <c r="E40" i="3"/>
  <c r="U110" i="3"/>
  <c r="T110" i="3"/>
  <c r="V110" i="3"/>
  <c r="R110" i="3"/>
  <c r="Q110" i="3"/>
  <c r="P110" i="3"/>
  <c r="S110" i="3"/>
  <c r="M110" i="3"/>
  <c r="K110" i="3"/>
  <c r="J110" i="3"/>
  <c r="I110" i="3"/>
  <c r="H110" i="3"/>
  <c r="N110" i="3"/>
  <c r="U105" i="3"/>
  <c r="T105" i="3"/>
  <c r="V105" i="3"/>
  <c r="R105" i="3"/>
  <c r="Q105" i="3"/>
  <c r="P105" i="3"/>
  <c r="S105" i="3"/>
  <c r="M105" i="3"/>
  <c r="N105" i="3"/>
  <c r="K105" i="3"/>
  <c r="J105" i="3"/>
  <c r="I105" i="3"/>
  <c r="H105" i="3"/>
  <c r="U87" i="3"/>
  <c r="T87" i="3"/>
  <c r="R87" i="3"/>
  <c r="Q87" i="3"/>
  <c r="P87" i="3"/>
  <c r="M87" i="3"/>
  <c r="S87" i="3"/>
  <c r="K87" i="3"/>
  <c r="J87" i="3"/>
  <c r="I87" i="3"/>
  <c r="V87" i="3"/>
  <c r="H87" i="3"/>
  <c r="N87" i="3"/>
  <c r="U71" i="3"/>
  <c r="T71" i="3"/>
  <c r="R71" i="3"/>
  <c r="Q71" i="3"/>
  <c r="P71" i="3"/>
  <c r="M71" i="3"/>
  <c r="V71" i="3"/>
  <c r="S71" i="3"/>
  <c r="K71" i="3"/>
  <c r="J71" i="3"/>
  <c r="I71" i="3"/>
  <c r="H71" i="3"/>
  <c r="N71" i="3"/>
  <c r="U90" i="3"/>
  <c r="T90" i="3"/>
  <c r="R90" i="3"/>
  <c r="Q90" i="3"/>
  <c r="P90" i="3"/>
  <c r="M90" i="3"/>
  <c r="V90" i="3"/>
  <c r="K90" i="3"/>
  <c r="S90" i="3"/>
  <c r="J90" i="3"/>
  <c r="L90" i="3"/>
  <c r="I90" i="3"/>
  <c r="N90" i="3"/>
  <c r="H90" i="3"/>
  <c r="U57" i="3"/>
  <c r="T57" i="3"/>
  <c r="S57" i="3"/>
  <c r="R57" i="3"/>
  <c r="Q57" i="3"/>
  <c r="P57" i="3"/>
  <c r="V57" i="3"/>
  <c r="M57" i="3"/>
  <c r="K57" i="3"/>
  <c r="J57" i="3"/>
  <c r="I57" i="3"/>
  <c r="H57" i="3"/>
  <c r="N57" i="3"/>
  <c r="U115" i="3"/>
  <c r="T115" i="3"/>
  <c r="S115" i="3"/>
  <c r="R115" i="3"/>
  <c r="Q115" i="3"/>
  <c r="P115" i="3"/>
  <c r="V115" i="3"/>
  <c r="M115" i="3"/>
  <c r="K115" i="3"/>
  <c r="N115" i="3"/>
  <c r="J115" i="3"/>
  <c r="I115" i="3"/>
  <c r="H115" i="3"/>
  <c r="L115" i="3"/>
  <c r="U19" i="3"/>
  <c r="T19" i="3"/>
  <c r="Q19" i="3"/>
  <c r="R19" i="3"/>
  <c r="P19" i="3"/>
  <c r="V19" i="3"/>
  <c r="S19" i="3"/>
  <c r="M19" i="3"/>
  <c r="K19" i="3"/>
  <c r="J19" i="3"/>
  <c r="I19" i="3"/>
  <c r="L19" i="3"/>
  <c r="H19" i="3"/>
  <c r="G19" i="3"/>
  <c r="N19" i="3"/>
  <c r="U47" i="3"/>
  <c r="T47" i="3"/>
  <c r="Q47" i="3"/>
  <c r="V47" i="3"/>
  <c r="P47" i="3"/>
  <c r="R47" i="3"/>
  <c r="N47" i="3"/>
  <c r="M47" i="3"/>
  <c r="S47" i="3"/>
  <c r="K47" i="3"/>
  <c r="J47" i="3"/>
  <c r="I47" i="3"/>
  <c r="H47" i="3"/>
  <c r="G47" i="3"/>
  <c r="L47" i="3"/>
  <c r="U42" i="3"/>
  <c r="T42" i="3"/>
  <c r="S42" i="3"/>
  <c r="V42" i="3"/>
  <c r="Q42" i="3"/>
  <c r="P42" i="3"/>
  <c r="R42" i="3"/>
  <c r="N42" i="3"/>
  <c r="M42" i="3"/>
  <c r="K42" i="3"/>
  <c r="L42" i="3"/>
  <c r="J42" i="3"/>
  <c r="I42" i="3"/>
  <c r="H42" i="3"/>
  <c r="G42" i="3"/>
  <c r="C119" i="3"/>
  <c r="C107" i="3"/>
  <c r="C9" i="3"/>
  <c r="C112" i="3"/>
  <c r="C67" i="3"/>
  <c r="C89" i="3"/>
  <c r="C92" i="3"/>
  <c r="C49" i="3"/>
  <c r="C25" i="3"/>
  <c r="C20" i="3"/>
  <c r="E64" i="3"/>
  <c r="E121" i="3"/>
  <c r="E84" i="3"/>
  <c r="E5" i="3"/>
  <c r="E76" i="3"/>
  <c r="E78" i="3"/>
  <c r="E7" i="3"/>
  <c r="E85" i="3"/>
  <c r="E44" i="3"/>
  <c r="E17" i="3"/>
  <c r="F104" i="3"/>
  <c r="F39" i="3"/>
  <c r="F55" i="3"/>
  <c r="F103" i="3"/>
  <c r="F40" i="3"/>
  <c r="F86" i="3"/>
  <c r="F54" i="3"/>
  <c r="G93" i="3"/>
  <c r="G76" i="3"/>
  <c r="G85" i="3"/>
  <c r="G8" i="3"/>
  <c r="I64" i="3"/>
  <c r="I84" i="3"/>
  <c r="I76" i="3"/>
  <c r="I4" i="3"/>
  <c r="I54" i="3"/>
  <c r="J60" i="3"/>
  <c r="J103" i="3"/>
  <c r="J21" i="3"/>
  <c r="L71" i="3"/>
  <c r="M84" i="3"/>
  <c r="N4" i="3"/>
  <c r="E104" i="3"/>
  <c r="E55" i="3"/>
  <c r="E103" i="3"/>
  <c r="T109" i="3"/>
  <c r="V109" i="3"/>
  <c r="U109" i="3"/>
  <c r="S109" i="3"/>
  <c r="N109" i="3"/>
  <c r="J109" i="3"/>
  <c r="I109" i="3"/>
  <c r="H109" i="3"/>
  <c r="Q109" i="3"/>
  <c r="R109" i="3"/>
  <c r="M109" i="3"/>
  <c r="L109" i="3"/>
  <c r="T118" i="3"/>
  <c r="V118" i="3"/>
  <c r="P118" i="3"/>
  <c r="N118" i="3"/>
  <c r="S118" i="3"/>
  <c r="J118" i="3"/>
  <c r="R118" i="3"/>
  <c r="I118" i="3"/>
  <c r="H118" i="3"/>
  <c r="U118" i="3"/>
  <c r="M118" i="3"/>
  <c r="L118" i="3"/>
  <c r="T83" i="3"/>
  <c r="V83" i="3"/>
  <c r="P83" i="3"/>
  <c r="N83" i="3"/>
  <c r="U83" i="3"/>
  <c r="S83" i="3"/>
  <c r="J83" i="3"/>
  <c r="I83" i="3"/>
  <c r="H83" i="3"/>
  <c r="M83" i="3"/>
  <c r="G83" i="3"/>
  <c r="Q83" i="3"/>
  <c r="R83" i="3"/>
  <c r="L83" i="3"/>
  <c r="T81" i="3"/>
  <c r="V81" i="3"/>
  <c r="P81" i="3"/>
  <c r="U81" i="3"/>
  <c r="N81" i="3"/>
  <c r="L81" i="3"/>
  <c r="S81" i="3"/>
  <c r="J81" i="3"/>
  <c r="I81" i="3"/>
  <c r="H81" i="3"/>
  <c r="Q81" i="3"/>
  <c r="G81" i="3"/>
  <c r="R81" i="3"/>
  <c r="M81" i="3"/>
  <c r="T66" i="3"/>
  <c r="V66" i="3"/>
  <c r="U66" i="3"/>
  <c r="P66" i="3"/>
  <c r="N66" i="3"/>
  <c r="L66" i="3"/>
  <c r="S66" i="3"/>
  <c r="J66" i="3"/>
  <c r="M66" i="3"/>
  <c r="I66" i="3"/>
  <c r="H66" i="3"/>
  <c r="G66" i="3"/>
  <c r="R66" i="3"/>
  <c r="T48" i="3"/>
  <c r="V48" i="3"/>
  <c r="U48" i="3"/>
  <c r="Q48" i="3"/>
  <c r="P48" i="3"/>
  <c r="N48" i="3"/>
  <c r="L48" i="3"/>
  <c r="S48" i="3"/>
  <c r="J48" i="3"/>
  <c r="R48" i="3"/>
  <c r="I48" i="3"/>
  <c r="H48" i="3"/>
  <c r="G48" i="3"/>
  <c r="T33" i="3"/>
  <c r="V33" i="3"/>
  <c r="S33" i="3"/>
  <c r="R33" i="3"/>
  <c r="Q33" i="3"/>
  <c r="P33" i="3"/>
  <c r="N33" i="3"/>
  <c r="L33" i="3"/>
  <c r="J33" i="3"/>
  <c r="I33" i="3"/>
  <c r="H33" i="3"/>
  <c r="G33" i="3"/>
  <c r="U33" i="3"/>
  <c r="T35" i="3"/>
  <c r="S35" i="3"/>
  <c r="V35" i="3"/>
  <c r="Q35" i="3"/>
  <c r="R35" i="3"/>
  <c r="P35" i="3"/>
  <c r="N35" i="3"/>
  <c r="L35" i="3"/>
  <c r="U35" i="3"/>
  <c r="J35" i="3"/>
  <c r="I35" i="3"/>
  <c r="H35" i="3"/>
  <c r="G35" i="3"/>
  <c r="M35" i="3"/>
  <c r="T24" i="3"/>
  <c r="S24" i="3"/>
  <c r="V24" i="3"/>
  <c r="Q24" i="3"/>
  <c r="P24" i="3"/>
  <c r="R24" i="3"/>
  <c r="N24" i="3"/>
  <c r="U24" i="3"/>
  <c r="L24" i="3"/>
  <c r="J24" i="3"/>
  <c r="I24" i="3"/>
  <c r="H24" i="3"/>
  <c r="G24" i="3"/>
  <c r="M24" i="3"/>
  <c r="T46" i="3"/>
  <c r="S46" i="3"/>
  <c r="V46" i="3"/>
  <c r="Q46" i="3"/>
  <c r="P46" i="3"/>
  <c r="U46" i="3"/>
  <c r="R46" i="3"/>
  <c r="N46" i="3"/>
  <c r="L46" i="3"/>
  <c r="J46" i="3"/>
  <c r="I46" i="3"/>
  <c r="M46" i="3"/>
  <c r="H46" i="3"/>
  <c r="G46" i="3"/>
  <c r="C110" i="3"/>
  <c r="C105" i="3"/>
  <c r="C87" i="3"/>
  <c r="C71" i="3"/>
  <c r="C90" i="3"/>
  <c r="C57" i="3"/>
  <c r="C115" i="3"/>
  <c r="C19" i="3"/>
  <c r="C47" i="3"/>
  <c r="C42" i="3"/>
  <c r="D119" i="3"/>
  <c r="D107" i="3"/>
  <c r="D9" i="3"/>
  <c r="D67" i="3"/>
  <c r="D92" i="3"/>
  <c r="D25" i="3"/>
  <c r="D20" i="3"/>
  <c r="F64" i="3"/>
  <c r="F121" i="3"/>
  <c r="F84" i="3"/>
  <c r="F5" i="3"/>
  <c r="F76" i="3"/>
  <c r="F78" i="3"/>
  <c r="F7" i="3"/>
  <c r="F85" i="3"/>
  <c r="F44" i="3"/>
  <c r="F17" i="3"/>
  <c r="H98" i="3"/>
  <c r="H93" i="3"/>
  <c r="H34" i="3"/>
  <c r="H4" i="3"/>
  <c r="I17" i="3"/>
  <c r="K43" i="3"/>
  <c r="M5" i="3"/>
  <c r="Q74" i="3"/>
  <c r="V107" i="3"/>
  <c r="U107" i="3"/>
  <c r="T107" i="3"/>
  <c r="R107" i="3"/>
  <c r="Q107" i="3"/>
  <c r="P107" i="3"/>
  <c r="N107" i="3"/>
  <c r="S107" i="3"/>
  <c r="L107" i="3"/>
  <c r="K107" i="3"/>
  <c r="J107" i="3"/>
  <c r="I107" i="3"/>
  <c r="H107" i="3"/>
  <c r="V112" i="3"/>
  <c r="U112" i="3"/>
  <c r="T112" i="3"/>
  <c r="R112" i="3"/>
  <c r="Q112" i="3"/>
  <c r="P112" i="3"/>
  <c r="N112" i="3"/>
  <c r="L112" i="3"/>
  <c r="K112" i="3"/>
  <c r="S112" i="3"/>
  <c r="J112" i="3"/>
  <c r="I112" i="3"/>
  <c r="H112" i="3"/>
  <c r="M112" i="3"/>
  <c r="V89" i="3"/>
  <c r="U89" i="3"/>
  <c r="T89" i="3"/>
  <c r="S89" i="3"/>
  <c r="R89" i="3"/>
  <c r="Q89" i="3"/>
  <c r="P89" i="3"/>
  <c r="N89" i="3"/>
  <c r="K89" i="3"/>
  <c r="J89" i="3"/>
  <c r="I89" i="3"/>
  <c r="H89" i="3"/>
  <c r="M89" i="3"/>
  <c r="L89" i="3"/>
  <c r="V49" i="3"/>
  <c r="U49" i="3"/>
  <c r="T49" i="3"/>
  <c r="Q49" i="3"/>
  <c r="R49" i="3"/>
  <c r="P49" i="3"/>
  <c r="S49" i="3"/>
  <c r="N49" i="3"/>
  <c r="K49" i="3"/>
  <c r="J49" i="3"/>
  <c r="I49" i="3"/>
  <c r="L49" i="3"/>
  <c r="H49" i="3"/>
  <c r="M49" i="3"/>
  <c r="U15" i="3"/>
  <c r="R15" i="3"/>
  <c r="V15" i="3"/>
  <c r="S15" i="3"/>
  <c r="N15" i="3"/>
  <c r="M15" i="3"/>
  <c r="T15" i="3"/>
  <c r="I15" i="3"/>
  <c r="H15" i="3"/>
  <c r="Q15" i="3"/>
  <c r="G15" i="3"/>
  <c r="P15" i="3"/>
  <c r="U3" i="3"/>
  <c r="V3" i="3"/>
  <c r="R3" i="3"/>
  <c r="T3" i="3"/>
  <c r="N3" i="3"/>
  <c r="S3" i="3"/>
  <c r="M3" i="3"/>
  <c r="I3" i="3"/>
  <c r="H3" i="3"/>
  <c r="G3" i="3"/>
  <c r="P3" i="3"/>
  <c r="Q3" i="3"/>
  <c r="V50" i="3"/>
  <c r="U50" i="3"/>
  <c r="R50" i="3"/>
  <c r="N50" i="3"/>
  <c r="M50" i="3"/>
  <c r="S50" i="3"/>
  <c r="T50" i="3"/>
  <c r="P50" i="3"/>
  <c r="I50" i="3"/>
  <c r="H50" i="3"/>
  <c r="G50" i="3"/>
  <c r="Q50" i="3"/>
  <c r="V106" i="3"/>
  <c r="U106" i="3"/>
  <c r="R106" i="3"/>
  <c r="T106" i="3"/>
  <c r="N106" i="3"/>
  <c r="M106" i="3"/>
  <c r="S106" i="3"/>
  <c r="I106" i="3"/>
  <c r="H106" i="3"/>
  <c r="Q106" i="3"/>
  <c r="G106" i="3"/>
  <c r="P106" i="3"/>
  <c r="L106" i="3"/>
  <c r="K106" i="3"/>
  <c r="V14" i="3"/>
  <c r="U14" i="3"/>
  <c r="T14" i="3"/>
  <c r="R14" i="3"/>
  <c r="N14" i="3"/>
  <c r="M14" i="3"/>
  <c r="S14" i="3"/>
  <c r="I14" i="3"/>
  <c r="L14" i="3"/>
  <c r="H14" i="3"/>
  <c r="G14" i="3"/>
  <c r="P14" i="3"/>
  <c r="Q14" i="3"/>
  <c r="K14" i="3"/>
  <c r="S88" i="3"/>
  <c r="V88" i="3"/>
  <c r="U88" i="3"/>
  <c r="R88" i="3"/>
  <c r="N88" i="3"/>
  <c r="M88" i="3"/>
  <c r="T88" i="3"/>
  <c r="I88" i="3"/>
  <c r="H88" i="3"/>
  <c r="G88" i="3"/>
  <c r="L88" i="3"/>
  <c r="Q88" i="3"/>
  <c r="K88" i="3"/>
  <c r="S79" i="3"/>
  <c r="V79" i="3"/>
  <c r="U79" i="3"/>
  <c r="T79" i="3"/>
  <c r="N79" i="3"/>
  <c r="M79" i="3"/>
  <c r="I79" i="3"/>
  <c r="H79" i="3"/>
  <c r="G79" i="3"/>
  <c r="Q79" i="3"/>
  <c r="P79" i="3"/>
  <c r="L79" i="3"/>
  <c r="R79" i="3"/>
  <c r="K79" i="3"/>
  <c r="S75" i="3"/>
  <c r="V75" i="3"/>
  <c r="U75" i="3"/>
  <c r="T75" i="3"/>
  <c r="R75" i="3"/>
  <c r="N75" i="3"/>
  <c r="M75" i="3"/>
  <c r="I75" i="3"/>
  <c r="Q75" i="3"/>
  <c r="H75" i="3"/>
  <c r="L75" i="3"/>
  <c r="G75" i="3"/>
  <c r="P75" i="3"/>
  <c r="K75" i="3"/>
  <c r="S12" i="3"/>
  <c r="V12" i="3"/>
  <c r="U12" i="3"/>
  <c r="R12" i="3"/>
  <c r="N12" i="3"/>
  <c r="M12" i="3"/>
  <c r="T12" i="3"/>
  <c r="I12" i="3"/>
  <c r="H12" i="3"/>
  <c r="G12" i="3"/>
  <c r="L12" i="3"/>
  <c r="Q12" i="3"/>
  <c r="K12" i="3"/>
  <c r="S22" i="3"/>
  <c r="V22" i="3"/>
  <c r="U22" i="3"/>
  <c r="T22" i="3"/>
  <c r="R22" i="3"/>
  <c r="N22" i="3"/>
  <c r="M22" i="3"/>
  <c r="L22" i="3"/>
  <c r="I22" i="3"/>
  <c r="H22" i="3"/>
  <c r="G22" i="3"/>
  <c r="Q22" i="3"/>
  <c r="P22" i="3"/>
  <c r="K22" i="3"/>
  <c r="D110" i="3"/>
  <c r="D105" i="3"/>
  <c r="D87" i="3"/>
  <c r="D71" i="3"/>
  <c r="D90" i="3"/>
  <c r="D57" i="3"/>
  <c r="D115" i="3"/>
  <c r="D19" i="3"/>
  <c r="D47" i="3"/>
  <c r="D42" i="3"/>
  <c r="E119" i="3"/>
  <c r="E107" i="3"/>
  <c r="E9" i="3"/>
  <c r="E112" i="3"/>
  <c r="E67" i="3"/>
  <c r="E89" i="3"/>
  <c r="E92" i="3"/>
  <c r="E49" i="3"/>
  <c r="E25" i="3"/>
  <c r="E20" i="3"/>
  <c r="G64" i="3"/>
  <c r="G105" i="3"/>
  <c r="G82" i="3"/>
  <c r="G67" i="3"/>
  <c r="G100" i="3"/>
  <c r="G49" i="3"/>
  <c r="G17" i="3"/>
  <c r="I40" i="3"/>
  <c r="J39" i="3"/>
  <c r="J22" i="3"/>
  <c r="K83" i="3"/>
  <c r="K100" i="3"/>
  <c r="K11" i="3"/>
  <c r="F119" i="3"/>
  <c r="F9" i="3"/>
  <c r="F67" i="3"/>
  <c r="F92" i="3"/>
  <c r="F25" i="3"/>
  <c r="I85" i="3"/>
  <c r="J14" i="3"/>
  <c r="K50" i="3"/>
  <c r="K33" i="3"/>
  <c r="L110" i="3"/>
  <c r="R100" i="3"/>
  <c r="F107" i="3"/>
  <c r="F112" i="3"/>
  <c r="F89" i="3"/>
  <c r="F49" i="3"/>
  <c r="F20" i="3"/>
  <c r="V98" i="3"/>
  <c r="U98" i="3"/>
  <c r="S98" i="3"/>
  <c r="Q98" i="3"/>
  <c r="P98" i="3"/>
  <c r="T98" i="3"/>
  <c r="R98" i="3"/>
  <c r="M98" i="3"/>
  <c r="N98" i="3"/>
  <c r="L98" i="3"/>
  <c r="K98" i="3"/>
  <c r="V30" i="3"/>
  <c r="U30" i="3"/>
  <c r="S30" i="3"/>
  <c r="Q30" i="3"/>
  <c r="P30" i="3"/>
  <c r="T30" i="3"/>
  <c r="R30" i="3"/>
  <c r="L30" i="3"/>
  <c r="K30" i="3"/>
  <c r="M30" i="3"/>
  <c r="N30" i="3"/>
  <c r="V93" i="3"/>
  <c r="U93" i="3"/>
  <c r="S93" i="3"/>
  <c r="Q93" i="3"/>
  <c r="P93" i="3"/>
  <c r="T93" i="3"/>
  <c r="M93" i="3"/>
  <c r="N93" i="3"/>
  <c r="L93" i="3"/>
  <c r="K93" i="3"/>
  <c r="R93" i="3"/>
  <c r="V60" i="3"/>
  <c r="U60" i="3"/>
  <c r="S60" i="3"/>
  <c r="Q60" i="3"/>
  <c r="P60" i="3"/>
  <c r="T60" i="3"/>
  <c r="R60" i="3"/>
  <c r="M60" i="3"/>
  <c r="N60" i="3"/>
  <c r="K60" i="3"/>
  <c r="V34" i="3"/>
  <c r="U34" i="3"/>
  <c r="S34" i="3"/>
  <c r="Q34" i="3"/>
  <c r="P34" i="3"/>
  <c r="M34" i="3"/>
  <c r="L34" i="3"/>
  <c r="N34" i="3"/>
  <c r="R34" i="3"/>
  <c r="T34" i="3"/>
  <c r="K34" i="3"/>
  <c r="V51" i="3"/>
  <c r="U51" i="3"/>
  <c r="S51" i="3"/>
  <c r="Q51" i="3"/>
  <c r="P51" i="3"/>
  <c r="T51" i="3"/>
  <c r="R51" i="3"/>
  <c r="L51" i="3"/>
  <c r="M51" i="3"/>
  <c r="N51" i="3"/>
  <c r="K51" i="3"/>
  <c r="V4" i="3"/>
  <c r="U4" i="3"/>
  <c r="S4" i="3"/>
  <c r="R4" i="3"/>
  <c r="Q4" i="3"/>
  <c r="P4" i="3"/>
  <c r="T4" i="3"/>
  <c r="L4" i="3"/>
  <c r="K4" i="3"/>
  <c r="M4" i="3"/>
  <c r="V80" i="3"/>
  <c r="U80" i="3"/>
  <c r="S80" i="3"/>
  <c r="Q80" i="3"/>
  <c r="R80" i="3"/>
  <c r="P80" i="3"/>
  <c r="L80" i="3"/>
  <c r="M80" i="3"/>
  <c r="N80" i="3"/>
  <c r="T80" i="3"/>
  <c r="K80" i="3"/>
  <c r="V21" i="3"/>
  <c r="U21" i="3"/>
  <c r="S21" i="3"/>
  <c r="Q21" i="3"/>
  <c r="P21" i="3"/>
  <c r="R21" i="3"/>
  <c r="L21" i="3"/>
  <c r="T21" i="3"/>
  <c r="M21" i="3"/>
  <c r="K21" i="3"/>
  <c r="N21" i="3"/>
  <c r="V2" i="3"/>
  <c r="U2" i="3"/>
  <c r="S2" i="3"/>
  <c r="Q2" i="3"/>
  <c r="P2" i="3"/>
  <c r="R2" i="3"/>
  <c r="T2" i="3"/>
  <c r="L2" i="3"/>
  <c r="M2" i="3"/>
  <c r="N2" i="3"/>
  <c r="K2" i="3"/>
  <c r="D15" i="3"/>
  <c r="D3" i="3"/>
  <c r="D50" i="3"/>
  <c r="D106" i="3"/>
  <c r="D14" i="3"/>
  <c r="D88" i="3"/>
  <c r="D79" i="3"/>
  <c r="D75" i="3"/>
  <c r="D12" i="3"/>
  <c r="D22" i="3"/>
  <c r="E109" i="3"/>
  <c r="E118" i="3"/>
  <c r="E83" i="3"/>
  <c r="E81" i="3"/>
  <c r="E66" i="3"/>
  <c r="E48" i="3"/>
  <c r="E33" i="3"/>
  <c r="E35" i="3"/>
  <c r="E24" i="3"/>
  <c r="E46" i="3"/>
  <c r="F110" i="3"/>
  <c r="F105" i="3"/>
  <c r="F87" i="3"/>
  <c r="F71" i="3"/>
  <c r="F90" i="3"/>
  <c r="F57" i="3"/>
  <c r="F115" i="3"/>
  <c r="F19" i="3"/>
  <c r="F47" i="3"/>
  <c r="F42" i="3"/>
  <c r="G119" i="3"/>
  <c r="G30" i="3"/>
  <c r="G5" i="3"/>
  <c r="G34" i="3"/>
  <c r="G7" i="3"/>
  <c r="G20" i="3"/>
  <c r="H104" i="3"/>
  <c r="H55" i="3"/>
  <c r="H40" i="3"/>
  <c r="H54" i="3"/>
  <c r="I55" i="3"/>
  <c r="J2" i="3"/>
  <c r="L15" i="3"/>
  <c r="L57" i="3"/>
  <c r="M48" i="3"/>
  <c r="S10" i="3"/>
  <c r="AS617" i="2"/>
  <c r="AU725" i="2"/>
  <c r="AS433" i="2"/>
  <c r="AS419" i="2"/>
  <c r="AT712" i="2"/>
  <c r="AT715" i="2"/>
  <c r="AS192" i="2"/>
  <c r="AS725" i="2"/>
  <c r="AS222" i="2"/>
  <c r="AS680" i="2"/>
  <c r="AS673" i="2"/>
  <c r="AS425" i="2"/>
  <c r="AS43" i="2"/>
  <c r="AS672" i="2"/>
  <c r="AS577" i="2"/>
  <c r="AS54" i="2"/>
  <c r="AS264" i="2"/>
  <c r="AS338" i="2"/>
  <c r="AT207" i="2"/>
  <c r="AT521" i="2"/>
  <c r="AT406" i="2"/>
  <c r="AT216" i="2"/>
  <c r="AT430" i="2"/>
  <c r="AT213" i="2"/>
  <c r="AT338" i="2"/>
  <c r="AS77" i="2"/>
  <c r="AS269" i="2"/>
  <c r="AS175" i="2"/>
  <c r="AS519" i="2"/>
  <c r="AS522" i="2"/>
  <c r="AS211" i="2"/>
  <c r="AS200" i="2"/>
  <c r="AS323" i="2"/>
  <c r="AS403" i="2"/>
  <c r="AT620" i="2"/>
  <c r="AS738" i="2"/>
  <c r="AS718" i="2"/>
  <c r="AS362" i="2"/>
  <c r="AS281" i="2"/>
  <c r="AS154" i="2"/>
  <c r="AS363" i="2"/>
  <c r="AS724" i="2"/>
  <c r="AS351" i="2"/>
  <c r="AS481" i="2"/>
  <c r="AS549" i="2"/>
  <c r="AS219" i="2"/>
  <c r="AS573" i="2"/>
  <c r="AS139" i="2"/>
  <c r="AS594" i="2"/>
  <c r="AS151" i="2"/>
  <c r="AS527" i="2"/>
  <c r="AS92" i="2"/>
  <c r="AS228" i="2"/>
  <c r="AS103" i="2"/>
  <c r="AS79" i="2"/>
  <c r="AS202" i="2"/>
  <c r="AS423" i="2"/>
  <c r="AS341" i="2"/>
  <c r="AS567" i="2"/>
  <c r="AS265" i="2"/>
  <c r="AS716" i="2"/>
  <c r="AS595" i="2"/>
  <c r="AS333" i="2"/>
  <c r="AS315" i="2"/>
  <c r="AS608" i="2"/>
  <c r="AS730" i="2"/>
  <c r="AS561" i="2"/>
  <c r="AS223" i="2"/>
  <c r="AS687" i="2"/>
  <c r="AS391" i="2"/>
  <c r="AS241" i="2"/>
  <c r="AS111" i="2"/>
  <c r="AS380" i="2"/>
  <c r="AS690" i="2"/>
  <c r="AS605" i="2"/>
  <c r="AS649" i="2"/>
  <c r="AS656" i="2"/>
  <c r="AS116" i="2"/>
  <c r="AS504" i="2"/>
  <c r="AS661" i="2"/>
  <c r="AS266" i="2"/>
  <c r="AS23" i="2"/>
  <c r="AS657" i="2"/>
  <c r="AS676" i="2"/>
  <c r="AS635" i="2"/>
  <c r="AS524" i="2"/>
  <c r="AS15" i="2"/>
  <c r="AS458" i="2"/>
  <c r="AS688" i="2"/>
  <c r="AS252" i="2"/>
  <c r="AT425" i="2"/>
  <c r="AT133" i="2"/>
  <c r="AT672" i="2"/>
  <c r="AT577" i="2"/>
  <c r="AT54" i="2"/>
  <c r="AT601" i="2"/>
  <c r="AT49" i="2"/>
  <c r="AS709" i="2"/>
  <c r="AS82" i="2"/>
  <c r="AS153" i="2"/>
  <c r="AS706" i="2"/>
  <c r="AS143" i="2"/>
  <c r="AS144" i="2"/>
  <c r="AS490" i="2"/>
  <c r="AS485" i="2"/>
  <c r="AS179" i="2"/>
  <c r="AS693" i="2"/>
  <c r="AS609" i="2"/>
  <c r="AS304" i="2"/>
  <c r="AS543" i="2"/>
  <c r="AS625" i="2"/>
  <c r="AS214" i="2"/>
  <c r="AS132" i="2"/>
  <c r="AS378" i="2"/>
  <c r="AS465" i="2"/>
  <c r="AS477" i="2"/>
  <c r="AS662" i="2"/>
  <c r="AS507" i="2"/>
  <c r="AS237" i="2"/>
  <c r="AS359" i="2"/>
  <c r="AS331" i="2"/>
  <c r="AS3" i="2"/>
  <c r="AS483" i="2"/>
  <c r="AS319" i="2"/>
  <c r="AS388" i="2"/>
  <c r="AS370" i="2"/>
  <c r="AS596" i="2"/>
  <c r="AS424" i="2"/>
  <c r="AS37" i="2"/>
  <c r="AS163" i="2"/>
  <c r="AS107" i="2"/>
  <c r="AS682" i="2"/>
  <c r="AS259" i="2"/>
  <c r="AS624" i="2"/>
  <c r="AS542" i="2"/>
  <c r="AS530" i="2"/>
  <c r="AS493" i="2"/>
  <c r="AS696" i="2"/>
  <c r="AS512" i="2"/>
  <c r="AS623" i="2"/>
  <c r="AS604" i="2"/>
  <c r="AS576" i="2"/>
  <c r="AS249" i="2"/>
  <c r="AS659" i="2"/>
  <c r="AS616" i="2"/>
  <c r="AS221" i="2"/>
  <c r="AS394" i="2"/>
  <c r="AS277" i="2"/>
  <c r="AS162" i="2"/>
  <c r="AS532" i="2"/>
  <c r="AS686" i="2"/>
  <c r="AS401" i="2"/>
  <c r="AS689" i="2"/>
  <c r="AS128" i="2"/>
  <c r="AS372" i="2"/>
  <c r="AS376" i="2"/>
  <c r="AS354" i="2"/>
  <c r="AS508" i="2"/>
  <c r="AT676" i="2"/>
  <c r="AT635" i="2"/>
  <c r="AT128" i="2"/>
  <c r="AT15" i="2"/>
  <c r="AT458" i="2"/>
  <c r="AT632" i="2"/>
  <c r="AT410" i="2"/>
  <c r="AS736" i="2"/>
  <c r="AS729" i="2"/>
  <c r="AS584" i="2"/>
  <c r="AS152" i="2"/>
  <c r="AS2" i="2"/>
  <c r="AS257" i="2"/>
  <c r="AS240" i="2"/>
  <c r="AS395" i="2"/>
  <c r="AS301" i="2"/>
  <c r="AS703" i="2"/>
  <c r="AS697" i="2"/>
  <c r="AS443" i="2"/>
  <c r="AS652" i="2"/>
  <c r="AS460" i="2"/>
  <c r="AS263" i="2"/>
  <c r="AS347" i="2"/>
  <c r="AS355" i="2"/>
  <c r="AS713" i="2"/>
  <c r="AS244" i="2"/>
  <c r="AS534" i="2"/>
  <c r="AS168" i="2"/>
  <c r="AS412" i="2"/>
  <c r="AS699" i="2"/>
  <c r="AS220" i="2"/>
  <c r="AS488" i="2"/>
  <c r="AS548" i="2"/>
  <c r="AS413" i="2"/>
  <c r="AS279" i="2"/>
  <c r="AS185" i="2"/>
  <c r="AS732" i="2"/>
  <c r="AS61" i="2"/>
  <c r="AS449" i="2"/>
  <c r="AS292" i="2"/>
  <c r="AS124" i="2"/>
  <c r="AS737" i="2"/>
  <c r="AS556" i="2"/>
  <c r="AS627" i="2"/>
  <c r="AS13" i="2"/>
  <c r="AS272" i="2"/>
  <c r="AS191" i="2"/>
  <c r="AS65" i="2"/>
  <c r="AS75" i="2"/>
  <c r="AS117" i="2"/>
  <c r="AS283" i="2"/>
  <c r="AS100" i="2"/>
  <c r="AS310" i="2"/>
  <c r="AS227" i="2"/>
  <c r="AS358" i="2"/>
  <c r="AS282" i="2"/>
  <c r="AS35" i="2"/>
  <c r="AS398" i="2"/>
  <c r="AS432" i="2"/>
  <c r="AS441" i="2"/>
  <c r="AS544" i="2"/>
  <c r="AS646" i="2"/>
  <c r="AS615" i="2"/>
  <c r="AS539" i="2"/>
  <c r="AS571" i="2"/>
  <c r="AS455" i="2"/>
  <c r="AS24" i="2"/>
  <c r="AS489" i="2"/>
  <c r="AS113" i="2"/>
  <c r="AS89" i="2"/>
  <c r="AS593" i="2"/>
  <c r="AS456" i="2"/>
  <c r="AS487" i="2"/>
  <c r="AS225" i="2"/>
  <c r="AS694" i="2"/>
  <c r="AS312" i="2"/>
  <c r="AS621" i="2"/>
  <c r="AS324" i="2"/>
  <c r="AS581" i="2"/>
  <c r="AS422" i="2"/>
  <c r="AS29" i="2"/>
  <c r="AS125" i="2"/>
  <c r="AS414" i="2"/>
  <c r="AS62" i="2"/>
  <c r="AS34" i="2"/>
  <c r="AS174" i="2"/>
  <c r="AS705" i="2"/>
  <c r="AS126" i="2"/>
  <c r="AS50" i="2"/>
  <c r="AS123" i="2"/>
  <c r="AS404" i="2"/>
  <c r="AS17" i="2"/>
  <c r="AS389" i="2"/>
  <c r="AS55" i="2"/>
  <c r="AS297" i="2"/>
  <c r="AS136" i="2"/>
  <c r="AS109" i="2"/>
  <c r="AS145" i="2"/>
  <c r="AS630" i="2"/>
  <c r="AS271" i="2"/>
  <c r="AS525" i="2"/>
  <c r="AS262" i="2"/>
  <c r="AS261" i="2"/>
  <c r="AS316" i="2"/>
  <c r="AS158" i="2"/>
  <c r="AS473" i="2"/>
  <c r="AS255" i="2"/>
  <c r="AS679" i="2"/>
  <c r="AS81" i="2"/>
  <c r="AS120" i="2"/>
  <c r="AS327" i="2"/>
  <c r="AS591" i="2"/>
  <c r="AS702" i="2"/>
  <c r="AS588" i="2"/>
  <c r="AR444" i="2"/>
  <c r="AS506" i="2"/>
  <c r="AS452" i="2"/>
  <c r="AS695" i="2"/>
  <c r="AS201" i="2"/>
  <c r="AS195" i="2"/>
  <c r="AS470" i="2"/>
  <c r="AS726" i="2"/>
  <c r="AS735" i="2"/>
  <c r="AS18" i="2"/>
  <c r="AS33" i="2"/>
  <c r="AS308" i="2"/>
  <c r="AS675" i="2"/>
  <c r="AS60" i="2"/>
  <c r="AS258" i="2"/>
  <c r="AS20" i="2"/>
  <c r="AS267" i="2"/>
  <c r="AS14" i="2"/>
  <c r="AS321" i="2"/>
  <c r="AS448" i="2"/>
  <c r="AS48" i="2"/>
  <c r="AS600" i="2"/>
  <c r="AS130" i="2"/>
  <c r="AS187" i="2"/>
  <c r="AS628" i="2"/>
  <c r="AS273" i="2"/>
  <c r="AS345" i="2"/>
  <c r="AS73" i="2"/>
  <c r="AS671" i="2"/>
  <c r="AS177" i="2"/>
  <c r="AS176" i="2"/>
  <c r="AS320" i="2"/>
  <c r="AS337" i="2"/>
  <c r="AS7" i="2"/>
  <c r="AS653" i="2"/>
  <c r="AS360" i="2"/>
  <c r="AS9" i="2"/>
  <c r="AS492" i="2"/>
  <c r="AS603" i="2"/>
  <c r="AS137" i="2"/>
  <c r="AS670" i="2"/>
  <c r="AS167" i="2"/>
  <c r="AS717" i="2"/>
  <c r="AS256" i="2"/>
  <c r="AS613" i="2"/>
  <c r="AS533" i="2"/>
  <c r="AS270" i="2"/>
  <c r="AS105" i="2"/>
  <c r="AS146" i="2"/>
  <c r="AS232" i="2"/>
  <c r="AS325" i="2"/>
  <c r="AS462" i="2"/>
  <c r="AS704" i="2"/>
  <c r="AS328" i="2"/>
  <c r="AS169" i="2"/>
  <c r="AS184" i="2"/>
  <c r="AS133" i="2"/>
  <c r="AS102" i="2"/>
  <c r="AS357" i="2"/>
  <c r="AS59" i="2"/>
  <c r="AS538" i="2"/>
  <c r="AS49" i="2"/>
  <c r="AT416" i="2"/>
  <c r="AT365" i="2"/>
  <c r="AT25" i="2"/>
  <c r="AT545" i="2"/>
  <c r="AT688" i="2"/>
  <c r="AR693" i="2"/>
  <c r="AR304" i="2"/>
  <c r="AR362" i="2"/>
  <c r="AR543" i="2"/>
  <c r="AR363" i="2"/>
  <c r="AR132" i="2"/>
  <c r="AR351" i="2"/>
  <c r="AR237" i="2"/>
  <c r="AR139" i="2"/>
  <c r="AR359" i="2"/>
  <c r="AR594" i="2"/>
  <c r="AR331" i="2"/>
  <c r="AR151" i="2"/>
  <c r="AR3" i="2"/>
  <c r="AR527" i="2"/>
  <c r="AS307" i="2"/>
  <c r="AS509" i="2"/>
  <c r="AS463" i="2"/>
  <c r="AS464" i="2"/>
  <c r="AS285" i="2"/>
  <c r="AS563" i="2"/>
  <c r="AS268" i="2"/>
  <c r="AS601" i="2"/>
  <c r="AS529" i="2"/>
  <c r="AT248" i="2"/>
  <c r="AT585" i="2"/>
  <c r="AT372" i="2"/>
  <c r="AT541" i="2"/>
  <c r="AT538" i="2"/>
  <c r="AT529" i="2"/>
  <c r="AS583" i="2"/>
  <c r="AS720" i="2"/>
  <c r="AS171" i="2"/>
  <c r="AS606" i="2"/>
  <c r="AS206" i="2"/>
  <c r="AS32" i="2"/>
  <c r="AS170" i="2"/>
  <c r="AS513" i="2"/>
  <c r="AT709" i="2"/>
  <c r="AT557" i="2"/>
  <c r="AT407" i="2"/>
  <c r="AT269" i="2"/>
  <c r="AT171" i="2"/>
  <c r="AT476" i="2"/>
  <c r="AT519" i="2"/>
  <c r="AT28" i="2"/>
  <c r="AT257" i="2"/>
  <c r="AT211" i="2"/>
  <c r="AT469" i="2"/>
  <c r="AT395" i="2"/>
  <c r="AT179" i="2"/>
  <c r="AR450" i="2"/>
  <c r="AS87" i="2"/>
  <c r="AS639" i="2"/>
  <c r="AS122" i="2"/>
  <c r="AS416" i="2"/>
  <c r="AS521" i="2"/>
  <c r="AS406" i="2"/>
  <c r="AS216" i="2"/>
  <c r="AS430" i="2"/>
  <c r="AS213" i="2"/>
  <c r="AT178" i="2"/>
  <c r="AT43" i="2"/>
  <c r="AT102" i="2"/>
  <c r="AT357" i="2"/>
  <c r="AT268" i="2"/>
  <c r="AT264" i="2"/>
  <c r="AT550" i="2"/>
  <c r="AS557" i="2"/>
  <c r="AS411" i="2"/>
  <c r="AS53" i="2"/>
  <c r="AS155" i="2"/>
  <c r="AS28" i="2"/>
  <c r="AS514" i="2"/>
  <c r="AS242" i="2"/>
  <c r="AS243" i="2"/>
  <c r="AS516" i="2"/>
  <c r="AT736" i="2"/>
  <c r="AT77" i="2"/>
  <c r="AT334" i="2"/>
  <c r="AT153" i="2"/>
  <c r="AT552" i="2"/>
  <c r="AT706" i="2"/>
  <c r="AT606" i="2"/>
  <c r="AT611" i="2"/>
  <c r="AT206" i="2"/>
  <c r="AT41" i="2"/>
  <c r="AT240" i="2"/>
  <c r="AT242" i="2"/>
  <c r="AT170" i="2"/>
  <c r="AT301" i="2"/>
  <c r="AT516" i="2"/>
  <c r="AS708" i="2"/>
  <c r="AS537" i="2"/>
  <c r="AS739" i="2"/>
  <c r="AS602" i="2"/>
  <c r="AS198" i="2"/>
  <c r="AS511" i="2"/>
  <c r="AS21" i="2"/>
  <c r="AS558" i="2"/>
  <c r="AS589" i="2"/>
  <c r="AS234" i="2"/>
  <c r="AS157" i="2"/>
  <c r="AS147" i="2"/>
  <c r="AS610" i="2"/>
  <c r="AS390" i="2"/>
  <c r="AS638" i="2"/>
  <c r="AS224" i="2"/>
  <c r="AS27" i="2"/>
  <c r="AS572" i="2"/>
  <c r="AS574" i="2"/>
  <c r="AS683" i="2"/>
  <c r="AS210" i="2"/>
  <c r="AS106" i="2"/>
  <c r="AS723" i="2"/>
  <c r="AS6" i="2"/>
  <c r="AS99" i="2"/>
  <c r="AS579" i="2"/>
  <c r="AS88" i="2"/>
  <c r="AS555" i="2"/>
  <c r="AS302" i="2"/>
  <c r="AS733" i="2"/>
  <c r="AS288" i="2"/>
  <c r="AS715" i="2"/>
  <c r="AS248" i="2"/>
  <c r="AS365" i="2"/>
  <c r="AS161" i="2"/>
  <c r="AS193" i="2"/>
  <c r="AS632" i="2"/>
  <c r="AS410" i="2"/>
  <c r="AT401" i="2"/>
  <c r="AT689" i="2"/>
  <c r="AT285" i="2"/>
  <c r="AT247" i="2"/>
  <c r="AT376" i="2"/>
  <c r="AT354" i="2"/>
  <c r="AT252" i="2"/>
  <c r="AT701" i="2"/>
  <c r="AT323" i="2"/>
  <c r="AT212" i="2"/>
  <c r="AS330" i="2"/>
  <c r="AS631" i="2"/>
  <c r="AS80" i="2"/>
  <c r="AS38" i="2"/>
  <c r="AS471" i="2"/>
  <c r="AS502" i="2"/>
  <c r="AS368" i="2"/>
  <c r="AS665" i="2"/>
  <c r="AS440" i="2"/>
  <c r="AS426" i="2"/>
  <c r="AS698" i="2"/>
  <c r="AS637" i="2"/>
  <c r="AS199" i="2"/>
  <c r="AS447" i="2"/>
  <c r="AS497" i="2"/>
  <c r="AS586" i="2"/>
  <c r="AS650" i="2"/>
  <c r="AS466" i="2"/>
  <c r="AR466" i="2"/>
  <c r="AS317" i="2"/>
  <c r="AS346" i="2"/>
  <c r="AS496" i="2"/>
  <c r="AS551" i="2"/>
  <c r="AS633" i="2"/>
  <c r="AS712" i="2"/>
  <c r="AS207" i="2"/>
  <c r="AS585" i="2"/>
  <c r="AS25" i="2"/>
  <c r="AS545" i="2"/>
  <c r="AS515" i="2"/>
  <c r="AS457" i="2"/>
  <c r="AT184" i="2"/>
  <c r="AT728" i="2"/>
  <c r="AT183" i="2"/>
  <c r="AT563" i="2"/>
  <c r="AT59" i="2"/>
  <c r="AT85" i="2"/>
  <c r="AT508" i="2"/>
  <c r="AS620" i="2"/>
  <c r="AS334" i="2"/>
  <c r="AS552" i="2"/>
  <c r="AS305" i="2"/>
  <c r="AS564" i="2"/>
  <c r="AS41" i="2"/>
  <c r="AS469" i="2"/>
  <c r="AS397" i="2"/>
  <c r="AS212" i="2"/>
  <c r="AT583" i="2"/>
  <c r="AT729" i="2"/>
  <c r="AT411" i="2"/>
  <c r="AT626" i="2"/>
  <c r="AT175" i="2"/>
  <c r="AT305" i="2"/>
  <c r="AT143" i="2"/>
  <c r="AT564" i="2"/>
  <c r="AT144" i="2"/>
  <c r="AT514" i="2"/>
  <c r="AT32" i="2"/>
  <c r="AT200" i="2"/>
  <c r="AT397" i="2"/>
  <c r="AT367" i="2"/>
  <c r="AT403" i="2"/>
  <c r="AS734" i="2"/>
  <c r="AS314" i="2"/>
  <c r="AS478" i="2"/>
  <c r="AS30" i="2"/>
  <c r="AS78" i="2"/>
  <c r="AS434" i="2"/>
  <c r="AS700" i="2"/>
  <c r="AS719" i="2"/>
  <c r="AS658" i="2"/>
  <c r="AS722" i="2"/>
  <c r="AS329" i="2"/>
  <c r="AS438" i="2"/>
  <c r="AS684" i="2"/>
  <c r="AS382" i="2"/>
  <c r="AS142" i="2"/>
  <c r="AS634" i="2"/>
  <c r="AS94" i="2"/>
  <c r="AS444" i="2"/>
  <c r="AS554" i="2"/>
  <c r="AS418" i="2"/>
  <c r="AS149" i="2"/>
  <c r="AS436" i="2"/>
  <c r="AS182" i="2"/>
  <c r="AS651" i="2"/>
  <c r="AS350" i="2"/>
  <c r="AS63" i="2"/>
  <c r="AS215" i="2"/>
  <c r="AS16" i="2"/>
  <c r="AS590" i="2"/>
  <c r="AS468" i="2"/>
  <c r="AS674" i="2"/>
  <c r="AS178" i="2"/>
  <c r="AS728" i="2"/>
  <c r="AS183" i="2"/>
  <c r="AS247" i="2"/>
  <c r="AS541" i="2"/>
  <c r="AS85" i="2"/>
  <c r="AS550" i="2"/>
  <c r="AT463" i="2"/>
  <c r="AT464" i="2"/>
  <c r="AT524" i="2"/>
  <c r="AT161" i="2"/>
  <c r="AT193" i="2"/>
  <c r="AT515" i="2"/>
  <c r="AT457" i="2"/>
  <c r="AS654" i="2"/>
  <c r="AS407" i="2"/>
  <c r="AS626" i="2"/>
  <c r="AS476" i="2"/>
  <c r="AS611" i="2"/>
  <c r="AS566" i="2"/>
  <c r="AS439" i="2"/>
  <c r="AS701" i="2"/>
  <c r="AS367" i="2"/>
  <c r="AT654" i="2"/>
  <c r="AT82" i="2"/>
  <c r="AT720" i="2"/>
  <c r="AT584" i="2"/>
  <c r="AT53" i="2"/>
  <c r="AT152" i="2"/>
  <c r="AT155" i="2"/>
  <c r="AT2" i="2"/>
  <c r="AT522" i="2"/>
  <c r="AT566" i="2"/>
  <c r="AT490" i="2"/>
  <c r="AT439" i="2"/>
  <c r="AT485" i="2"/>
  <c r="AT243" i="2"/>
  <c r="AT513" i="2"/>
  <c r="AS681" i="2"/>
  <c r="AS381" i="2"/>
  <c r="AS98" i="2"/>
  <c r="AS96" i="2"/>
  <c r="AS664" i="2"/>
  <c r="AS547" i="2"/>
  <c r="AS622" i="2"/>
  <c r="AS364" i="2"/>
  <c r="AS647" i="2"/>
  <c r="AS580" i="2"/>
  <c r="AS348" i="2"/>
  <c r="AS375" i="2"/>
  <c r="AS90" i="2"/>
  <c r="AS159" i="2"/>
  <c r="AS629" i="2"/>
  <c r="AS560" i="2"/>
  <c r="AS667" i="2"/>
  <c r="AS36" i="2"/>
  <c r="AS612" i="2"/>
  <c r="AS311" i="2"/>
  <c r="AS226" i="2"/>
  <c r="AS597" i="2"/>
  <c r="AS451" i="2"/>
  <c r="AS437" i="2"/>
  <c r="AS121" i="2"/>
  <c r="AS118" i="2"/>
  <c r="AS349" i="2"/>
  <c r="AS303" i="2"/>
  <c r="AS68" i="2"/>
  <c r="AS619" i="2"/>
  <c r="AS569" i="2"/>
  <c r="AS274" i="2"/>
  <c r="AS523" i="2"/>
  <c r="AS230" i="2"/>
  <c r="AS12" i="2"/>
  <c r="AS66" i="2"/>
  <c r="AS217" i="2"/>
  <c r="AS402" i="2"/>
  <c r="AS131" i="2"/>
  <c r="AS505" i="2"/>
  <c r="AS442" i="2"/>
  <c r="AS421" i="2"/>
  <c r="AS97" i="2"/>
  <c r="AS343" i="2"/>
  <c r="AS536" i="2"/>
  <c r="AS150" i="2"/>
  <c r="AT708" i="2"/>
  <c r="AT734" i="2"/>
  <c r="AT681" i="2"/>
  <c r="AT330" i="2"/>
  <c r="AT537" i="2"/>
  <c r="AT314" i="2"/>
  <c r="AT381" i="2"/>
  <c r="AT631" i="2"/>
  <c r="AT739" i="2"/>
  <c r="AT478" i="2"/>
  <c r="AT98" i="2"/>
  <c r="AT80" i="2"/>
  <c r="AT602" i="2"/>
  <c r="AT30" i="2"/>
  <c r="AT96" i="2"/>
  <c r="AT38" i="2"/>
  <c r="AT198" i="2"/>
  <c r="AT78" i="2"/>
  <c r="AT471" i="2"/>
  <c r="AT511" i="2"/>
  <c r="AT434" i="2"/>
  <c r="AT502" i="2"/>
  <c r="AT21" i="2"/>
  <c r="AT700" i="2"/>
  <c r="AT368" i="2"/>
  <c r="AT558" i="2"/>
  <c r="AT589" i="2"/>
  <c r="AT234" i="2"/>
  <c r="AT157" i="2"/>
  <c r="AT147" i="2"/>
  <c r="AT610" i="2"/>
  <c r="AT390" i="2"/>
  <c r="AT638" i="2"/>
  <c r="AT224" i="2"/>
  <c r="AT27" i="2"/>
  <c r="AT572" i="2"/>
  <c r="AT574" i="2"/>
  <c r="AT683" i="2"/>
  <c r="AT210" i="2"/>
  <c r="AT106" i="2"/>
  <c r="AT723" i="2"/>
  <c r="AT6" i="2"/>
  <c r="AT99" i="2"/>
  <c r="AT579" i="2"/>
  <c r="AT88" i="2"/>
  <c r="AT555" i="2"/>
  <c r="AT569" i="2"/>
  <c r="AT274" i="2"/>
  <c r="AT523" i="2"/>
  <c r="AT230" i="2"/>
  <c r="AT12" i="2"/>
  <c r="AT66" i="2"/>
  <c r="AT217" i="2"/>
  <c r="AT402" i="2"/>
  <c r="AT131" i="2"/>
  <c r="AT505" i="2"/>
  <c r="AT442" i="2"/>
  <c r="AT421" i="2"/>
  <c r="AT97" i="2"/>
  <c r="AT343" i="2"/>
  <c r="AS42" i="2"/>
  <c r="AR42" i="2"/>
  <c r="AS396" i="2"/>
  <c r="AS110" i="2"/>
  <c r="AS598" i="2"/>
  <c r="AS39" i="2"/>
  <c r="AS643" i="2"/>
  <c r="AS575" i="2"/>
  <c r="AS415" i="2"/>
  <c r="AS499" i="2"/>
  <c r="AS233" i="2"/>
  <c r="AS711" i="2"/>
  <c r="AS482" i="2"/>
  <c r="AS286" i="2"/>
  <c r="AS45" i="2"/>
  <c r="AS313" i="2"/>
  <c r="AS710" i="2"/>
  <c r="AS641" i="2"/>
  <c r="AS204" i="2"/>
  <c r="AS721" i="2"/>
  <c r="AS209" i="2"/>
  <c r="AS205" i="2"/>
  <c r="AS245" i="2"/>
  <c r="AS599" i="2"/>
  <c r="AS231" i="2"/>
  <c r="AS540" i="2"/>
  <c r="AR540" i="2"/>
  <c r="AS369" i="2"/>
  <c r="AS565" i="2"/>
  <c r="AS692" i="2"/>
  <c r="AS731" i="2"/>
  <c r="AS408" i="2"/>
  <c r="AS289" i="2"/>
  <c r="AS26" i="2"/>
  <c r="AS194" i="2"/>
  <c r="AS553" i="2"/>
  <c r="AS535" i="2"/>
  <c r="AS293" i="2"/>
  <c r="AS587" i="2"/>
  <c r="AS22" i="2"/>
  <c r="AS44" i="2"/>
  <c r="AS140" i="2"/>
  <c r="AS5" i="2"/>
  <c r="AS399" i="2"/>
  <c r="AS336" i="2"/>
  <c r="AS340" i="2"/>
  <c r="AS119" i="2"/>
  <c r="AS642" i="2"/>
  <c r="AS156" i="2"/>
  <c r="AS660" i="2"/>
  <c r="AT665" i="2"/>
  <c r="AT440" i="2"/>
  <c r="AT426" i="2"/>
  <c r="AT698" i="2"/>
  <c r="AT637" i="2"/>
  <c r="AT199" i="2"/>
  <c r="AT447" i="2"/>
  <c r="AT497" i="2"/>
  <c r="AT586" i="2"/>
  <c r="AT650" i="2"/>
  <c r="AT466" i="2"/>
  <c r="AT317" i="2"/>
  <c r="AT346" i="2"/>
  <c r="AT496" i="2"/>
  <c r="AT42" i="2"/>
  <c r="AT396" i="2"/>
  <c r="AT110" i="2"/>
  <c r="AT598" i="2"/>
  <c r="AT39" i="2"/>
  <c r="AT643" i="2"/>
  <c r="AT575" i="2"/>
  <c r="AT415" i="2"/>
  <c r="AT499" i="2"/>
  <c r="AT233" i="2"/>
  <c r="AT711" i="2"/>
  <c r="AT482" i="2"/>
  <c r="AT286" i="2"/>
  <c r="AT45" i="2"/>
  <c r="AT313" i="2"/>
  <c r="AT710" i="2"/>
  <c r="AT641" i="2"/>
  <c r="AT204" i="2"/>
  <c r="AT721" i="2"/>
  <c r="AT209" i="2"/>
  <c r="AT205" i="2"/>
  <c r="AT245" i="2"/>
  <c r="AT599" i="2"/>
  <c r="AT231" i="2"/>
  <c r="AT540" i="2"/>
  <c r="AT369" i="2"/>
  <c r="AT565" i="2"/>
  <c r="AT692" i="2"/>
  <c r="AS278" i="2"/>
  <c r="AS57" i="2"/>
  <c r="AS326" i="2"/>
  <c r="AS727" i="2"/>
  <c r="AS208" i="2"/>
  <c r="AS435" i="2"/>
  <c r="AS101" i="2"/>
  <c r="AS229" i="2"/>
  <c r="AS578" i="2"/>
  <c r="AS276" i="2"/>
  <c r="AS335" i="2"/>
  <c r="AS11" i="2"/>
  <c r="AS446" i="2"/>
  <c r="AS714" i="2"/>
  <c r="AS8" i="2"/>
  <c r="AS467" i="2"/>
  <c r="AS275" i="2"/>
  <c r="AS431" i="2"/>
  <c r="AS366" i="2"/>
  <c r="AS69" i="2"/>
  <c r="AS344" i="2"/>
  <c r="AS685" i="2"/>
  <c r="AS373" i="2"/>
  <c r="AS138" i="2"/>
  <c r="AS377" i="2"/>
  <c r="AS46" i="2"/>
  <c r="AS707" i="2"/>
  <c r="AS112" i="2"/>
  <c r="AS339" i="2"/>
  <c r="AS236" i="2"/>
  <c r="AS173" i="2"/>
  <c r="AS379" i="2"/>
  <c r="AS427" i="2"/>
  <c r="AS655" i="2"/>
  <c r="AS127" i="2"/>
  <c r="AS104" i="2"/>
  <c r="AS559" i="2"/>
  <c r="AS677" i="2"/>
  <c r="AS83" i="2"/>
  <c r="AS253" i="2"/>
  <c r="AS614" i="2"/>
  <c r="AT719" i="2"/>
  <c r="AT658" i="2"/>
  <c r="AT722" i="2"/>
  <c r="AT329" i="2"/>
  <c r="AT438" i="2"/>
  <c r="AT684" i="2"/>
  <c r="AT382" i="2"/>
  <c r="AT142" i="2"/>
  <c r="AT634" i="2"/>
  <c r="AT94" i="2"/>
  <c r="AT444" i="2"/>
  <c r="AT554" i="2"/>
  <c r="AT418" i="2"/>
  <c r="AT149" i="2"/>
  <c r="AT436" i="2"/>
  <c r="AT182" i="2"/>
  <c r="AT651" i="2"/>
  <c r="AT350" i="2"/>
  <c r="AT63" i="2"/>
  <c r="AT215" i="2"/>
  <c r="AT16" i="2"/>
  <c r="AT278" i="2"/>
  <c r="AT57" i="2"/>
  <c r="AT326" i="2"/>
  <c r="AT727" i="2"/>
  <c r="AT208" i="2"/>
  <c r="AT435" i="2"/>
  <c r="AT101" i="2"/>
  <c r="AT229" i="2"/>
  <c r="AT578" i="2"/>
  <c r="AT276" i="2"/>
  <c r="AT335" i="2"/>
  <c r="AT11" i="2"/>
  <c r="AT446" i="2"/>
  <c r="AT714" i="2"/>
  <c r="AT8" i="2"/>
  <c r="AT467" i="2"/>
  <c r="AT275" i="2"/>
  <c r="AT431" i="2"/>
  <c r="AT366" i="2"/>
  <c r="AT69" i="2"/>
  <c r="AT344" i="2"/>
  <c r="AT685" i="2"/>
  <c r="AT373" i="2"/>
  <c r="AT138" i="2"/>
  <c r="AT377" i="2"/>
  <c r="AS246" i="2"/>
  <c r="AS251" i="2"/>
  <c r="AS58" i="2"/>
  <c r="AS494" i="2"/>
  <c r="AS148" i="2"/>
  <c r="AS400" i="2"/>
  <c r="AS47" i="2"/>
  <c r="AS299" i="2"/>
  <c r="AS498" i="2"/>
  <c r="AS484" i="2"/>
  <c r="AS76" i="2"/>
  <c r="AS134" i="2"/>
  <c r="AS528" i="2"/>
  <c r="AS518" i="2"/>
  <c r="AS691" i="2"/>
  <c r="AS318" i="2"/>
  <c r="AS568" i="2"/>
  <c r="AS74" i="2"/>
  <c r="AS526" i="2"/>
  <c r="AS64" i="2"/>
  <c r="AS188" i="2"/>
  <c r="AS19" i="2"/>
  <c r="AS472" i="2"/>
  <c r="AS300" i="2"/>
  <c r="AS295" i="2"/>
  <c r="AS648" i="2"/>
  <c r="AS172" i="2"/>
  <c r="AS254" i="2"/>
  <c r="AS290" i="2"/>
  <c r="AS164" i="2"/>
  <c r="AS392" i="2"/>
  <c r="AS114" i="2"/>
  <c r="AS165" i="2"/>
  <c r="AS93" i="2"/>
  <c r="AS668" i="2"/>
  <c r="AS607" i="2"/>
  <c r="AT664" i="2"/>
  <c r="AT547" i="2"/>
  <c r="AT622" i="2"/>
  <c r="AT364" i="2"/>
  <c r="AT647" i="2"/>
  <c r="AT580" i="2"/>
  <c r="AT348" i="2"/>
  <c r="AT375" i="2"/>
  <c r="AT90" i="2"/>
  <c r="AT159" i="2"/>
  <c r="AT629" i="2"/>
  <c r="AT560" i="2"/>
  <c r="AT667" i="2"/>
  <c r="AT36" i="2"/>
  <c r="AT612" i="2"/>
  <c r="AT311" i="2"/>
  <c r="AT226" i="2"/>
  <c r="AT597" i="2"/>
  <c r="AT451" i="2"/>
  <c r="AT437" i="2"/>
  <c r="AT121" i="2"/>
  <c r="AT118" i="2"/>
  <c r="AT349" i="2"/>
  <c r="AT303" i="2"/>
  <c r="AT68" i="2"/>
  <c r="AT619" i="2"/>
  <c r="AT246" i="2"/>
  <c r="AT251" i="2"/>
  <c r="AT58" i="2"/>
  <c r="AT494" i="2"/>
  <c r="AT148" i="2"/>
  <c r="AT400" i="2"/>
  <c r="AT47" i="2"/>
  <c r="AT299" i="2"/>
  <c r="AT498" i="2"/>
  <c r="AT484" i="2"/>
  <c r="AT76" i="2"/>
  <c r="AT134" i="2"/>
  <c r="AT528" i="2"/>
  <c r="AT518" i="2"/>
  <c r="AT691" i="2"/>
  <c r="AT318" i="2"/>
  <c r="AT568" i="2"/>
  <c r="AT74" i="2"/>
  <c r="AT526" i="2"/>
  <c r="AT64" i="2"/>
  <c r="AT188" i="2"/>
  <c r="AT19" i="2"/>
  <c r="AT472" i="2"/>
  <c r="AS186" i="2"/>
  <c r="AS71" i="2"/>
  <c r="AS4" i="2"/>
  <c r="AS218" i="2"/>
  <c r="AS663" i="2"/>
  <c r="AS645" i="2"/>
  <c r="AS298" i="2"/>
  <c r="AS531" i="2"/>
  <c r="AS500" i="2"/>
  <c r="AT693" i="2"/>
  <c r="AT738" i="2"/>
  <c r="AT609" i="2"/>
  <c r="AT718" i="2"/>
  <c r="AT304" i="2"/>
  <c r="AT362" i="2"/>
  <c r="AT543" i="2"/>
  <c r="AT281" i="2"/>
  <c r="AT625" i="2"/>
  <c r="AT154" i="2"/>
  <c r="AT214" i="2"/>
  <c r="AT363" i="2"/>
  <c r="AT132" i="2"/>
  <c r="AT724" i="2"/>
  <c r="AT378" i="2"/>
  <c r="AT351" i="2"/>
  <c r="AT465" i="2"/>
  <c r="AT481" i="2"/>
  <c r="AT477" i="2"/>
  <c r="AT549" i="2"/>
  <c r="AT662" i="2"/>
  <c r="AT219" i="2"/>
  <c r="AT507" i="2"/>
  <c r="AT573" i="2"/>
  <c r="AT237" i="2"/>
  <c r="AT139" i="2"/>
  <c r="AT359" i="2"/>
  <c r="AT594" i="2"/>
  <c r="AT331" i="2"/>
  <c r="AT151" i="2"/>
  <c r="AT3" i="2"/>
  <c r="AT527" i="2"/>
  <c r="AT483" i="2"/>
  <c r="AT92" i="2"/>
  <c r="AT319" i="2"/>
  <c r="AT228" i="2"/>
  <c r="AT388" i="2"/>
  <c r="AT103" i="2"/>
  <c r="AT370" i="2"/>
  <c r="AT79" i="2"/>
  <c r="AT596" i="2"/>
  <c r="AT202" i="2"/>
  <c r="AT424" i="2"/>
  <c r="AT423" i="2"/>
  <c r="AS353" i="2"/>
  <c r="AS461" i="2"/>
  <c r="AS405" i="2"/>
  <c r="AS374" i="2"/>
  <c r="AS459" i="2"/>
  <c r="AS84" i="2"/>
  <c r="AS291" i="2"/>
  <c r="AS135" i="2"/>
  <c r="AS678" i="2"/>
  <c r="AS180" i="2"/>
  <c r="AS386" i="2"/>
  <c r="AS238" i="2"/>
  <c r="AS644" i="2"/>
  <c r="AS95" i="2"/>
  <c r="AS385" i="2"/>
  <c r="AS429" i="2"/>
  <c r="AS352" i="2"/>
  <c r="AS91" i="2"/>
  <c r="AS52" i="2"/>
  <c r="AS445" i="2"/>
  <c r="AS480" i="2"/>
  <c r="AS592" i="2"/>
  <c r="AS453" i="2"/>
  <c r="AS501" i="2"/>
  <c r="AS197" i="2"/>
  <c r="AS618" i="2"/>
  <c r="AS393" i="2"/>
  <c r="AS669" i="2"/>
  <c r="AS582" i="2"/>
  <c r="AS384" i="2"/>
  <c r="AS40" i="2"/>
  <c r="AS491" i="2"/>
  <c r="AS294" i="2"/>
  <c r="AS108" i="2"/>
  <c r="AS235" i="2"/>
  <c r="AS342" i="2"/>
  <c r="AS450" i="2"/>
  <c r="AS239" i="2"/>
  <c r="AS10" i="2"/>
  <c r="AS454" i="2"/>
  <c r="AS428" i="2"/>
  <c r="AT716" i="2"/>
  <c r="AT595" i="2"/>
  <c r="AT333" i="2"/>
  <c r="AT315" i="2"/>
  <c r="AT608" i="2"/>
  <c r="AT730" i="2"/>
  <c r="AT561" i="2"/>
  <c r="AT223" i="2"/>
  <c r="AT687" i="2"/>
  <c r="AT391" i="2"/>
  <c r="AT241" i="2"/>
  <c r="AT111" i="2"/>
  <c r="AT380" i="2"/>
  <c r="AT690" i="2"/>
  <c r="AT605" i="2"/>
  <c r="AT649" i="2"/>
  <c r="AT656" i="2"/>
  <c r="AT116" i="2"/>
  <c r="AT504" i="2"/>
  <c r="AT661" i="2"/>
  <c r="AT353" i="2"/>
  <c r="AT461" i="2"/>
  <c r="AT405" i="2"/>
  <c r="AT374" i="2"/>
  <c r="AT459" i="2"/>
  <c r="AT84" i="2"/>
  <c r="AT291" i="2"/>
  <c r="AT135" i="2"/>
  <c r="AT678" i="2"/>
  <c r="AT180" i="2"/>
  <c r="AT386" i="2"/>
  <c r="AT238" i="2"/>
  <c r="AT644" i="2"/>
  <c r="AT95" i="2"/>
  <c r="AT385" i="2"/>
  <c r="AT429" i="2"/>
  <c r="AT352" i="2"/>
  <c r="AT91" i="2"/>
  <c r="AT52" i="2"/>
  <c r="AT445" i="2"/>
  <c r="AT480" i="2"/>
  <c r="AT592" i="2"/>
  <c r="AT453" i="2"/>
  <c r="AT501" i="2"/>
  <c r="AT197" i="2"/>
  <c r="AT618" i="2"/>
  <c r="AS67" i="2"/>
  <c r="AS495" i="2"/>
  <c r="AS356" i="2"/>
  <c r="AS640" i="2"/>
  <c r="AS309" i="2"/>
  <c r="AS332" i="2"/>
  <c r="AS570" i="2"/>
  <c r="AS287" i="2"/>
  <c r="AS562" i="2"/>
  <c r="AS72" i="2"/>
  <c r="AS666" i="2"/>
  <c r="AS51" i="2"/>
  <c r="AS250" i="2"/>
  <c r="AS486" i="2"/>
  <c r="AS322" i="2"/>
  <c r="AS203" i="2"/>
  <c r="AS141" i="2"/>
  <c r="AS86" i="2"/>
  <c r="AS284" i="2"/>
  <c r="AS190" i="2"/>
  <c r="AS280" i="2"/>
  <c r="AS420" i="2"/>
  <c r="AS474" i="2"/>
  <c r="AS361" i="2"/>
  <c r="AS189" i="2"/>
  <c r="AS31" i="2"/>
  <c r="AS160" i="2"/>
  <c r="AS260" i="2"/>
  <c r="AS115" i="2"/>
  <c r="AS409" i="2"/>
  <c r="AS479" i="2"/>
  <c r="AS70" i="2"/>
  <c r="AS520" i="2"/>
  <c r="AS306" i="2"/>
  <c r="AS296" i="2"/>
  <c r="AS387" i="2"/>
  <c r="AS166" i="2"/>
  <c r="AS503" i="2"/>
  <c r="AS517" i="2"/>
  <c r="AS181" i="2"/>
  <c r="AS129" i="2"/>
  <c r="AS475" i="2"/>
  <c r="AS196" i="2"/>
  <c r="AS371" i="2"/>
  <c r="AS417" i="2"/>
  <c r="AS383" i="2"/>
  <c r="AT624" i="2"/>
  <c r="AT542" i="2"/>
  <c r="AT530" i="2"/>
  <c r="AT493" i="2"/>
  <c r="AT696" i="2"/>
  <c r="AT512" i="2"/>
  <c r="AT623" i="2"/>
  <c r="AT604" i="2"/>
  <c r="AT576" i="2"/>
  <c r="AT249" i="2"/>
  <c r="AT659" i="2"/>
  <c r="AT616" i="2"/>
  <c r="AT221" i="2"/>
  <c r="AT394" i="2"/>
  <c r="AT277" i="2"/>
  <c r="AT67" i="2"/>
  <c r="AT495" i="2"/>
  <c r="AT356" i="2"/>
  <c r="AT640" i="2"/>
  <c r="AT309" i="2"/>
  <c r="AT332" i="2"/>
  <c r="AT570" i="2"/>
  <c r="AT287" i="2"/>
  <c r="AT562" i="2"/>
  <c r="AT72" i="2"/>
  <c r="AT666" i="2"/>
  <c r="AT51" i="2"/>
  <c r="AT250" i="2"/>
  <c r="AT486" i="2"/>
  <c r="AT322" i="2"/>
  <c r="AR205" i="2"/>
  <c r="AS56" i="2"/>
  <c r="AS636" i="2"/>
  <c r="AS546" i="2"/>
  <c r="AS510" i="2"/>
  <c r="AT703" i="2"/>
  <c r="AT697" i="2"/>
  <c r="AT443" i="2"/>
  <c r="AT652" i="2"/>
  <c r="AT460" i="2"/>
  <c r="AT263" i="2"/>
  <c r="AT347" i="2"/>
  <c r="AT355" i="2"/>
  <c r="AT713" i="2"/>
  <c r="AT244" i="2"/>
  <c r="AT534" i="2"/>
  <c r="AT168" i="2"/>
  <c r="AT412" i="2"/>
  <c r="AT699" i="2"/>
  <c r="AT220" i="2"/>
  <c r="AT488" i="2"/>
  <c r="AT548" i="2"/>
  <c r="AT413" i="2"/>
  <c r="AT279" i="2"/>
  <c r="AT185" i="2"/>
  <c r="AT732" i="2"/>
  <c r="AT61" i="2"/>
  <c r="AT449" i="2"/>
  <c r="AT292" i="2"/>
  <c r="AT124" i="2"/>
  <c r="AT737" i="2"/>
  <c r="AT556" i="2"/>
  <c r="AT627" i="2"/>
  <c r="AT13" i="2"/>
  <c r="AT272" i="2"/>
  <c r="AT191" i="2"/>
  <c r="AT65" i="2"/>
  <c r="AT75" i="2"/>
  <c r="AT117" i="2"/>
  <c r="AT283" i="2"/>
  <c r="AT100" i="2"/>
  <c r="AT310" i="2"/>
  <c r="AT227" i="2"/>
  <c r="AT358" i="2"/>
  <c r="AT282" i="2"/>
  <c r="AT35" i="2"/>
  <c r="AT398" i="2"/>
  <c r="AT432" i="2"/>
  <c r="AT441" i="2"/>
  <c r="AT544" i="2"/>
  <c r="AT646" i="2"/>
  <c r="AT615" i="2"/>
  <c r="AR447" i="2"/>
  <c r="AR39" i="2"/>
  <c r="AR499" i="2"/>
  <c r="AR641" i="2"/>
  <c r="AR194" i="2"/>
  <c r="AT725" i="2"/>
  <c r="AT617" i="2"/>
  <c r="AT433" i="2"/>
  <c r="AT419" i="2"/>
  <c r="AT192" i="2"/>
  <c r="AT302" i="2"/>
  <c r="AT266" i="2"/>
  <c r="AT162" i="2"/>
  <c r="AT590" i="2"/>
  <c r="AT225" i="2"/>
  <c r="AT704" i="2"/>
  <c r="AT222" i="2"/>
  <c r="AT87" i="2"/>
  <c r="AT551" i="2"/>
  <c r="AT506" i="2"/>
  <c r="AT307" i="2"/>
  <c r="AT733" i="2"/>
  <c r="AT23" i="2"/>
  <c r="AT532" i="2"/>
  <c r="AT468" i="2"/>
  <c r="AT694" i="2"/>
  <c r="AT328" i="2"/>
  <c r="AT312" i="2"/>
  <c r="AT621" i="2"/>
  <c r="AT324" i="2"/>
  <c r="AT581" i="2"/>
  <c r="AT422" i="2"/>
  <c r="AT29" i="2"/>
  <c r="AT125" i="2"/>
  <c r="AT414" i="2"/>
  <c r="AT62" i="2"/>
  <c r="AT34" i="2"/>
  <c r="AT174" i="2"/>
  <c r="AT705" i="2"/>
  <c r="AT126" i="2"/>
  <c r="AT50" i="2"/>
  <c r="AT123" i="2"/>
  <c r="AT404" i="2"/>
  <c r="AT17" i="2"/>
  <c r="AT389" i="2"/>
  <c r="AT55" i="2"/>
  <c r="AT297" i="2"/>
  <c r="AT136" i="2"/>
  <c r="AT109" i="2"/>
  <c r="AT145" i="2"/>
  <c r="AT630" i="2"/>
  <c r="AT271" i="2"/>
  <c r="AT525" i="2"/>
  <c r="AT262" i="2"/>
  <c r="AT261" i="2"/>
  <c r="AT316" i="2"/>
  <c r="AT158" i="2"/>
  <c r="AT473" i="2"/>
  <c r="AT255" i="2"/>
  <c r="AT679" i="2"/>
  <c r="AT81" i="2"/>
  <c r="AT120" i="2"/>
  <c r="AT327" i="2"/>
  <c r="AT591" i="2"/>
  <c r="AT702" i="2"/>
  <c r="AT588" i="2"/>
  <c r="AR329" i="2"/>
  <c r="AR438" i="2"/>
  <c r="AR142" i="2"/>
  <c r="AR634" i="2"/>
  <c r="AR94" i="2"/>
  <c r="AR418" i="2"/>
  <c r="AR149" i="2"/>
  <c r="AR436" i="2"/>
  <c r="AR350" i="2"/>
  <c r="AR63" i="2"/>
  <c r="AR215" i="2"/>
  <c r="AR16" i="2"/>
  <c r="AR278" i="2"/>
  <c r="AR57" i="2"/>
  <c r="AR326" i="2"/>
  <c r="AR101" i="2"/>
  <c r="AR578" i="2"/>
  <c r="AR276" i="2"/>
  <c r="AR335" i="2"/>
  <c r="AR11" i="2"/>
  <c r="AR446" i="2"/>
  <c r="AR8" i="2"/>
  <c r="AR467" i="2"/>
  <c r="AR275" i="2"/>
  <c r="AR366" i="2"/>
  <c r="AR69" i="2"/>
  <c r="AR344" i="2"/>
  <c r="AR685" i="2"/>
  <c r="AR138" i="2"/>
  <c r="AR377" i="2"/>
  <c r="AR46" i="2"/>
  <c r="AR112" i="2"/>
  <c r="AR339" i="2"/>
  <c r="AR173" i="2"/>
  <c r="AR427" i="2"/>
  <c r="AR127" i="2"/>
  <c r="AR104" i="2"/>
  <c r="AR559" i="2"/>
  <c r="AR677" i="2"/>
  <c r="AR83" i="2"/>
  <c r="AR253" i="2"/>
  <c r="AR614" i="2"/>
  <c r="AU617" i="2"/>
  <c r="AU433" i="2"/>
  <c r="AT680" i="2"/>
  <c r="AT639" i="2"/>
  <c r="AT633" i="2"/>
  <c r="AT452" i="2"/>
  <c r="AT509" i="2"/>
  <c r="AT288" i="2"/>
  <c r="AT657" i="2"/>
  <c r="AT686" i="2"/>
  <c r="AT674" i="2"/>
  <c r="AT169" i="2"/>
  <c r="AT673" i="2"/>
  <c r="AT122" i="2"/>
  <c r="AT695" i="2"/>
  <c r="AT201" i="2"/>
  <c r="AT195" i="2"/>
  <c r="AT470" i="2"/>
  <c r="AT726" i="2"/>
  <c r="AT735" i="2"/>
  <c r="AT18" i="2"/>
  <c r="AT33" i="2"/>
  <c r="AT308" i="2"/>
  <c r="AT675" i="2"/>
  <c r="AT60" i="2"/>
  <c r="AT258" i="2"/>
  <c r="AT20" i="2"/>
  <c r="AT267" i="2"/>
  <c r="AT14" i="2"/>
  <c r="AT321" i="2"/>
  <c r="AT448" i="2"/>
  <c r="AT48" i="2"/>
  <c r="AT600" i="2"/>
  <c r="AT130" i="2"/>
  <c r="AT187" i="2"/>
  <c r="AT628" i="2"/>
  <c r="AT273" i="2"/>
  <c r="AT345" i="2"/>
  <c r="AT73" i="2"/>
  <c r="AT671" i="2"/>
  <c r="AT177" i="2"/>
  <c r="AT176" i="2"/>
  <c r="AT320" i="2"/>
  <c r="AT337" i="2"/>
  <c r="AT7" i="2"/>
  <c r="AT653" i="2"/>
  <c r="AT360" i="2"/>
  <c r="AT9" i="2"/>
  <c r="AT492" i="2"/>
  <c r="AT603" i="2"/>
  <c r="AT137" i="2"/>
  <c r="AT670" i="2"/>
  <c r="AT167" i="2"/>
  <c r="AT717" i="2"/>
  <c r="AT256" i="2"/>
  <c r="AT613" i="2"/>
  <c r="AT533" i="2"/>
  <c r="AT270" i="2"/>
  <c r="AT105" i="2"/>
  <c r="AT146" i="2"/>
  <c r="AT232" i="2"/>
  <c r="AT325" i="2"/>
  <c r="AT462" i="2"/>
  <c r="AR547" i="2"/>
  <c r="AR622" i="2"/>
  <c r="AR364" i="2"/>
  <c r="AR348" i="2"/>
  <c r="AR90" i="2"/>
  <c r="AR159" i="2"/>
  <c r="AR629" i="2"/>
  <c r="AR36" i="2"/>
  <c r="AR226" i="2"/>
  <c r="AR597" i="2"/>
  <c r="AR437" i="2"/>
  <c r="AR118" i="2"/>
  <c r="AR303" i="2"/>
  <c r="AR68" i="2"/>
  <c r="AR246" i="2"/>
  <c r="AR251" i="2"/>
  <c r="AR58" i="2"/>
  <c r="AR494" i="2"/>
  <c r="AR148" i="2"/>
  <c r="AR400" i="2"/>
  <c r="AR47" i="2"/>
  <c r="AR299" i="2"/>
  <c r="AR498" i="2"/>
  <c r="AR134" i="2"/>
  <c r="AR528" i="2"/>
  <c r="AR518" i="2"/>
  <c r="AR568" i="2"/>
  <c r="AR74" i="2"/>
  <c r="AR526" i="2"/>
  <c r="AR188" i="2"/>
  <c r="AR19" i="2"/>
  <c r="AR164" i="2"/>
  <c r="AR319" i="2"/>
  <c r="AR228" i="2"/>
  <c r="AR388" i="2"/>
  <c r="AR370" i="2"/>
  <c r="AR79" i="2"/>
  <c r="AR424" i="2"/>
  <c r="AR423" i="2"/>
  <c r="AR37" i="2"/>
  <c r="AR341" i="2"/>
  <c r="AR163" i="2"/>
  <c r="AR107" i="2"/>
  <c r="AR265" i="2"/>
  <c r="AR682" i="2"/>
  <c r="AR259" i="2"/>
  <c r="AR186" i="2"/>
  <c r="AR71" i="2"/>
  <c r="AR4" i="2"/>
  <c r="AR218" i="2"/>
  <c r="AR663" i="2"/>
  <c r="AR298" i="2"/>
  <c r="AR531" i="2"/>
  <c r="AR500" i="2"/>
  <c r="AU712" i="2"/>
  <c r="AU715" i="2"/>
  <c r="AU463" i="2"/>
  <c r="AU676" i="2"/>
  <c r="AU401" i="2"/>
  <c r="AU178" i="2"/>
  <c r="AU184" i="2"/>
  <c r="AU425" i="2"/>
  <c r="AU416" i="2"/>
  <c r="AU207" i="2"/>
  <c r="AU248" i="2"/>
  <c r="AU464" i="2"/>
  <c r="AU635" i="2"/>
  <c r="AU689" i="2"/>
  <c r="AU728" i="2"/>
  <c r="AU133" i="2"/>
  <c r="AU43" i="2"/>
  <c r="AU521" i="2"/>
  <c r="AU585" i="2"/>
  <c r="AU365" i="2"/>
  <c r="AU524" i="2"/>
  <c r="AU128" i="2"/>
  <c r="AU285" i="2"/>
  <c r="AU183" i="2"/>
  <c r="AU102" i="2"/>
  <c r="AU672" i="2"/>
  <c r="AU406" i="2"/>
  <c r="AU25" i="2"/>
  <c r="AU161" i="2"/>
  <c r="AU15" i="2"/>
  <c r="AU372" i="2"/>
  <c r="AU247" i="2"/>
  <c r="AU563" i="2"/>
  <c r="AU357" i="2"/>
  <c r="AU577" i="2"/>
  <c r="AU216" i="2"/>
  <c r="AU545" i="2"/>
  <c r="AU193" i="2"/>
  <c r="AU458" i="2"/>
  <c r="AU376" i="2"/>
  <c r="AU541" i="2"/>
  <c r="AU59" i="2"/>
  <c r="AU268" i="2"/>
  <c r="AU54" i="2"/>
  <c r="AU430" i="2"/>
  <c r="AU515" i="2"/>
  <c r="AU632" i="2"/>
  <c r="AU688" i="2"/>
  <c r="AU354" i="2"/>
  <c r="AU85" i="2"/>
  <c r="AU538" i="2"/>
  <c r="AU264" i="2"/>
  <c r="AU601" i="2"/>
  <c r="AU213" i="2"/>
  <c r="AU457" i="2"/>
  <c r="AU410" i="2"/>
  <c r="AU252" i="2"/>
  <c r="AU508" i="2"/>
  <c r="AU550" i="2"/>
  <c r="AU49" i="2"/>
  <c r="AR333" i="2"/>
  <c r="AR315" i="2"/>
  <c r="AR608" i="2"/>
  <c r="AR561" i="2"/>
  <c r="AR223" i="2"/>
  <c r="AR391" i="2"/>
  <c r="AR111" i="2"/>
  <c r="AR380" i="2"/>
  <c r="AR649" i="2"/>
  <c r="AR116" i="2"/>
  <c r="AR504" i="2"/>
  <c r="AR353" i="2"/>
  <c r="AR405" i="2"/>
  <c r="AR459" i="2"/>
  <c r="AR291" i="2"/>
  <c r="AR135" i="2"/>
  <c r="AR386" i="2"/>
  <c r="AR238" i="2"/>
  <c r="AR644" i="2"/>
  <c r="AR95" i="2"/>
  <c r="AR385" i="2"/>
  <c r="AR91" i="2"/>
  <c r="AR52" i="2"/>
  <c r="AR445" i="2"/>
  <c r="AR480" i="2"/>
  <c r="AR592" i="2"/>
  <c r="AR453" i="2"/>
  <c r="AR197" i="2"/>
  <c r="AR618" i="2"/>
  <c r="AR393" i="2"/>
  <c r="AR582" i="2"/>
  <c r="AR40" i="2"/>
  <c r="AR491" i="2"/>
  <c r="AR294" i="2"/>
  <c r="AR108" i="2"/>
  <c r="AR235" i="2"/>
  <c r="AR342" i="2"/>
  <c r="AR10" i="2"/>
  <c r="AR454" i="2"/>
  <c r="AR428" i="2"/>
  <c r="AU709" i="2"/>
  <c r="AU736" i="2"/>
  <c r="AU654" i="2"/>
  <c r="AU620" i="2"/>
  <c r="AU583" i="2"/>
  <c r="AU557" i="2"/>
  <c r="AU77" i="2"/>
  <c r="AU82" i="2"/>
  <c r="AU729" i="2"/>
  <c r="AU407" i="2"/>
  <c r="AU334" i="2"/>
  <c r="AU720" i="2"/>
  <c r="AU411" i="2"/>
  <c r="AU269" i="2"/>
  <c r="AU153" i="2"/>
  <c r="AU584" i="2"/>
  <c r="AU626" i="2"/>
  <c r="AU552" i="2"/>
  <c r="AU53" i="2"/>
  <c r="AU171" i="2"/>
  <c r="AU175" i="2"/>
  <c r="AU706" i="2"/>
  <c r="AU152" i="2"/>
  <c r="AU476" i="2"/>
  <c r="AU305" i="2"/>
  <c r="AU155" i="2"/>
  <c r="AU606" i="2"/>
  <c r="AU519" i="2"/>
  <c r="AU143" i="2"/>
  <c r="AU2" i="2"/>
  <c r="AU611" i="2"/>
  <c r="AU564" i="2"/>
  <c r="AU28" i="2"/>
  <c r="AU522" i="2"/>
  <c r="AU206" i="2"/>
  <c r="AU144" i="2"/>
  <c r="AU257" i="2"/>
  <c r="AU566" i="2"/>
  <c r="AU41" i="2"/>
  <c r="AU514" i="2"/>
  <c r="AU211" i="2"/>
  <c r="AU490" i="2"/>
  <c r="AU240" i="2"/>
  <c r="AU32" i="2"/>
  <c r="AU439" i="2"/>
  <c r="AU469" i="2"/>
  <c r="AU242" i="2"/>
  <c r="AU200" i="2"/>
  <c r="AU485" i="2"/>
  <c r="AU395" i="2"/>
  <c r="AU701" i="2"/>
  <c r="AU170" i="2"/>
  <c r="AU397" i="2"/>
  <c r="AU243" i="2"/>
  <c r="AU323" i="2"/>
  <c r="AU301" i="2"/>
  <c r="AU367" i="2"/>
  <c r="AU179" i="2"/>
  <c r="AU513" i="2"/>
  <c r="AU212" i="2"/>
  <c r="AT536" i="2"/>
  <c r="AT150" i="2"/>
  <c r="AR542" i="2"/>
  <c r="AR530" i="2"/>
  <c r="AR623" i="2"/>
  <c r="AR604" i="2"/>
  <c r="AR249" i="2"/>
  <c r="AR221" i="2"/>
  <c r="AR394" i="2"/>
  <c r="AR495" i="2"/>
  <c r="AR356" i="2"/>
  <c r="AR309" i="2"/>
  <c r="AR332" i="2"/>
  <c r="AR570" i="2"/>
  <c r="AR287" i="2"/>
  <c r="AR72" i="2"/>
  <c r="AR51" i="2"/>
  <c r="AR322" i="2"/>
  <c r="AR203" i="2"/>
  <c r="AR141" i="2"/>
  <c r="AR86" i="2"/>
  <c r="AR284" i="2"/>
  <c r="AR190" i="2"/>
  <c r="AR280" i="2"/>
  <c r="AR420" i="2"/>
  <c r="AR474" i="2"/>
  <c r="AR189" i="2"/>
  <c r="AR31" i="2"/>
  <c r="AR160" i="2"/>
  <c r="AR115" i="2"/>
  <c r="AR479" i="2"/>
  <c r="AR520" i="2"/>
  <c r="AR166" i="2"/>
  <c r="AR503" i="2"/>
  <c r="AR517" i="2"/>
  <c r="AR181" i="2"/>
  <c r="AR129" i="2"/>
  <c r="AR196" i="2"/>
  <c r="AR371" i="2"/>
  <c r="AR417" i="2"/>
  <c r="AR383" i="2"/>
  <c r="AU708" i="2"/>
  <c r="AU734" i="2"/>
  <c r="AU681" i="2"/>
  <c r="AU330" i="2"/>
  <c r="AU537" i="2"/>
  <c r="AU314" i="2"/>
  <c r="AU381" i="2"/>
  <c r="AU631" i="2"/>
  <c r="AU739" i="2"/>
  <c r="AU478" i="2"/>
  <c r="AU98" i="2"/>
  <c r="AU80" i="2"/>
  <c r="AU602" i="2"/>
  <c r="AU30" i="2"/>
  <c r="AU96" i="2"/>
  <c r="AU38" i="2"/>
  <c r="AU198" i="2"/>
  <c r="AU78" i="2"/>
  <c r="AU471" i="2"/>
  <c r="AU511" i="2"/>
  <c r="AU434" i="2"/>
  <c r="AU502" i="2"/>
  <c r="AU21" i="2"/>
  <c r="AT731" i="2"/>
  <c r="AT408" i="2"/>
  <c r="AT289" i="2"/>
  <c r="AT26" i="2"/>
  <c r="AT194" i="2"/>
  <c r="AT553" i="2"/>
  <c r="AT535" i="2"/>
  <c r="AT293" i="2"/>
  <c r="AT587" i="2"/>
  <c r="AT22" i="2"/>
  <c r="AT44" i="2"/>
  <c r="AT140" i="2"/>
  <c r="AT5" i="2"/>
  <c r="AT399" i="2"/>
  <c r="AT336" i="2"/>
  <c r="AT340" i="2"/>
  <c r="AT119" i="2"/>
  <c r="AT642" i="2"/>
  <c r="AT156" i="2"/>
  <c r="AT660" i="2"/>
  <c r="AR652" i="2"/>
  <c r="AR263" i="2"/>
  <c r="AR347" i="2"/>
  <c r="AR355" i="2"/>
  <c r="AR244" i="2"/>
  <c r="AR168" i="2"/>
  <c r="AR220" i="2"/>
  <c r="AR488" i="2"/>
  <c r="AR548" i="2"/>
  <c r="AR413" i="2"/>
  <c r="AR279" i="2"/>
  <c r="AR185" i="2"/>
  <c r="AR61" i="2"/>
  <c r="AR449" i="2"/>
  <c r="AR124" i="2"/>
  <c r="AR13" i="2"/>
  <c r="AR272" i="2"/>
  <c r="AR191" i="2"/>
  <c r="AR75" i="2"/>
  <c r="AR283" i="2"/>
  <c r="AR100" i="2"/>
  <c r="AR227" i="2"/>
  <c r="AR282" i="2"/>
  <c r="AR35" i="2"/>
  <c r="AR432" i="2"/>
  <c r="AR544" i="2"/>
  <c r="AR646" i="2"/>
  <c r="AR539" i="2"/>
  <c r="AR571" i="2"/>
  <c r="AR455" i="2"/>
  <c r="AR24" i="2"/>
  <c r="AR89" i="2"/>
  <c r="AT46" i="2"/>
  <c r="AT707" i="2"/>
  <c r="AT112" i="2"/>
  <c r="AT339" i="2"/>
  <c r="AT236" i="2"/>
  <c r="AT173" i="2"/>
  <c r="AT379" i="2"/>
  <c r="AT427" i="2"/>
  <c r="AT655" i="2"/>
  <c r="AT127" i="2"/>
  <c r="AT104" i="2"/>
  <c r="AT559" i="2"/>
  <c r="AT677" i="2"/>
  <c r="AT83" i="2"/>
  <c r="AT253" i="2"/>
  <c r="AT614" i="2"/>
  <c r="AR433" i="2"/>
  <c r="AR192" i="2"/>
  <c r="AR302" i="2"/>
  <c r="AR266" i="2"/>
  <c r="AR162" i="2"/>
  <c r="AR590" i="2"/>
  <c r="AR225" i="2"/>
  <c r="AR87" i="2"/>
  <c r="AR506" i="2"/>
  <c r="AR307" i="2"/>
  <c r="AR23" i="2"/>
  <c r="AR532" i="2"/>
  <c r="AR468" i="2"/>
  <c r="AR328" i="2"/>
  <c r="AR312" i="2"/>
  <c r="AR422" i="2"/>
  <c r="AR29" i="2"/>
  <c r="AR125" i="2"/>
  <c r="AR414" i="2"/>
  <c r="AR62" i="2"/>
  <c r="AR34" i="2"/>
  <c r="AR174" i="2"/>
  <c r="AR126" i="2"/>
  <c r="AR50" i="2"/>
  <c r="AR123" i="2"/>
  <c r="AR404" i="2"/>
  <c r="AR17" i="2"/>
  <c r="AR389" i="2"/>
  <c r="AR55" i="2"/>
  <c r="AR297" i="2"/>
  <c r="AR136" i="2"/>
  <c r="AR109" i="2"/>
  <c r="AR145" i="2"/>
  <c r="AR261" i="2"/>
  <c r="AR316" i="2"/>
  <c r="AR473" i="2"/>
  <c r="AR255" i="2"/>
  <c r="AR81" i="2"/>
  <c r="AR327" i="2"/>
  <c r="AR591" i="2"/>
  <c r="AR702" i="2"/>
  <c r="AR588" i="2"/>
  <c r="AU719" i="2"/>
  <c r="AU658" i="2"/>
  <c r="AU722" i="2"/>
  <c r="AU329" i="2"/>
  <c r="AU438" i="2"/>
  <c r="AU94" i="2"/>
  <c r="AT300" i="2"/>
  <c r="AT295" i="2"/>
  <c r="AT648" i="2"/>
  <c r="AT172" i="2"/>
  <c r="AT254" i="2"/>
  <c r="AT290" i="2"/>
  <c r="AT164" i="2"/>
  <c r="AT392" i="2"/>
  <c r="AT114" i="2"/>
  <c r="AT165" i="2"/>
  <c r="AT93" i="2"/>
  <c r="AT668" i="2"/>
  <c r="AT607" i="2"/>
  <c r="AR639" i="2"/>
  <c r="AR509" i="2"/>
  <c r="AR288" i="2"/>
  <c r="AR657" i="2"/>
  <c r="AR169" i="2"/>
  <c r="AR122" i="2"/>
  <c r="AR201" i="2"/>
  <c r="AR195" i="2"/>
  <c r="AR18" i="2"/>
  <c r="AR33" i="2"/>
  <c r="AR308" i="2"/>
  <c r="AR675" i="2"/>
  <c r="AR60" i="2"/>
  <c r="AR258" i="2"/>
  <c r="AR20" i="2"/>
  <c r="AR14" i="2"/>
  <c r="AR448" i="2"/>
  <c r="AR48" i="2"/>
  <c r="AR130" i="2"/>
  <c r="AR187" i="2"/>
  <c r="AR273" i="2"/>
  <c r="AR345" i="2"/>
  <c r="AR73" i="2"/>
  <c r="AR177" i="2"/>
  <c r="AR176" i="2"/>
  <c r="AR320" i="2"/>
  <c r="AR7" i="2"/>
  <c r="AR603" i="2"/>
  <c r="AR137" i="2"/>
  <c r="AR670" i="2"/>
  <c r="AR167" i="2"/>
  <c r="AR256" i="2"/>
  <c r="AR613" i="2"/>
  <c r="AR533" i="2"/>
  <c r="AR270" i="2"/>
  <c r="AR105" i="2"/>
  <c r="AR232" i="2"/>
  <c r="AU664" i="2"/>
  <c r="AU547" i="2"/>
  <c r="AU159" i="2"/>
  <c r="AT37" i="2"/>
  <c r="AT341" i="2"/>
  <c r="AT163" i="2"/>
  <c r="AT567" i="2"/>
  <c r="AT107" i="2"/>
  <c r="AT265" i="2"/>
  <c r="AT682" i="2"/>
  <c r="AT259" i="2"/>
  <c r="AT186" i="2"/>
  <c r="AT71" i="2"/>
  <c r="AT4" i="2"/>
  <c r="AT218" i="2"/>
  <c r="AT663" i="2"/>
  <c r="AT645" i="2"/>
  <c r="AT298" i="2"/>
  <c r="AT531" i="2"/>
  <c r="AT500" i="2"/>
  <c r="AR463" i="2"/>
  <c r="AR676" i="2"/>
  <c r="AR401" i="2"/>
  <c r="AR178" i="2"/>
  <c r="AR207" i="2"/>
  <c r="AR248" i="2"/>
  <c r="AR464" i="2"/>
  <c r="AR635" i="2"/>
  <c r="AR689" i="2"/>
  <c r="AR43" i="2"/>
  <c r="AR521" i="2"/>
  <c r="AR585" i="2"/>
  <c r="AR365" i="2"/>
  <c r="AR524" i="2"/>
  <c r="AR285" i="2"/>
  <c r="AR183" i="2"/>
  <c r="AR102" i="2"/>
  <c r="AR672" i="2"/>
  <c r="AR406" i="2"/>
  <c r="AR25" i="2"/>
  <c r="AR161" i="2"/>
  <c r="AR15" i="2"/>
  <c r="AR247" i="2"/>
  <c r="AR545" i="2"/>
  <c r="AR193" i="2"/>
  <c r="AR59" i="2"/>
  <c r="AR268" i="2"/>
  <c r="AR54" i="2"/>
  <c r="AR430" i="2"/>
  <c r="AR354" i="2"/>
  <c r="AR85" i="2"/>
  <c r="AR213" i="2"/>
  <c r="AR252" i="2"/>
  <c r="AR508" i="2"/>
  <c r="AR550" i="2"/>
  <c r="AR529" i="2"/>
  <c r="AU693" i="2"/>
  <c r="AU738" i="2"/>
  <c r="AU609" i="2"/>
  <c r="AU718" i="2"/>
  <c r="AU304" i="2"/>
  <c r="AU362" i="2"/>
  <c r="AU543" i="2"/>
  <c r="AU154" i="2"/>
  <c r="AT393" i="2"/>
  <c r="AT669" i="2"/>
  <c r="AT582" i="2"/>
  <c r="AT384" i="2"/>
  <c r="AT40" i="2"/>
  <c r="AT491" i="2"/>
  <c r="AT294" i="2"/>
  <c r="AT108" i="2"/>
  <c r="AT235" i="2"/>
  <c r="AT342" i="2"/>
  <c r="AT450" i="2"/>
  <c r="AT239" i="2"/>
  <c r="AT10" i="2"/>
  <c r="AT454" i="2"/>
  <c r="AT428" i="2"/>
  <c r="AT203" i="2"/>
  <c r="AT141" i="2"/>
  <c r="AT86" i="2"/>
  <c r="AT284" i="2"/>
  <c r="AT190" i="2"/>
  <c r="AT280" i="2"/>
  <c r="AT420" i="2"/>
  <c r="AT474" i="2"/>
  <c r="AT361" i="2"/>
  <c r="AT189" i="2"/>
  <c r="AT31" i="2"/>
  <c r="AT160" i="2"/>
  <c r="AT260" i="2"/>
  <c r="AT115" i="2"/>
  <c r="AT409" i="2"/>
  <c r="AT479" i="2"/>
  <c r="AT70" i="2"/>
  <c r="AT520" i="2"/>
  <c r="AT306" i="2"/>
  <c r="AT296" i="2"/>
  <c r="AT387" i="2"/>
  <c r="AT166" i="2"/>
  <c r="AT503" i="2"/>
  <c r="AT517" i="2"/>
  <c r="AT181" i="2"/>
  <c r="AT129" i="2"/>
  <c r="AT475" i="2"/>
  <c r="AT196" i="2"/>
  <c r="AT371" i="2"/>
  <c r="AT417" i="2"/>
  <c r="AT383" i="2"/>
  <c r="AR12" i="2"/>
  <c r="AR131" i="2"/>
  <c r="AT539" i="2"/>
  <c r="AT571" i="2"/>
  <c r="AT455" i="2"/>
  <c r="AT24" i="2"/>
  <c r="AT489" i="2"/>
  <c r="AT113" i="2"/>
  <c r="AT89" i="2"/>
  <c r="AT593" i="2"/>
  <c r="AT456" i="2"/>
  <c r="AT487" i="2"/>
  <c r="AT56" i="2"/>
  <c r="AT636" i="2"/>
  <c r="AT546" i="2"/>
  <c r="AT510" i="2"/>
  <c r="AR440" i="2"/>
  <c r="AR199" i="2"/>
  <c r="AR497" i="2"/>
  <c r="AR586" i="2"/>
  <c r="AR317" i="2"/>
  <c r="AR346" i="2"/>
  <c r="AR496" i="2"/>
  <c r="AR396" i="2"/>
  <c r="AR110" i="2"/>
  <c r="AR575" i="2"/>
  <c r="AR482" i="2"/>
  <c r="AR45" i="2"/>
  <c r="AR313" i="2"/>
  <c r="AR204" i="2"/>
  <c r="AR209" i="2"/>
  <c r="AR245" i="2"/>
  <c r="AR599" i="2"/>
  <c r="AR231" i="2"/>
  <c r="AR369" i="2"/>
  <c r="AR408" i="2"/>
  <c r="AR26" i="2"/>
  <c r="AR553" i="2"/>
  <c r="AR535" i="2"/>
  <c r="AR44" i="2"/>
  <c r="AR140" i="2"/>
  <c r="AR5" i="2"/>
  <c r="AR399" i="2"/>
  <c r="AR336" i="2"/>
  <c r="AR340" i="2"/>
  <c r="AR642" i="2"/>
  <c r="AR156" i="2"/>
  <c r="AR660" i="2"/>
  <c r="AU703" i="2"/>
  <c r="AU697" i="2"/>
  <c r="AU443" i="2"/>
  <c r="AU652" i="2"/>
  <c r="AU460" i="2"/>
  <c r="AU263" i="2"/>
  <c r="AU347" i="2"/>
  <c r="AU700" i="2"/>
  <c r="AU368" i="2"/>
  <c r="AU558" i="2"/>
  <c r="AU589" i="2"/>
  <c r="AU234" i="2"/>
  <c r="AU157" i="2"/>
  <c r="AU147" i="2"/>
  <c r="AU610" i="2"/>
  <c r="AU390" i="2"/>
  <c r="AU638" i="2"/>
  <c r="AU224" i="2"/>
  <c r="AU27" i="2"/>
  <c r="AU572" i="2"/>
  <c r="AU574" i="2"/>
  <c r="AU683" i="2"/>
  <c r="AU210" i="2"/>
  <c r="AU106" i="2"/>
  <c r="AU723" i="2"/>
  <c r="AU6" i="2"/>
  <c r="AU99" i="2"/>
  <c r="AU579" i="2"/>
  <c r="AU88" i="2"/>
  <c r="AU555" i="2"/>
  <c r="AU569" i="2"/>
  <c r="AU274" i="2"/>
  <c r="AU523" i="2"/>
  <c r="AU230" i="2"/>
  <c r="AU12" i="2"/>
  <c r="AU66" i="2"/>
  <c r="AU217" i="2"/>
  <c r="AU402" i="2"/>
  <c r="AU131" i="2"/>
  <c r="AU505" i="2"/>
  <c r="AU442" i="2"/>
  <c r="AU421" i="2"/>
  <c r="AU97" i="2"/>
  <c r="AU343" i="2"/>
  <c r="AU536" i="2"/>
  <c r="AR113" i="2"/>
  <c r="AR593" i="2"/>
  <c r="AR456" i="2"/>
  <c r="AR487" i="2"/>
  <c r="AR636" i="2"/>
  <c r="AU665" i="2"/>
  <c r="AU440" i="2"/>
  <c r="AU426" i="2"/>
  <c r="AU698" i="2"/>
  <c r="AU637" i="2"/>
  <c r="AU199" i="2"/>
  <c r="AU447" i="2"/>
  <c r="AU497" i="2"/>
  <c r="AU586" i="2"/>
  <c r="AU650" i="2"/>
  <c r="AU466" i="2"/>
  <c r="AU317" i="2"/>
  <c r="AU346" i="2"/>
  <c r="AU496" i="2"/>
  <c r="AU42" i="2"/>
  <c r="AU396" i="2"/>
  <c r="AU110" i="2"/>
  <c r="AU598" i="2"/>
  <c r="AU39" i="2"/>
  <c r="AU643" i="2"/>
  <c r="AU575" i="2"/>
  <c r="AU415" i="2"/>
  <c r="AU499" i="2"/>
  <c r="AU233" i="2"/>
  <c r="AU711" i="2"/>
  <c r="AU482" i="2"/>
  <c r="AU286" i="2"/>
  <c r="AU45" i="2"/>
  <c r="AU313" i="2"/>
  <c r="AU710" i="2"/>
  <c r="AU641" i="2"/>
  <c r="AU204" i="2"/>
  <c r="AU721" i="2"/>
  <c r="AU209" i="2"/>
  <c r="AU205" i="2"/>
  <c r="AU245" i="2"/>
  <c r="AU599" i="2"/>
  <c r="AU231" i="2"/>
  <c r="AU540" i="2"/>
  <c r="AU369" i="2"/>
  <c r="AU565" i="2"/>
  <c r="AU692" i="2"/>
  <c r="AU731" i="2"/>
  <c r="AU408" i="2"/>
  <c r="AU289" i="2"/>
  <c r="AU26" i="2"/>
  <c r="AU194" i="2"/>
  <c r="AU553" i="2"/>
  <c r="AU535" i="2"/>
  <c r="AU293" i="2"/>
  <c r="AU587" i="2"/>
  <c r="AU22" i="2"/>
  <c r="AU44" i="2"/>
  <c r="AU140" i="2"/>
  <c r="AU5" i="2"/>
  <c r="AU399" i="2"/>
  <c r="AU336" i="2"/>
  <c r="AU340" i="2"/>
  <c r="AU119" i="2"/>
  <c r="AU642" i="2"/>
  <c r="AU684" i="2"/>
  <c r="AU382" i="2"/>
  <c r="AU142" i="2"/>
  <c r="AU634" i="2"/>
  <c r="AU444" i="2"/>
  <c r="AU554" i="2"/>
  <c r="AU418" i="2"/>
  <c r="AU149" i="2"/>
  <c r="AU436" i="2"/>
  <c r="AU182" i="2"/>
  <c r="AU651" i="2"/>
  <c r="AU350" i="2"/>
  <c r="AU63" i="2"/>
  <c r="AU215" i="2"/>
  <c r="AU16" i="2"/>
  <c r="AU278" i="2"/>
  <c r="AU57" i="2"/>
  <c r="AU326" i="2"/>
  <c r="AU727" i="2"/>
  <c r="AU208" i="2"/>
  <c r="AU435" i="2"/>
  <c r="AU101" i="2"/>
  <c r="AU229" i="2"/>
  <c r="AU578" i="2"/>
  <c r="AU276" i="2"/>
  <c r="AU335" i="2"/>
  <c r="AU11" i="2"/>
  <c r="AU446" i="2"/>
  <c r="AU714" i="2"/>
  <c r="AU8" i="2"/>
  <c r="AU467" i="2"/>
  <c r="AU275" i="2"/>
  <c r="AU431" i="2"/>
  <c r="AU366" i="2"/>
  <c r="AU69" i="2"/>
  <c r="AU344" i="2"/>
  <c r="AU685" i="2"/>
  <c r="AU373" i="2"/>
  <c r="AU138" i="2"/>
  <c r="AU377" i="2"/>
  <c r="AU46" i="2"/>
  <c r="AU707" i="2"/>
  <c r="AU112" i="2"/>
  <c r="AU339" i="2"/>
  <c r="AU236" i="2"/>
  <c r="AU173" i="2"/>
  <c r="AU379" i="2"/>
  <c r="AU427" i="2"/>
  <c r="AU655" i="2"/>
  <c r="AU127" i="2"/>
  <c r="AU104" i="2"/>
  <c r="AU559" i="2"/>
  <c r="AU677" i="2"/>
  <c r="AU83" i="2"/>
  <c r="AU622" i="2"/>
  <c r="AU364" i="2"/>
  <c r="AU647" i="2"/>
  <c r="AU580" i="2"/>
  <c r="AU348" i="2"/>
  <c r="AU375" i="2"/>
  <c r="AU90" i="2"/>
  <c r="AU629" i="2"/>
  <c r="AU560" i="2"/>
  <c r="AU667" i="2"/>
  <c r="AU36" i="2"/>
  <c r="AU612" i="2"/>
  <c r="AU311" i="2"/>
  <c r="AU226" i="2"/>
  <c r="AU597" i="2"/>
  <c r="AU451" i="2"/>
  <c r="AU437" i="2"/>
  <c r="AU121" i="2"/>
  <c r="AU118" i="2"/>
  <c r="AU349" i="2"/>
  <c r="AU303" i="2"/>
  <c r="AU68" i="2"/>
  <c r="AU619" i="2"/>
  <c r="AU246" i="2"/>
  <c r="AU251" i="2"/>
  <c r="AU58" i="2"/>
  <c r="AU494" i="2"/>
  <c r="AU148" i="2"/>
  <c r="AU400" i="2"/>
  <c r="AU47" i="2"/>
  <c r="AU299" i="2"/>
  <c r="AU498" i="2"/>
  <c r="AU484" i="2"/>
  <c r="AU76" i="2"/>
  <c r="AU134" i="2"/>
  <c r="AU528" i="2"/>
  <c r="AU518" i="2"/>
  <c r="AU691" i="2"/>
  <c r="AU318" i="2"/>
  <c r="AU568" i="2"/>
  <c r="AU74" i="2"/>
  <c r="AU526" i="2"/>
  <c r="AU64" i="2"/>
  <c r="AU188" i="2"/>
  <c r="AU19" i="2"/>
  <c r="AU472" i="2"/>
  <c r="AU300" i="2"/>
  <c r="AU295" i="2"/>
  <c r="AU648" i="2"/>
  <c r="AU172" i="2"/>
  <c r="AU254" i="2"/>
  <c r="AU290" i="2"/>
  <c r="AU164" i="2"/>
  <c r="AU392" i="2"/>
  <c r="AU114" i="2"/>
  <c r="AU165" i="2"/>
  <c r="AU281" i="2"/>
  <c r="AU625" i="2"/>
  <c r="AU214" i="2"/>
  <c r="AU363" i="2"/>
  <c r="AU132" i="2"/>
  <c r="AU724" i="2"/>
  <c r="AU378" i="2"/>
  <c r="AU351" i="2"/>
  <c r="AU465" i="2"/>
  <c r="AU481" i="2"/>
  <c r="AU477" i="2"/>
  <c r="AU549" i="2"/>
  <c r="AU662" i="2"/>
  <c r="AU219" i="2"/>
  <c r="AU507" i="2"/>
  <c r="AU573" i="2"/>
  <c r="AU237" i="2"/>
  <c r="AU139" i="2"/>
  <c r="AU359" i="2"/>
  <c r="AU594" i="2"/>
  <c r="AU331" i="2"/>
  <c r="AU151" i="2"/>
  <c r="AU3" i="2"/>
  <c r="AU527" i="2"/>
  <c r="AU483" i="2"/>
  <c r="AU92" i="2"/>
  <c r="AU319" i="2"/>
  <c r="AU228" i="2"/>
  <c r="AU388" i="2"/>
  <c r="AU103" i="2"/>
  <c r="AU370" i="2"/>
  <c r="AU79" i="2"/>
  <c r="AU596" i="2"/>
  <c r="AU202" i="2"/>
  <c r="AU424" i="2"/>
  <c r="AU423" i="2"/>
  <c r="AU37" i="2"/>
  <c r="AU341" i="2"/>
  <c r="AU163" i="2"/>
  <c r="AU567" i="2"/>
  <c r="AU107" i="2"/>
  <c r="AU265" i="2"/>
  <c r="AU682" i="2"/>
  <c r="AU259" i="2"/>
  <c r="AU186" i="2"/>
  <c r="AU71" i="2"/>
  <c r="AU4" i="2"/>
  <c r="AU218" i="2"/>
  <c r="AU663" i="2"/>
  <c r="AU645" i="2"/>
  <c r="AU298" i="2"/>
  <c r="AR77" i="2"/>
  <c r="AR82" i="2"/>
  <c r="AR334" i="2"/>
  <c r="AR411" i="2"/>
  <c r="AR269" i="2"/>
  <c r="AR53" i="2"/>
  <c r="AR171" i="2"/>
  <c r="AR175" i="2"/>
  <c r="AR305" i="2"/>
  <c r="AR155" i="2"/>
  <c r="AR606" i="2"/>
  <c r="AR143" i="2"/>
  <c r="AR2" i="2"/>
  <c r="AR611" i="2"/>
  <c r="AR28" i="2"/>
  <c r="AR522" i="2"/>
  <c r="AR206" i="2"/>
  <c r="AR144" i="2"/>
  <c r="AR566" i="2"/>
  <c r="AR41" i="2"/>
  <c r="AR490" i="2"/>
  <c r="AR240" i="2"/>
  <c r="AR32" i="2"/>
  <c r="AR439" i="2"/>
  <c r="AR469" i="2"/>
  <c r="AR242" i="2"/>
  <c r="AR485" i="2"/>
  <c r="AR701" i="2"/>
  <c r="AR170" i="2"/>
  <c r="AR397" i="2"/>
  <c r="AR243" i="2"/>
  <c r="AR367" i="2"/>
  <c r="AR179" i="2"/>
  <c r="AR513" i="2"/>
  <c r="AR212" i="2"/>
  <c r="AR403" i="2"/>
  <c r="AU716" i="2"/>
  <c r="AU595" i="2"/>
  <c r="AU333" i="2"/>
  <c r="AU315" i="2"/>
  <c r="AU608" i="2"/>
  <c r="AU730" i="2"/>
  <c r="AU561" i="2"/>
  <c r="AU223" i="2"/>
  <c r="AU687" i="2"/>
  <c r="AU391" i="2"/>
  <c r="AU241" i="2"/>
  <c r="AU111" i="2"/>
  <c r="AU380" i="2"/>
  <c r="AU690" i="2"/>
  <c r="AU605" i="2"/>
  <c r="AU649" i="2"/>
  <c r="AU656" i="2"/>
  <c r="AU116" i="2"/>
  <c r="AU504" i="2"/>
  <c r="AU661" i="2"/>
  <c r="AU353" i="2"/>
  <c r="AU461" i="2"/>
  <c r="AU405" i="2"/>
  <c r="AU374" i="2"/>
  <c r="AU459" i="2"/>
  <c r="AU84" i="2"/>
  <c r="AU291" i="2"/>
  <c r="AU135" i="2"/>
  <c r="AU678" i="2"/>
  <c r="AU180" i="2"/>
  <c r="AU386" i="2"/>
  <c r="AU238" i="2"/>
  <c r="AU644" i="2"/>
  <c r="AU95" i="2"/>
  <c r="AU385" i="2"/>
  <c r="AU429" i="2"/>
  <c r="AU352" i="2"/>
  <c r="AU91" i="2"/>
  <c r="AU52" i="2"/>
  <c r="AU445" i="2"/>
  <c r="AU480" i="2"/>
  <c r="AU592" i="2"/>
  <c r="AU453" i="2"/>
  <c r="AU501" i="2"/>
  <c r="AU197" i="2"/>
  <c r="AU618" i="2"/>
  <c r="AU393" i="2"/>
  <c r="AU669" i="2"/>
  <c r="AU582" i="2"/>
  <c r="AU384" i="2"/>
  <c r="AU40" i="2"/>
  <c r="AU491" i="2"/>
  <c r="AU294" i="2"/>
  <c r="AU108" i="2"/>
  <c r="AU235" i="2"/>
  <c r="AU342" i="2"/>
  <c r="AU450" i="2"/>
  <c r="AU239" i="2"/>
  <c r="AU10" i="2"/>
  <c r="AR537" i="2"/>
  <c r="AR314" i="2"/>
  <c r="AR381" i="2"/>
  <c r="AR98" i="2"/>
  <c r="AR80" i="2"/>
  <c r="AR602" i="2"/>
  <c r="AR30" i="2"/>
  <c r="AR96" i="2"/>
  <c r="AR38" i="2"/>
  <c r="AR198" i="2"/>
  <c r="AR78" i="2"/>
  <c r="AR511" i="2"/>
  <c r="AR21" i="2"/>
  <c r="AR368" i="2"/>
  <c r="AR558" i="2"/>
  <c r="AR234" i="2"/>
  <c r="AR157" i="2"/>
  <c r="AR147" i="2"/>
  <c r="AR610" i="2"/>
  <c r="AR390" i="2"/>
  <c r="AR574" i="2"/>
  <c r="AR683" i="2"/>
  <c r="AR210" i="2"/>
  <c r="AR106" i="2"/>
  <c r="AR6" i="2"/>
  <c r="AR99" i="2"/>
  <c r="AR579" i="2"/>
  <c r="AR555" i="2"/>
  <c r="AR569" i="2"/>
  <c r="AR274" i="2"/>
  <c r="AR230" i="2"/>
  <c r="AR66" i="2"/>
  <c r="AR402" i="2"/>
  <c r="AR442" i="2"/>
  <c r="AR421" i="2"/>
  <c r="AR97" i="2"/>
  <c r="AR150" i="2"/>
  <c r="AU624" i="2"/>
  <c r="AU542" i="2"/>
  <c r="AU530" i="2"/>
  <c r="AU493" i="2"/>
  <c r="AU696" i="2"/>
  <c r="AU512" i="2"/>
  <c r="AU623" i="2"/>
  <c r="AU604" i="2"/>
  <c r="AU576" i="2"/>
  <c r="AU249" i="2"/>
  <c r="AU659" i="2"/>
  <c r="AU616" i="2"/>
  <c r="AU221" i="2"/>
  <c r="AU394" i="2"/>
  <c r="AU277" i="2"/>
  <c r="AU67" i="2"/>
  <c r="AU495" i="2"/>
  <c r="AU356" i="2"/>
  <c r="AU640" i="2"/>
  <c r="AU309" i="2"/>
  <c r="AU332" i="2"/>
  <c r="AU570" i="2"/>
  <c r="AU287" i="2"/>
  <c r="AU562" i="2"/>
  <c r="AU72" i="2"/>
  <c r="AU666" i="2"/>
  <c r="AU51" i="2"/>
  <c r="AU250" i="2"/>
  <c r="AU486" i="2"/>
  <c r="AU322" i="2"/>
  <c r="AU203" i="2"/>
  <c r="AU141" i="2"/>
  <c r="AU86" i="2"/>
  <c r="AU284" i="2"/>
  <c r="AU190" i="2"/>
  <c r="AU280" i="2"/>
  <c r="AU420" i="2"/>
  <c r="AU474" i="2"/>
  <c r="AU361" i="2"/>
  <c r="AU189" i="2"/>
  <c r="AU31" i="2"/>
  <c r="AU160" i="2"/>
  <c r="AU260" i="2"/>
  <c r="AU115" i="2"/>
  <c r="AU409" i="2"/>
  <c r="AU479" i="2"/>
  <c r="AU70" i="2"/>
  <c r="AU520" i="2"/>
  <c r="AU306" i="2"/>
  <c r="AU296" i="2"/>
  <c r="AU387" i="2"/>
  <c r="AU166" i="2"/>
  <c r="AU503" i="2"/>
  <c r="AU517" i="2"/>
  <c r="AU181" i="2"/>
  <c r="AU129" i="2"/>
  <c r="AU475" i="2"/>
  <c r="AU196" i="2"/>
  <c r="AU371" i="2"/>
  <c r="AU355" i="2"/>
  <c r="AU713" i="2"/>
  <c r="AU244" i="2"/>
  <c r="AU534" i="2"/>
  <c r="AU168" i="2"/>
  <c r="AU412" i="2"/>
  <c r="AU699" i="2"/>
  <c r="AU220" i="2"/>
  <c r="AU488" i="2"/>
  <c r="AU548" i="2"/>
  <c r="AU413" i="2"/>
  <c r="AU279" i="2"/>
  <c r="AU185" i="2"/>
  <c r="AU732" i="2"/>
  <c r="AU61" i="2"/>
  <c r="AU449" i="2"/>
  <c r="AU292" i="2"/>
  <c r="AU124" i="2"/>
  <c r="AU737" i="2"/>
  <c r="AU556" i="2"/>
  <c r="AU627" i="2"/>
  <c r="AU13" i="2"/>
  <c r="AU272" i="2"/>
  <c r="AU191" i="2"/>
  <c r="AU65" i="2"/>
  <c r="AU75" i="2"/>
  <c r="AU117" i="2"/>
  <c r="AU283" i="2"/>
  <c r="AU100" i="2"/>
  <c r="AU310" i="2"/>
  <c r="AU227" i="2"/>
  <c r="AU358" i="2"/>
  <c r="AU282" i="2"/>
  <c r="AU35" i="2"/>
  <c r="AU398" i="2"/>
  <c r="AU432" i="2"/>
  <c r="AU441" i="2"/>
  <c r="AU544" i="2"/>
  <c r="AU646" i="2"/>
  <c r="AU615" i="2"/>
  <c r="AU539" i="2"/>
  <c r="AU571" i="2"/>
  <c r="AU455" i="2"/>
  <c r="AU24" i="2"/>
  <c r="AU489" i="2"/>
  <c r="AU113" i="2"/>
  <c r="AU89" i="2"/>
  <c r="AU593" i="2"/>
  <c r="AU456" i="2"/>
  <c r="AU487" i="2"/>
  <c r="AU56" i="2"/>
  <c r="AU636" i="2"/>
  <c r="AU546" i="2"/>
  <c r="AU510" i="2"/>
  <c r="AU419" i="2"/>
  <c r="AU192" i="2"/>
  <c r="AU302" i="2"/>
  <c r="AU266" i="2"/>
  <c r="AU162" i="2"/>
  <c r="AU590" i="2"/>
  <c r="AU225" i="2"/>
  <c r="AU704" i="2"/>
  <c r="AU222" i="2"/>
  <c r="AU87" i="2"/>
  <c r="AU551" i="2"/>
  <c r="AU506" i="2"/>
  <c r="AU307" i="2"/>
  <c r="AU733" i="2"/>
  <c r="AU23" i="2"/>
  <c r="AU532" i="2"/>
  <c r="AU468" i="2"/>
  <c r="AU694" i="2"/>
  <c r="AU328" i="2"/>
  <c r="AU312" i="2"/>
  <c r="AU621" i="2"/>
  <c r="AU324" i="2"/>
  <c r="AU581" i="2"/>
  <c r="AU422" i="2"/>
  <c r="AU29" i="2"/>
  <c r="AU125" i="2"/>
  <c r="AU414" i="2"/>
  <c r="AU62" i="2"/>
  <c r="AU34" i="2"/>
  <c r="AU174" i="2"/>
  <c r="AU705" i="2"/>
  <c r="AU126" i="2"/>
  <c r="AU50" i="2"/>
  <c r="AU123" i="2"/>
  <c r="AU404" i="2"/>
  <c r="AU17" i="2"/>
  <c r="AU389" i="2"/>
  <c r="AU55" i="2"/>
  <c r="AU297" i="2"/>
  <c r="AU136" i="2"/>
  <c r="AU109" i="2"/>
  <c r="AU145" i="2"/>
  <c r="AU630" i="2"/>
  <c r="AU271" i="2"/>
  <c r="AU525" i="2"/>
  <c r="AU262" i="2"/>
  <c r="AU261" i="2"/>
  <c r="AU316" i="2"/>
  <c r="AU158" i="2"/>
  <c r="AU473" i="2"/>
  <c r="AU255" i="2"/>
  <c r="AU679" i="2"/>
  <c r="AU81" i="2"/>
  <c r="AU120" i="2"/>
  <c r="AU327" i="2"/>
  <c r="AU591" i="2"/>
  <c r="AU702" i="2"/>
  <c r="AU588" i="2"/>
  <c r="AR300" i="2"/>
  <c r="AR295" i="2"/>
  <c r="AR172" i="2"/>
  <c r="AR254" i="2"/>
  <c r="AR290" i="2"/>
  <c r="AR392" i="2"/>
  <c r="AR114" i="2"/>
  <c r="AR93" i="2"/>
  <c r="AR668" i="2"/>
  <c r="AU680" i="2"/>
  <c r="AU639" i="2"/>
  <c r="AU633" i="2"/>
  <c r="AU452" i="2"/>
  <c r="AU509" i="2"/>
  <c r="AU288" i="2"/>
  <c r="AU657" i="2"/>
  <c r="AU686" i="2"/>
  <c r="AU674" i="2"/>
  <c r="AU169" i="2"/>
  <c r="AU673" i="2"/>
  <c r="AU122" i="2"/>
  <c r="AU695" i="2"/>
  <c r="AU201" i="2"/>
  <c r="AU195" i="2"/>
  <c r="AU470" i="2"/>
  <c r="AU726" i="2"/>
  <c r="AU735" i="2"/>
  <c r="AU18" i="2"/>
  <c r="AU33" i="2"/>
  <c r="AU308" i="2"/>
  <c r="AU675" i="2"/>
  <c r="AU60" i="2"/>
  <c r="AU258" i="2"/>
  <c r="AU20" i="2"/>
  <c r="AU267" i="2"/>
  <c r="AU14" i="2"/>
  <c r="AU321" i="2"/>
  <c r="AU448" i="2"/>
  <c r="AU48" i="2"/>
  <c r="AU600" i="2"/>
  <c r="AU130" i="2"/>
  <c r="AU187" i="2"/>
  <c r="AU628" i="2"/>
  <c r="AU273" i="2"/>
  <c r="AU345" i="2"/>
  <c r="AU73" i="2"/>
  <c r="AU671" i="2"/>
  <c r="AU177" i="2"/>
  <c r="AU176" i="2"/>
  <c r="AU320" i="2"/>
  <c r="AU337" i="2"/>
  <c r="AU7" i="2"/>
  <c r="AU653" i="2"/>
  <c r="AU360" i="2"/>
  <c r="AU9" i="2"/>
  <c r="AU492" i="2"/>
  <c r="AU603" i="2"/>
  <c r="AU137" i="2"/>
  <c r="AU670" i="2"/>
  <c r="AU167" i="2"/>
  <c r="AU717" i="2"/>
  <c r="AU256" i="2"/>
  <c r="AU613" i="2"/>
  <c r="AU533" i="2"/>
  <c r="AU270" i="2"/>
  <c r="AU105" i="2"/>
  <c r="AU146" i="2"/>
  <c r="AU232" i="2"/>
  <c r="AU325" i="2"/>
  <c r="AU462" i="2"/>
  <c r="AU338" i="2"/>
  <c r="AU529" i="2"/>
  <c r="AU516" i="2"/>
  <c r="AU403" i="2"/>
  <c r="AU150" i="2"/>
  <c r="AU156" i="2"/>
  <c r="AU660" i="2"/>
  <c r="AU253" i="2"/>
  <c r="AU614" i="2"/>
  <c r="AU93" i="2"/>
  <c r="AU668" i="2"/>
  <c r="AU607" i="2"/>
  <c r="AU531" i="2"/>
  <c r="AU500" i="2"/>
  <c r="AU454" i="2"/>
  <c r="AU428" i="2"/>
  <c r="AU417" i="2"/>
  <c r="AU383" i="2"/>
  <c r="AV725" i="2" l="1"/>
  <c r="W15" i="3"/>
  <c r="W3" i="3"/>
  <c r="Y66" i="3"/>
  <c r="Y43" i="3"/>
  <c r="W22" i="3"/>
  <c r="W46" i="3"/>
  <c r="Y85" i="3"/>
  <c r="Y100" i="3"/>
  <c r="W16" i="3"/>
  <c r="W8" i="3"/>
  <c r="Y99" i="3"/>
  <c r="Y19" i="3"/>
  <c r="W33" i="3"/>
  <c r="Y76" i="3"/>
  <c r="W42" i="3"/>
  <c r="W89" i="3"/>
  <c r="Y82" i="3"/>
  <c r="Y51" i="3"/>
  <c r="W59" i="3"/>
  <c r="W80" i="3"/>
  <c r="W78" i="3"/>
  <c r="W64" i="3"/>
  <c r="Y109" i="3"/>
  <c r="Y65" i="3"/>
  <c r="W113" i="3"/>
  <c r="Y117" i="3"/>
  <c r="W76" i="3"/>
  <c r="W31" i="3"/>
  <c r="W25" i="3"/>
  <c r="Y26" i="3"/>
  <c r="W48" i="3"/>
  <c r="Y5" i="3"/>
  <c r="W47" i="3"/>
  <c r="W67" i="3"/>
  <c r="W54" i="3"/>
  <c r="Y34" i="3"/>
  <c r="W82" i="3"/>
  <c r="W45" i="3"/>
  <c r="Y41" i="3"/>
  <c r="W52" i="3"/>
  <c r="W93" i="3"/>
  <c r="Y53" i="3"/>
  <c r="W56" i="3"/>
  <c r="Y111" i="3"/>
  <c r="W23" i="3"/>
  <c r="W13" i="3"/>
  <c r="Y16" i="3"/>
  <c r="Y24" i="3"/>
  <c r="W68" i="3"/>
  <c r="Y69" i="3"/>
  <c r="Y91" i="3"/>
  <c r="W96" i="3"/>
  <c r="W30" i="3"/>
  <c r="W94" i="3"/>
  <c r="Y62" i="3"/>
  <c r="W70" i="3"/>
  <c r="Y4" i="3"/>
  <c r="W91" i="3"/>
  <c r="Y57" i="3"/>
  <c r="Y20" i="3"/>
  <c r="W66" i="3"/>
  <c r="Y84" i="3"/>
  <c r="W19" i="3"/>
  <c r="W112" i="3"/>
  <c r="Y59" i="3"/>
  <c r="W86" i="3"/>
  <c r="Y60" i="3"/>
  <c r="Y83" i="3"/>
  <c r="Y58" i="3"/>
  <c r="W63" i="3"/>
  <c r="Y113" i="3"/>
  <c r="Y81" i="3"/>
  <c r="Y48" i="3"/>
  <c r="Y37" i="3"/>
  <c r="Y36" i="3"/>
  <c r="Y115" i="3"/>
  <c r="Y90" i="3"/>
  <c r="Y49" i="3"/>
  <c r="W81" i="3"/>
  <c r="Y121" i="3"/>
  <c r="W115" i="3"/>
  <c r="Y54" i="3"/>
  <c r="W9" i="3"/>
  <c r="W40" i="3"/>
  <c r="Y93" i="3"/>
  <c r="W29" i="3"/>
  <c r="Y52" i="3"/>
  <c r="W122" i="3"/>
  <c r="W101" i="3"/>
  <c r="W27" i="3"/>
  <c r="W10" i="3"/>
  <c r="Y35" i="3"/>
  <c r="Y96" i="3"/>
  <c r="W108" i="3"/>
  <c r="Y28" i="3"/>
  <c r="Y47" i="3"/>
  <c r="Y15" i="3"/>
  <c r="W51" i="3"/>
  <c r="Y89" i="3"/>
  <c r="Y25" i="3"/>
  <c r="W83" i="3"/>
  <c r="Y64" i="3"/>
  <c r="W57" i="3"/>
  <c r="Y86" i="3"/>
  <c r="W107" i="3"/>
  <c r="W103" i="3"/>
  <c r="Y30" i="3"/>
  <c r="Y12" i="3"/>
  <c r="Y23" i="3"/>
  <c r="Y13" i="3"/>
  <c r="W18" i="3"/>
  <c r="W14" i="3"/>
  <c r="Y68" i="3"/>
  <c r="W32" i="3"/>
  <c r="W21" i="3"/>
  <c r="W62" i="3"/>
  <c r="Y73" i="3"/>
  <c r="W99" i="3"/>
  <c r="Y92" i="3"/>
  <c r="W90" i="3"/>
  <c r="Y40" i="3"/>
  <c r="W119" i="3"/>
  <c r="Y11" i="3"/>
  <c r="W55" i="3"/>
  <c r="Y98" i="3"/>
  <c r="Y75" i="3"/>
  <c r="W74" i="3"/>
  <c r="W38" i="3"/>
  <c r="Y45" i="3"/>
  <c r="W97" i="3"/>
  <c r="Y63" i="3"/>
  <c r="Y122" i="3"/>
  <c r="Y56" i="3"/>
  <c r="W85" i="3"/>
  <c r="W84" i="3"/>
  <c r="W17" i="3"/>
  <c r="W26" i="3"/>
  <c r="Y102" i="3"/>
  <c r="Y50" i="3"/>
  <c r="Y46" i="3"/>
  <c r="Y87" i="3"/>
  <c r="Y105" i="3"/>
  <c r="Y107" i="3"/>
  <c r="Y67" i="3"/>
  <c r="W109" i="3"/>
  <c r="W71" i="3"/>
  <c r="Y103" i="3"/>
  <c r="Y8" i="3"/>
  <c r="W39" i="3"/>
  <c r="Y79" i="3"/>
  <c r="W88" i="3"/>
  <c r="W36" i="3"/>
  <c r="W34" i="3"/>
  <c r="Y27" i="3"/>
  <c r="W72" i="3"/>
  <c r="W4" i="3"/>
  <c r="W77" i="3"/>
  <c r="Y108" i="3"/>
  <c r="W37" i="3"/>
  <c r="Y21" i="3"/>
  <c r="W50" i="3"/>
  <c r="Y110" i="3"/>
  <c r="W12" i="3"/>
  <c r="Y9" i="3"/>
  <c r="Y17" i="3"/>
  <c r="W87" i="3"/>
  <c r="Y55" i="3"/>
  <c r="Y74" i="3"/>
  <c r="W104" i="3"/>
  <c r="Y88" i="3"/>
  <c r="W5" i="3"/>
  <c r="Y38" i="3"/>
  <c r="Y29" i="3"/>
  <c r="Y97" i="3"/>
  <c r="Y101" i="3"/>
  <c r="W6" i="3"/>
  <c r="Y18" i="3"/>
  <c r="W120" i="3"/>
  <c r="W43" i="3"/>
  <c r="Y32" i="3"/>
  <c r="W116" i="3"/>
  <c r="Y95" i="3"/>
  <c r="W7" i="3"/>
  <c r="Y104" i="3"/>
  <c r="W35" i="3"/>
  <c r="Y78" i="3"/>
  <c r="W92" i="3"/>
  <c r="W11" i="3"/>
  <c r="Y71" i="3"/>
  <c r="Y112" i="3"/>
  <c r="W118" i="3"/>
  <c r="W79" i="3"/>
  <c r="Y119" i="3"/>
  <c r="Y44" i="3"/>
  <c r="W105" i="3"/>
  <c r="Y39" i="3"/>
  <c r="W20" i="3"/>
  <c r="Y10" i="3"/>
  <c r="Y2" i="3"/>
  <c r="Y106" i="3"/>
  <c r="W98" i="3"/>
  <c r="W117" i="3"/>
  <c r="W69" i="3"/>
  <c r="Y31" i="3"/>
  <c r="W28" i="3"/>
  <c r="W102" i="3"/>
  <c r="W60" i="3"/>
  <c r="Y116" i="3"/>
  <c r="W121" i="3"/>
  <c r="W73" i="3"/>
  <c r="Y22" i="3"/>
  <c r="W110" i="3"/>
  <c r="W114" i="3"/>
  <c r="W106" i="3"/>
  <c r="W2" i="3"/>
  <c r="W111" i="3"/>
  <c r="W65" i="3"/>
  <c r="Y6" i="3"/>
  <c r="Y42" i="3"/>
  <c r="W75" i="3"/>
  <c r="W24" i="3"/>
  <c r="Y7" i="3"/>
  <c r="W49" i="3"/>
  <c r="Y61" i="3"/>
  <c r="Y80" i="3"/>
  <c r="Y3" i="3"/>
  <c r="W44" i="3"/>
  <c r="W41" i="3"/>
  <c r="W58" i="3"/>
  <c r="Y114" i="3"/>
  <c r="Y118" i="3"/>
  <c r="W53" i="3"/>
  <c r="W61" i="3"/>
  <c r="W100" i="3"/>
  <c r="Y120" i="3"/>
  <c r="Y72" i="3"/>
  <c r="Y77" i="3"/>
  <c r="Y33" i="3"/>
  <c r="Y94" i="3"/>
  <c r="W95" i="3"/>
  <c r="Y70" i="3"/>
  <c r="Y14" i="3"/>
  <c r="AV433" i="2"/>
  <c r="AV192" i="2"/>
  <c r="AV419" i="2"/>
  <c r="AV617" i="2"/>
  <c r="AV102" i="2"/>
  <c r="AV198" i="2"/>
  <c r="AV28" i="2"/>
  <c r="AV296" i="2"/>
  <c r="AV474" i="2"/>
  <c r="AV666" i="2"/>
  <c r="AV239" i="2"/>
  <c r="AV618" i="2"/>
  <c r="AV95" i="2"/>
  <c r="AV461" i="2"/>
  <c r="AV114" i="2"/>
  <c r="AV64" i="2"/>
  <c r="AV299" i="2"/>
  <c r="AV127" i="2"/>
  <c r="AV373" i="2"/>
  <c r="AV335" i="2"/>
  <c r="AV5" i="2"/>
  <c r="AV731" i="2"/>
  <c r="AV442" i="2"/>
  <c r="AV664" i="2"/>
  <c r="AV611" i="2"/>
  <c r="AV550" i="2"/>
  <c r="AV298" i="2"/>
  <c r="AV204" i="2"/>
  <c r="AV643" i="2"/>
  <c r="AV68" i="2"/>
  <c r="AV667" i="2"/>
  <c r="AV63" i="2"/>
  <c r="AV382" i="2"/>
  <c r="AV314" i="2"/>
  <c r="AV334" i="2"/>
  <c r="AV25" i="2"/>
  <c r="AV650" i="2"/>
  <c r="AV471" i="2"/>
  <c r="AV302" i="2"/>
  <c r="AV27" i="2"/>
  <c r="AV213" i="2"/>
  <c r="AV513" i="2"/>
  <c r="AV533" i="2"/>
  <c r="AV7" i="2"/>
  <c r="AV600" i="2"/>
  <c r="AV18" i="2"/>
  <c r="AV702" i="2"/>
  <c r="AV525" i="2"/>
  <c r="AV50" i="2"/>
  <c r="AV621" i="2"/>
  <c r="AV571" i="2"/>
  <c r="AV310" i="2"/>
  <c r="AV124" i="2"/>
  <c r="AV412" i="2"/>
  <c r="AV703" i="2"/>
  <c r="AV686" i="2"/>
  <c r="AV512" i="2"/>
  <c r="AV596" i="2"/>
  <c r="AV465" i="2"/>
  <c r="AV144" i="2"/>
  <c r="AV504" i="2"/>
  <c r="AV561" i="2"/>
  <c r="AV79" i="2"/>
  <c r="AV351" i="2"/>
  <c r="AV211" i="2"/>
  <c r="AV383" i="2"/>
  <c r="AV306" i="2"/>
  <c r="AV420" i="2"/>
  <c r="AV72" i="2"/>
  <c r="AV450" i="2"/>
  <c r="AV197" i="2"/>
  <c r="AV644" i="2"/>
  <c r="AV353" i="2"/>
  <c r="AV645" i="2"/>
  <c r="AV392" i="2"/>
  <c r="AV526" i="2"/>
  <c r="AV47" i="2"/>
  <c r="AV655" i="2"/>
  <c r="AV685" i="2"/>
  <c r="AV276" i="2"/>
  <c r="AV140" i="2"/>
  <c r="AV692" i="2"/>
  <c r="AV641" i="2"/>
  <c r="AV39" i="2"/>
  <c r="AV505" i="2"/>
  <c r="AV303" i="2"/>
  <c r="AV560" i="2"/>
  <c r="AV96" i="2"/>
  <c r="AV476" i="2"/>
  <c r="AV85" i="2"/>
  <c r="AV350" i="2"/>
  <c r="AV684" i="2"/>
  <c r="AV734" i="2"/>
  <c r="AV620" i="2"/>
  <c r="AV585" i="2"/>
  <c r="AV586" i="2"/>
  <c r="AV38" i="2"/>
  <c r="AV555" i="2"/>
  <c r="AV224" i="2"/>
  <c r="AV602" i="2"/>
  <c r="AV155" i="2"/>
  <c r="AV430" i="2"/>
  <c r="AV170" i="2"/>
  <c r="AV133" i="2"/>
  <c r="AV613" i="2"/>
  <c r="AV337" i="2"/>
  <c r="AV48" i="2"/>
  <c r="AV735" i="2"/>
  <c r="AV591" i="2"/>
  <c r="AV271" i="2"/>
  <c r="AV126" i="2"/>
  <c r="AV312" i="2"/>
  <c r="AV539" i="2"/>
  <c r="AV100" i="2"/>
  <c r="AV292" i="2"/>
  <c r="AV168" i="2"/>
  <c r="AV301" i="2"/>
  <c r="AV532" i="2"/>
  <c r="AV696" i="2"/>
  <c r="AV370" i="2"/>
  <c r="AV378" i="2"/>
  <c r="AV143" i="2"/>
  <c r="AV252" i="2"/>
  <c r="AV116" i="2"/>
  <c r="AV730" i="2"/>
  <c r="AV103" i="2"/>
  <c r="AV724" i="2"/>
  <c r="AV522" i="2"/>
  <c r="AV338" i="2"/>
  <c r="AV510" i="2"/>
  <c r="AV417" i="2"/>
  <c r="AV520" i="2"/>
  <c r="AV280" i="2"/>
  <c r="AV562" i="2"/>
  <c r="AV342" i="2"/>
  <c r="AV501" i="2"/>
  <c r="AV238" i="2"/>
  <c r="AV663" i="2"/>
  <c r="AV164" i="2"/>
  <c r="AV74" i="2"/>
  <c r="AV400" i="2"/>
  <c r="AV427" i="2"/>
  <c r="AV344" i="2"/>
  <c r="AV578" i="2"/>
  <c r="AV44" i="2"/>
  <c r="AV565" i="2"/>
  <c r="AV710" i="2"/>
  <c r="AV598" i="2"/>
  <c r="AV131" i="2"/>
  <c r="AV349" i="2"/>
  <c r="AV629" i="2"/>
  <c r="AV98" i="2"/>
  <c r="AV626" i="2"/>
  <c r="AV541" i="2"/>
  <c r="AV651" i="2"/>
  <c r="AV438" i="2"/>
  <c r="AV207" i="2"/>
  <c r="AV497" i="2"/>
  <c r="AV80" i="2"/>
  <c r="AV88" i="2"/>
  <c r="AV638" i="2"/>
  <c r="AV739" i="2"/>
  <c r="AV53" i="2"/>
  <c r="AV216" i="2"/>
  <c r="AV32" i="2"/>
  <c r="AV529" i="2"/>
  <c r="AV184" i="2"/>
  <c r="AV256" i="2"/>
  <c r="AV320" i="2"/>
  <c r="AV448" i="2"/>
  <c r="AV726" i="2"/>
  <c r="AV327" i="2"/>
  <c r="AV630" i="2"/>
  <c r="AV705" i="2"/>
  <c r="AV694" i="2"/>
  <c r="AV615" i="2"/>
  <c r="AV283" i="2"/>
  <c r="AV449" i="2"/>
  <c r="AV534" i="2"/>
  <c r="AV395" i="2"/>
  <c r="AV162" i="2"/>
  <c r="AV493" i="2"/>
  <c r="AV388" i="2"/>
  <c r="AV132" i="2"/>
  <c r="AV706" i="2"/>
  <c r="AV688" i="2"/>
  <c r="AV656" i="2"/>
  <c r="AV608" i="2"/>
  <c r="AV228" i="2"/>
  <c r="AV363" i="2"/>
  <c r="AV519" i="2"/>
  <c r="AV264" i="2"/>
  <c r="AV546" i="2"/>
  <c r="AV371" i="2"/>
  <c r="AV70" i="2"/>
  <c r="AV190" i="2"/>
  <c r="AV287" i="2"/>
  <c r="AV235" i="2"/>
  <c r="AV453" i="2"/>
  <c r="AV386" i="2"/>
  <c r="AV218" i="2"/>
  <c r="AV290" i="2"/>
  <c r="AV568" i="2"/>
  <c r="AV148" i="2"/>
  <c r="AV379" i="2"/>
  <c r="AV69" i="2"/>
  <c r="AV229" i="2"/>
  <c r="AV22" i="2"/>
  <c r="AV369" i="2"/>
  <c r="AV313" i="2"/>
  <c r="AV110" i="2"/>
  <c r="AV402" i="2"/>
  <c r="AV118" i="2"/>
  <c r="AV159" i="2"/>
  <c r="AV381" i="2"/>
  <c r="AV407" i="2"/>
  <c r="AV247" i="2"/>
  <c r="AV182" i="2"/>
  <c r="AV329" i="2"/>
  <c r="AV712" i="2"/>
  <c r="AV447" i="2"/>
  <c r="AV631" i="2"/>
  <c r="AV410" i="2"/>
  <c r="AV579" i="2"/>
  <c r="AV390" i="2"/>
  <c r="AV537" i="2"/>
  <c r="AV411" i="2"/>
  <c r="AV406" i="2"/>
  <c r="AV206" i="2"/>
  <c r="AV601" i="2"/>
  <c r="AV169" i="2"/>
  <c r="AV717" i="2"/>
  <c r="AV176" i="2"/>
  <c r="AV321" i="2"/>
  <c r="AV470" i="2"/>
  <c r="AV120" i="2"/>
  <c r="AV145" i="2"/>
  <c r="AV174" i="2"/>
  <c r="AV225" i="2"/>
  <c r="AV646" i="2"/>
  <c r="AV117" i="2"/>
  <c r="AV61" i="2"/>
  <c r="AV244" i="2"/>
  <c r="AV240" i="2"/>
  <c r="AV277" i="2"/>
  <c r="AV530" i="2"/>
  <c r="AV319" i="2"/>
  <c r="AV214" i="2"/>
  <c r="AV153" i="2"/>
  <c r="AV458" i="2"/>
  <c r="AV649" i="2"/>
  <c r="AV315" i="2"/>
  <c r="AV92" i="2"/>
  <c r="AV154" i="2"/>
  <c r="AV175" i="2"/>
  <c r="AV54" i="2"/>
  <c r="AV636" i="2"/>
  <c r="AV196" i="2"/>
  <c r="AV479" i="2"/>
  <c r="AV284" i="2"/>
  <c r="AV570" i="2"/>
  <c r="AV108" i="2"/>
  <c r="AV592" i="2"/>
  <c r="AV180" i="2"/>
  <c r="AV4" i="2"/>
  <c r="AV254" i="2"/>
  <c r="AV318" i="2"/>
  <c r="AV494" i="2"/>
  <c r="AV173" i="2"/>
  <c r="AV366" i="2"/>
  <c r="AV101" i="2"/>
  <c r="AV587" i="2"/>
  <c r="AV45" i="2"/>
  <c r="AV396" i="2"/>
  <c r="AV217" i="2"/>
  <c r="AV121" i="2"/>
  <c r="AV90" i="2"/>
  <c r="AV681" i="2"/>
  <c r="AV654" i="2"/>
  <c r="AV183" i="2"/>
  <c r="AV436" i="2"/>
  <c r="AV722" i="2"/>
  <c r="AV633" i="2"/>
  <c r="AV199" i="2"/>
  <c r="AV330" i="2"/>
  <c r="AV632" i="2"/>
  <c r="AV99" i="2"/>
  <c r="AV610" i="2"/>
  <c r="AV708" i="2"/>
  <c r="AV557" i="2"/>
  <c r="AV521" i="2"/>
  <c r="AV606" i="2"/>
  <c r="AV268" i="2"/>
  <c r="AV328" i="2"/>
  <c r="AV167" i="2"/>
  <c r="AV177" i="2"/>
  <c r="AV14" i="2"/>
  <c r="AV195" i="2"/>
  <c r="AV81" i="2"/>
  <c r="AV109" i="2"/>
  <c r="AV34" i="2"/>
  <c r="AV487" i="2"/>
  <c r="AV544" i="2"/>
  <c r="AV75" i="2"/>
  <c r="AV732" i="2"/>
  <c r="AV713" i="2"/>
  <c r="AV257" i="2"/>
  <c r="AV394" i="2"/>
  <c r="AV542" i="2"/>
  <c r="AV483" i="2"/>
  <c r="AV625" i="2"/>
  <c r="AV82" i="2"/>
  <c r="AV15" i="2"/>
  <c r="AV605" i="2"/>
  <c r="AV333" i="2"/>
  <c r="AV527" i="2"/>
  <c r="AV281" i="2"/>
  <c r="AV269" i="2"/>
  <c r="AV577" i="2"/>
  <c r="AV56" i="2"/>
  <c r="AV475" i="2"/>
  <c r="AV409" i="2"/>
  <c r="AV86" i="2"/>
  <c r="AV332" i="2"/>
  <c r="AV294" i="2"/>
  <c r="AV480" i="2"/>
  <c r="AV678" i="2"/>
  <c r="AV71" i="2"/>
  <c r="AV172" i="2"/>
  <c r="AV691" i="2"/>
  <c r="AV58" i="2"/>
  <c r="AV236" i="2"/>
  <c r="AV431" i="2"/>
  <c r="AV435" i="2"/>
  <c r="AV660" i="2"/>
  <c r="AV293" i="2"/>
  <c r="AV540" i="2"/>
  <c r="AV286" i="2"/>
  <c r="AV66" i="2"/>
  <c r="AV437" i="2"/>
  <c r="AV375" i="2"/>
  <c r="AV728" i="2"/>
  <c r="AV149" i="2"/>
  <c r="AV658" i="2"/>
  <c r="AV212" i="2"/>
  <c r="AV551" i="2"/>
  <c r="AV637" i="2"/>
  <c r="AV193" i="2"/>
  <c r="AV6" i="2"/>
  <c r="AV147" i="2"/>
  <c r="AV416" i="2"/>
  <c r="AV171" i="2"/>
  <c r="AV563" i="2"/>
  <c r="AV704" i="2"/>
  <c r="AV670" i="2"/>
  <c r="AV671" i="2"/>
  <c r="AV267" i="2"/>
  <c r="AV201" i="2"/>
  <c r="AV679" i="2"/>
  <c r="AV136" i="2"/>
  <c r="AV62" i="2"/>
  <c r="AV456" i="2"/>
  <c r="AV441" i="2"/>
  <c r="AV65" i="2"/>
  <c r="AV185" i="2"/>
  <c r="AV355" i="2"/>
  <c r="AV2" i="2"/>
  <c r="AV508" i="2"/>
  <c r="AV221" i="2"/>
  <c r="AV624" i="2"/>
  <c r="AV3" i="2"/>
  <c r="AV543" i="2"/>
  <c r="AV709" i="2"/>
  <c r="AV524" i="2"/>
  <c r="AV690" i="2"/>
  <c r="AV595" i="2"/>
  <c r="AV151" i="2"/>
  <c r="AV362" i="2"/>
  <c r="AV77" i="2"/>
  <c r="AV672" i="2"/>
  <c r="AV129" i="2"/>
  <c r="AV115" i="2"/>
  <c r="AV141" i="2"/>
  <c r="AV309" i="2"/>
  <c r="AV491" i="2"/>
  <c r="AV445" i="2"/>
  <c r="AV135" i="2"/>
  <c r="AV186" i="2"/>
  <c r="AV648" i="2"/>
  <c r="AV518" i="2"/>
  <c r="AV251" i="2"/>
  <c r="AV614" i="2"/>
  <c r="AV339" i="2"/>
  <c r="AV275" i="2"/>
  <c r="AV208" i="2"/>
  <c r="AV156" i="2"/>
  <c r="AV535" i="2"/>
  <c r="AV231" i="2"/>
  <c r="AV482" i="2"/>
  <c r="AV42" i="2"/>
  <c r="AV12" i="2"/>
  <c r="AV451" i="2"/>
  <c r="AV348" i="2"/>
  <c r="AV178" i="2"/>
  <c r="AV418" i="2"/>
  <c r="AV719" i="2"/>
  <c r="AV397" i="2"/>
  <c r="AV698" i="2"/>
  <c r="AV161" i="2"/>
  <c r="AV723" i="2"/>
  <c r="AV157" i="2"/>
  <c r="AV122" i="2"/>
  <c r="AV720" i="2"/>
  <c r="AV285" i="2"/>
  <c r="AV462" i="2"/>
  <c r="AV137" i="2"/>
  <c r="AV73" i="2"/>
  <c r="AV20" i="2"/>
  <c r="AV695" i="2"/>
  <c r="AV255" i="2"/>
  <c r="AV297" i="2"/>
  <c r="AV414" i="2"/>
  <c r="AV593" i="2"/>
  <c r="AV432" i="2"/>
  <c r="AV191" i="2"/>
  <c r="AV279" i="2"/>
  <c r="AV347" i="2"/>
  <c r="AV152" i="2"/>
  <c r="AV354" i="2"/>
  <c r="AV616" i="2"/>
  <c r="AV259" i="2"/>
  <c r="AV331" i="2"/>
  <c r="AV304" i="2"/>
  <c r="AV635" i="2"/>
  <c r="AV380" i="2"/>
  <c r="AV716" i="2"/>
  <c r="AV594" i="2"/>
  <c r="AV718" i="2"/>
  <c r="AV43" i="2"/>
  <c r="AV181" i="2"/>
  <c r="AV260" i="2"/>
  <c r="AV203" i="2"/>
  <c r="AV640" i="2"/>
  <c r="AV40" i="2"/>
  <c r="AV52" i="2"/>
  <c r="AV291" i="2"/>
  <c r="AV295" i="2"/>
  <c r="AV528" i="2"/>
  <c r="AV246" i="2"/>
  <c r="AV253" i="2"/>
  <c r="AV112" i="2"/>
  <c r="AV467" i="2"/>
  <c r="AV727" i="2"/>
  <c r="AV642" i="2"/>
  <c r="AV553" i="2"/>
  <c r="AV599" i="2"/>
  <c r="AV711" i="2"/>
  <c r="AV150" i="2"/>
  <c r="AV230" i="2"/>
  <c r="AV597" i="2"/>
  <c r="AV580" i="2"/>
  <c r="AV674" i="2"/>
  <c r="AV554" i="2"/>
  <c r="AV700" i="2"/>
  <c r="AV469" i="2"/>
  <c r="AV496" i="2"/>
  <c r="AV426" i="2"/>
  <c r="AV365" i="2"/>
  <c r="AV106" i="2"/>
  <c r="AV234" i="2"/>
  <c r="AV639" i="2"/>
  <c r="AV583" i="2"/>
  <c r="AV464" i="2"/>
  <c r="AV325" i="2"/>
  <c r="AV603" i="2"/>
  <c r="AV345" i="2"/>
  <c r="AV258" i="2"/>
  <c r="AV452" i="2"/>
  <c r="AV473" i="2"/>
  <c r="AV55" i="2"/>
  <c r="AV125" i="2"/>
  <c r="AV89" i="2"/>
  <c r="AV398" i="2"/>
  <c r="AV272" i="2"/>
  <c r="AV413" i="2"/>
  <c r="AV263" i="2"/>
  <c r="AV584" i="2"/>
  <c r="AV376" i="2"/>
  <c r="AV659" i="2"/>
  <c r="AV682" i="2"/>
  <c r="AV359" i="2"/>
  <c r="AV609" i="2"/>
  <c r="AV676" i="2"/>
  <c r="AV111" i="2"/>
  <c r="AV265" i="2"/>
  <c r="AV139" i="2"/>
  <c r="AV738" i="2"/>
  <c r="AV425" i="2"/>
  <c r="AV517" i="2"/>
  <c r="AV160" i="2"/>
  <c r="AV322" i="2"/>
  <c r="AV356" i="2"/>
  <c r="AV384" i="2"/>
  <c r="AV91" i="2"/>
  <c r="AV84" i="2"/>
  <c r="AV607" i="2"/>
  <c r="AV300" i="2"/>
  <c r="AV134" i="2"/>
  <c r="AV83" i="2"/>
  <c r="AV707" i="2"/>
  <c r="AV8" i="2"/>
  <c r="AV326" i="2"/>
  <c r="AV119" i="2"/>
  <c r="AV194" i="2"/>
  <c r="AV245" i="2"/>
  <c r="AV233" i="2"/>
  <c r="AV536" i="2"/>
  <c r="AV523" i="2"/>
  <c r="AV226" i="2"/>
  <c r="AV647" i="2"/>
  <c r="AV367" i="2"/>
  <c r="AV468" i="2"/>
  <c r="AV444" i="2"/>
  <c r="AV434" i="2"/>
  <c r="AV41" i="2"/>
  <c r="AV346" i="2"/>
  <c r="AV440" i="2"/>
  <c r="AV248" i="2"/>
  <c r="AV210" i="2"/>
  <c r="AV589" i="2"/>
  <c r="AV516" i="2"/>
  <c r="AV87" i="2"/>
  <c r="AV463" i="2"/>
  <c r="AV49" i="2"/>
  <c r="AV232" i="2"/>
  <c r="AV492" i="2"/>
  <c r="AV273" i="2"/>
  <c r="AV60" i="2"/>
  <c r="AV506" i="2"/>
  <c r="AV158" i="2"/>
  <c r="AV389" i="2"/>
  <c r="AV29" i="2"/>
  <c r="AV113" i="2"/>
  <c r="AV35" i="2"/>
  <c r="AV13" i="2"/>
  <c r="AV548" i="2"/>
  <c r="AV460" i="2"/>
  <c r="AV729" i="2"/>
  <c r="AV372" i="2"/>
  <c r="AV249" i="2"/>
  <c r="AV107" i="2"/>
  <c r="AV237" i="2"/>
  <c r="AV693" i="2"/>
  <c r="AV657" i="2"/>
  <c r="AV241" i="2"/>
  <c r="AV567" i="2"/>
  <c r="AV573" i="2"/>
  <c r="AV673" i="2"/>
  <c r="AV503" i="2"/>
  <c r="AV31" i="2"/>
  <c r="AV486" i="2"/>
  <c r="AV495" i="2"/>
  <c r="AV428" i="2"/>
  <c r="AV582" i="2"/>
  <c r="AV352" i="2"/>
  <c r="AV459" i="2"/>
  <c r="AV668" i="2"/>
  <c r="AV472" i="2"/>
  <c r="AV76" i="2"/>
  <c r="AV677" i="2"/>
  <c r="AV46" i="2"/>
  <c r="AV714" i="2"/>
  <c r="AV57" i="2"/>
  <c r="AV340" i="2"/>
  <c r="AV26" i="2"/>
  <c r="AV205" i="2"/>
  <c r="AV499" i="2"/>
  <c r="AV343" i="2"/>
  <c r="AV274" i="2"/>
  <c r="AV311" i="2"/>
  <c r="AV364" i="2"/>
  <c r="AV701" i="2"/>
  <c r="AV590" i="2"/>
  <c r="AV94" i="2"/>
  <c r="AV78" i="2"/>
  <c r="AV564" i="2"/>
  <c r="AV457" i="2"/>
  <c r="AV317" i="2"/>
  <c r="AV665" i="2"/>
  <c r="AV715" i="2"/>
  <c r="AV683" i="2"/>
  <c r="AV558" i="2"/>
  <c r="AV243" i="2"/>
  <c r="AV509" i="2"/>
  <c r="AV538" i="2"/>
  <c r="AV146" i="2"/>
  <c r="AV9" i="2"/>
  <c r="AV628" i="2"/>
  <c r="AV675" i="2"/>
  <c r="AV316" i="2"/>
  <c r="AV17" i="2"/>
  <c r="AV422" i="2"/>
  <c r="AV489" i="2"/>
  <c r="AV282" i="2"/>
  <c r="AV627" i="2"/>
  <c r="AV488" i="2"/>
  <c r="AV652" i="2"/>
  <c r="AV736" i="2"/>
  <c r="AV128" i="2"/>
  <c r="AV576" i="2"/>
  <c r="AV163" i="2"/>
  <c r="AV507" i="2"/>
  <c r="AV179" i="2"/>
  <c r="AV23" i="2"/>
  <c r="AV391" i="2"/>
  <c r="AV341" i="2"/>
  <c r="AV219" i="2"/>
  <c r="AV403" i="2"/>
  <c r="AV680" i="2"/>
  <c r="AV166" i="2"/>
  <c r="AV189" i="2"/>
  <c r="AV250" i="2"/>
  <c r="AV67" i="2"/>
  <c r="AV454" i="2"/>
  <c r="AV669" i="2"/>
  <c r="AV429" i="2"/>
  <c r="AV374" i="2"/>
  <c r="AV500" i="2"/>
  <c r="AV93" i="2"/>
  <c r="AV19" i="2"/>
  <c r="AV484" i="2"/>
  <c r="AV559" i="2"/>
  <c r="AV377" i="2"/>
  <c r="AV446" i="2"/>
  <c r="AV278" i="2"/>
  <c r="AV336" i="2"/>
  <c r="AV289" i="2"/>
  <c r="AV209" i="2"/>
  <c r="AV415" i="2"/>
  <c r="AV97" i="2"/>
  <c r="AV569" i="2"/>
  <c r="AV612" i="2"/>
  <c r="AV622" i="2"/>
  <c r="AV439" i="2"/>
  <c r="AV16" i="2"/>
  <c r="AV634" i="2"/>
  <c r="AV30" i="2"/>
  <c r="AV305" i="2"/>
  <c r="AV515" i="2"/>
  <c r="AV368" i="2"/>
  <c r="AV288" i="2"/>
  <c r="AV574" i="2"/>
  <c r="AV21" i="2"/>
  <c r="AV242" i="2"/>
  <c r="AV307" i="2"/>
  <c r="AV59" i="2"/>
  <c r="AV105" i="2"/>
  <c r="AV360" i="2"/>
  <c r="AV187" i="2"/>
  <c r="AV308" i="2"/>
  <c r="AV261" i="2"/>
  <c r="AV404" i="2"/>
  <c r="AV581" i="2"/>
  <c r="AV24" i="2"/>
  <c r="AV358" i="2"/>
  <c r="AV556" i="2"/>
  <c r="AV220" i="2"/>
  <c r="AV443" i="2"/>
  <c r="AV689" i="2"/>
  <c r="AV604" i="2"/>
  <c r="AV37" i="2"/>
  <c r="AV662" i="2"/>
  <c r="AV485" i="2"/>
  <c r="AV266" i="2"/>
  <c r="AV687" i="2"/>
  <c r="AV423" i="2"/>
  <c r="AV549" i="2"/>
  <c r="AV323" i="2"/>
  <c r="AV222" i="2"/>
  <c r="AV387" i="2"/>
  <c r="AV361" i="2"/>
  <c r="AV51" i="2"/>
  <c r="AV10" i="2"/>
  <c r="AV393" i="2"/>
  <c r="AV385" i="2"/>
  <c r="AV405" i="2"/>
  <c r="AV531" i="2"/>
  <c r="AV165" i="2"/>
  <c r="AV188" i="2"/>
  <c r="AV498" i="2"/>
  <c r="AV104" i="2"/>
  <c r="AV138" i="2"/>
  <c r="AV11" i="2"/>
  <c r="AV399" i="2"/>
  <c r="AV408" i="2"/>
  <c r="AV721" i="2"/>
  <c r="AV575" i="2"/>
  <c r="AV421" i="2"/>
  <c r="AV619" i="2"/>
  <c r="AV36" i="2"/>
  <c r="AV547" i="2"/>
  <c r="AV566" i="2"/>
  <c r="AV215" i="2"/>
  <c r="AV142" i="2"/>
  <c r="AV478" i="2"/>
  <c r="AV552" i="2"/>
  <c r="AV545" i="2"/>
  <c r="AV466" i="2"/>
  <c r="AV502" i="2"/>
  <c r="AV733" i="2"/>
  <c r="AV572" i="2"/>
  <c r="AV511" i="2"/>
  <c r="AV514" i="2"/>
  <c r="AV357" i="2"/>
  <c r="AV270" i="2"/>
  <c r="AV653" i="2"/>
  <c r="AV130" i="2"/>
  <c r="AV33" i="2"/>
  <c r="AV588" i="2"/>
  <c r="AV262" i="2"/>
  <c r="AV123" i="2"/>
  <c r="AV324" i="2"/>
  <c r="AV455" i="2"/>
  <c r="AV227" i="2"/>
  <c r="AV737" i="2"/>
  <c r="AV699" i="2"/>
  <c r="AV697" i="2"/>
  <c r="AV401" i="2"/>
  <c r="AV623" i="2"/>
  <c r="AV424" i="2"/>
  <c r="AV477" i="2"/>
  <c r="AV490" i="2"/>
  <c r="AV661" i="2"/>
  <c r="AV223" i="2"/>
  <c r="AV202" i="2"/>
  <c r="AV481" i="2"/>
  <c r="AV200" i="2"/>
  <c r="X41" i="3" l="1"/>
  <c r="Z70" i="3"/>
  <c r="Z31" i="3"/>
  <c r="X40" i="3"/>
  <c r="Z19" i="3"/>
  <c r="X69" i="3"/>
  <c r="X118" i="3"/>
  <c r="X43" i="3"/>
  <c r="Z55" i="3"/>
  <c r="X72" i="3"/>
  <c r="Z107" i="3"/>
  <c r="Z63" i="3"/>
  <c r="Z92" i="3"/>
  <c r="Z30" i="3"/>
  <c r="Z28" i="3"/>
  <c r="X9" i="3"/>
  <c r="Z113" i="3"/>
  <c r="Z57" i="3"/>
  <c r="Z16" i="3"/>
  <c r="X54" i="3"/>
  <c r="Z109" i="3"/>
  <c r="Z99" i="3"/>
  <c r="Z67" i="3"/>
  <c r="Z65" i="3"/>
  <c r="Z94" i="3"/>
  <c r="Z33" i="3"/>
  <c r="Z3" i="3"/>
  <c r="X106" i="3"/>
  <c r="X117" i="3"/>
  <c r="Z112" i="3"/>
  <c r="X120" i="3"/>
  <c r="X87" i="3"/>
  <c r="Z27" i="3"/>
  <c r="Z105" i="3"/>
  <c r="X97" i="3"/>
  <c r="X99" i="3"/>
  <c r="X103" i="3"/>
  <c r="X108" i="3"/>
  <c r="Z54" i="3"/>
  <c r="X63" i="3"/>
  <c r="X91" i="3"/>
  <c r="X13" i="3"/>
  <c r="X67" i="3"/>
  <c r="X64" i="3"/>
  <c r="X8" i="3"/>
  <c r="X79" i="3"/>
  <c r="Z12" i="3"/>
  <c r="X44" i="3"/>
  <c r="Z77" i="3"/>
  <c r="Z80" i="3"/>
  <c r="X114" i="3"/>
  <c r="X98" i="3"/>
  <c r="Z71" i="3"/>
  <c r="Z18" i="3"/>
  <c r="Z17" i="3"/>
  <c r="X34" i="3"/>
  <c r="Z87" i="3"/>
  <c r="Z45" i="3"/>
  <c r="Z73" i="3"/>
  <c r="X107" i="3"/>
  <c r="Z96" i="3"/>
  <c r="X115" i="3"/>
  <c r="Z58" i="3"/>
  <c r="Z4" i="3"/>
  <c r="X23" i="3"/>
  <c r="X47" i="3"/>
  <c r="X78" i="3"/>
  <c r="X16" i="3"/>
  <c r="X90" i="3"/>
  <c r="X2" i="3"/>
  <c r="Z72" i="3"/>
  <c r="Z61" i="3"/>
  <c r="X110" i="3"/>
  <c r="Z106" i="3"/>
  <c r="X11" i="3"/>
  <c r="X6" i="3"/>
  <c r="Z9" i="3"/>
  <c r="X36" i="3"/>
  <c r="Z46" i="3"/>
  <c r="X38" i="3"/>
  <c r="X62" i="3"/>
  <c r="Z86" i="3"/>
  <c r="Z35" i="3"/>
  <c r="Z121" i="3"/>
  <c r="Z83" i="3"/>
  <c r="X70" i="3"/>
  <c r="Z111" i="3"/>
  <c r="Z5" i="3"/>
  <c r="X80" i="3"/>
  <c r="Z100" i="3"/>
  <c r="X49" i="3"/>
  <c r="X92" i="3"/>
  <c r="Z101" i="3"/>
  <c r="X12" i="3"/>
  <c r="X88" i="3"/>
  <c r="Z50" i="3"/>
  <c r="X74" i="3"/>
  <c r="X21" i="3"/>
  <c r="X57" i="3"/>
  <c r="X10" i="3"/>
  <c r="X81" i="3"/>
  <c r="Z60" i="3"/>
  <c r="Z62" i="3"/>
  <c r="X56" i="3"/>
  <c r="X48" i="3"/>
  <c r="X59" i="3"/>
  <c r="Z85" i="3"/>
  <c r="Z74" i="3"/>
  <c r="Z47" i="3"/>
  <c r="Z120" i="3"/>
  <c r="Z2" i="3"/>
  <c r="X100" i="3"/>
  <c r="Z7" i="3"/>
  <c r="X73" i="3"/>
  <c r="Z10" i="3"/>
  <c r="Z78" i="3"/>
  <c r="Z97" i="3"/>
  <c r="Z110" i="3"/>
  <c r="Z79" i="3"/>
  <c r="Z102" i="3"/>
  <c r="Z75" i="3"/>
  <c r="X32" i="3"/>
  <c r="Z64" i="3"/>
  <c r="X27" i="3"/>
  <c r="Z49" i="3"/>
  <c r="X86" i="3"/>
  <c r="X94" i="3"/>
  <c r="Z53" i="3"/>
  <c r="Z26" i="3"/>
  <c r="Z51" i="3"/>
  <c r="X46" i="3"/>
  <c r="X111" i="3"/>
  <c r="Z24" i="3"/>
  <c r="X121" i="3"/>
  <c r="X20" i="3"/>
  <c r="X35" i="3"/>
  <c r="Z29" i="3"/>
  <c r="X50" i="3"/>
  <c r="X39" i="3"/>
  <c r="X26" i="3"/>
  <c r="Z98" i="3"/>
  <c r="Z68" i="3"/>
  <c r="X83" i="3"/>
  <c r="X101" i="3"/>
  <c r="Z90" i="3"/>
  <c r="Z59" i="3"/>
  <c r="X30" i="3"/>
  <c r="X93" i="3"/>
  <c r="X25" i="3"/>
  <c r="Z82" i="3"/>
  <c r="Z66" i="3"/>
  <c r="X95" i="3"/>
  <c r="Z122" i="3"/>
  <c r="Z34" i="3"/>
  <c r="Z22" i="3"/>
  <c r="X53" i="3"/>
  <c r="X75" i="3"/>
  <c r="Z116" i="3"/>
  <c r="Z39" i="3"/>
  <c r="Z104" i="3"/>
  <c r="Z38" i="3"/>
  <c r="Z21" i="3"/>
  <c r="Z8" i="3"/>
  <c r="X17" i="3"/>
  <c r="X55" i="3"/>
  <c r="X14" i="3"/>
  <c r="Z25" i="3"/>
  <c r="X122" i="3"/>
  <c r="Z115" i="3"/>
  <c r="X112" i="3"/>
  <c r="X96" i="3"/>
  <c r="X52" i="3"/>
  <c r="X31" i="3"/>
  <c r="X89" i="3"/>
  <c r="X3" i="3"/>
  <c r="X4" i="3"/>
  <c r="Z20" i="3"/>
  <c r="X61" i="3"/>
  <c r="Z118" i="3"/>
  <c r="Z42" i="3"/>
  <c r="X60" i="3"/>
  <c r="X105" i="3"/>
  <c r="X7" i="3"/>
  <c r="X5" i="3"/>
  <c r="X37" i="3"/>
  <c r="Z103" i="3"/>
  <c r="X84" i="3"/>
  <c r="Z11" i="3"/>
  <c r="X18" i="3"/>
  <c r="Z89" i="3"/>
  <c r="Z52" i="3"/>
  <c r="Z36" i="3"/>
  <c r="X19" i="3"/>
  <c r="Z91" i="3"/>
  <c r="Z41" i="3"/>
  <c r="X76" i="3"/>
  <c r="X42" i="3"/>
  <c r="X15" i="3"/>
  <c r="Z32" i="3"/>
  <c r="Z81" i="3"/>
  <c r="X24" i="3"/>
  <c r="Z14" i="3"/>
  <c r="Z114" i="3"/>
  <c r="Z6" i="3"/>
  <c r="X102" i="3"/>
  <c r="Z44" i="3"/>
  <c r="Z95" i="3"/>
  <c r="Z88" i="3"/>
  <c r="Z108" i="3"/>
  <c r="X71" i="3"/>
  <c r="X85" i="3"/>
  <c r="X119" i="3"/>
  <c r="Z13" i="3"/>
  <c r="X51" i="3"/>
  <c r="X29" i="3"/>
  <c r="Z37" i="3"/>
  <c r="Z84" i="3"/>
  <c r="Z69" i="3"/>
  <c r="X45" i="3"/>
  <c r="Z117" i="3"/>
  <c r="Z76" i="3"/>
  <c r="X22" i="3"/>
  <c r="X58" i="3"/>
  <c r="X65" i="3"/>
  <c r="X28" i="3"/>
  <c r="Z119" i="3"/>
  <c r="X116" i="3"/>
  <c r="X104" i="3"/>
  <c r="X77" i="3"/>
  <c r="X109" i="3"/>
  <c r="Z56" i="3"/>
  <c r="Z40" i="3"/>
  <c r="Z23" i="3"/>
  <c r="Z15" i="3"/>
  <c r="Z93" i="3"/>
  <c r="Z48" i="3"/>
  <c r="X66" i="3"/>
  <c r="X68" i="3"/>
  <c r="X82" i="3"/>
  <c r="X113" i="3"/>
  <c r="X33" i="3"/>
  <c r="Z43" i="3"/>
</calcChain>
</file>

<file path=xl/sharedStrings.xml><?xml version="1.0" encoding="utf-8"?>
<sst xmlns="http://schemas.openxmlformats.org/spreadsheetml/2006/main" count="10603" uniqueCount="3232">
  <si>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</si>
  <si>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</si>
  <si>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</si>
  <si>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</si>
  <si>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</si>
  <si>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</si>
  <si>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</si>
  <si>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</si>
  <si>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</si>
  <si>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</si>
  <si>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</si>
  <si>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</si>
  <si>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</si>
  <si>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</si>
  <si>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</si>
  <si>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</si>
  <si>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</si>
  <si>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</si>
  <si>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</si>
  <si>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</si>
  <si>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</si>
  <si>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</si>
  <si>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</si>
  <si>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</si>
  <si>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</si>
  <si>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</si>
  <si>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</si>
  <si>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</si>
  <si>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</si>
  <si>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</si>
  <si>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</si>
  <si>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</si>
  <si>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</si>
  <si>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</si>
  <si>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</si>
  <si>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Hindustan Unilever Ltd</t>
  </si>
  <si>
    <t>HINDUNILVR</t>
  </si>
  <si>
    <t>FMCG - Household Products</t>
  </si>
  <si>
    <t>Life Insurance Corporation Of India</t>
  </si>
  <si>
    <t>LICI</t>
  </si>
  <si>
    <t>Insurance</t>
  </si>
  <si>
    <t>ITC Ltd</t>
  </si>
  <si>
    <t>ITC</t>
  </si>
  <si>
    <t>FMCG - Tobacco</t>
  </si>
  <si>
    <t>Larsen and Toubro Ltd</t>
  </si>
  <si>
    <t>LT</t>
  </si>
  <si>
    <t>Construction &amp; Engineering</t>
  </si>
  <si>
    <t>HCL Technologies Ltd</t>
  </si>
  <si>
    <t>HCLTECH</t>
  </si>
  <si>
    <t>Bajaj Finance Ltd</t>
  </si>
  <si>
    <t>BAJFINANCE</t>
  </si>
  <si>
    <t>Consumer Finance</t>
  </si>
  <si>
    <t>Sun Pharmaceutical Industries Ltd</t>
  </si>
  <si>
    <t>SUNPHARMA</t>
  </si>
  <si>
    <t>Pharmaceuticals</t>
  </si>
  <si>
    <t>NTPC Ltd</t>
  </si>
  <si>
    <t>NTPC</t>
  </si>
  <si>
    <t>Power Generation</t>
  </si>
  <si>
    <t>Maruti Suzuki India Ltd</t>
  </si>
  <si>
    <t>MARUTI</t>
  </si>
  <si>
    <t>Four Wheelers</t>
  </si>
  <si>
    <t>Axis Bank Ltd</t>
  </si>
  <si>
    <t>AXISBANK</t>
  </si>
  <si>
    <t>Oil and Natural Gas Corporation Ltd</t>
  </si>
  <si>
    <t>ONGC</t>
  </si>
  <si>
    <t>Oil &amp; Gas - Exploration &amp; Production</t>
  </si>
  <si>
    <t>Tata Motors Ltd</t>
  </si>
  <si>
    <t>TATAMOTORS</t>
  </si>
  <si>
    <t>Kotak Mahindra Bank Ltd</t>
  </si>
  <si>
    <t>KOTAKBANK</t>
  </si>
  <si>
    <t>Adani Enterprises Ltd</t>
  </si>
  <si>
    <t>ADANIENT</t>
  </si>
  <si>
    <t>Commodities Trading</t>
  </si>
  <si>
    <t>UltraTech Cement Ltd</t>
  </si>
  <si>
    <t>ULTRACEMCO</t>
  </si>
  <si>
    <t>Cement</t>
  </si>
  <si>
    <t>Avenue Supermarts Ltd</t>
  </si>
  <si>
    <t>DMART</t>
  </si>
  <si>
    <t>Retail - Department Stores</t>
  </si>
  <si>
    <t>Titan Company Ltd</t>
  </si>
  <si>
    <t>TITAN</t>
  </si>
  <si>
    <t>Precious Metals, Jewellery &amp; Watches</t>
  </si>
  <si>
    <t>Mahindra and Mahindra Ltd</t>
  </si>
  <si>
    <t>M&amp;M</t>
  </si>
  <si>
    <t>Bajaj Auto Ltd</t>
  </si>
  <si>
    <t>BAJAJ-AUTO</t>
  </si>
  <si>
    <t>Two Wheelers</t>
  </si>
  <si>
    <t>Asian Paints Ltd</t>
  </si>
  <si>
    <t>ASIANPAINT</t>
  </si>
  <si>
    <t>Paints</t>
  </si>
  <si>
    <t>Adani Ports and Special Economic Zone Ltd</t>
  </si>
  <si>
    <t>ADANIPORTS</t>
  </si>
  <si>
    <t>Ports</t>
  </si>
  <si>
    <t>Power Grid Corporation of India Ltd</t>
  </si>
  <si>
    <t>POWERGRID</t>
  </si>
  <si>
    <t>Power Transmission &amp; Distribution</t>
  </si>
  <si>
    <t>Hindustan Aeronautics Ltd</t>
  </si>
  <si>
    <t>HAL</t>
  </si>
  <si>
    <t>Aerospace &amp; Defense Equipments</t>
  </si>
  <si>
    <t>Coal India Ltd</t>
  </si>
  <si>
    <t>COALINDIA</t>
  </si>
  <si>
    <t>Mining - Coal</t>
  </si>
  <si>
    <t>Bajaj Finserv Ltd</t>
  </si>
  <si>
    <t>BAJAJFINSV</t>
  </si>
  <si>
    <t>Wipro Ltd</t>
  </si>
  <si>
    <t>WIPRO</t>
  </si>
  <si>
    <t>Adani Green Energy Ltd</t>
  </si>
  <si>
    <t>ADANIGREEN</t>
  </si>
  <si>
    <t>Renewable Energy</t>
  </si>
  <si>
    <t>Trent Ltd</t>
  </si>
  <si>
    <t>TRENT</t>
  </si>
  <si>
    <t>Retail - Apparel</t>
  </si>
  <si>
    <t>Indian Oil Corporation Ltd</t>
  </si>
  <si>
    <t>IOC</t>
  </si>
  <si>
    <t>Adani Power Ltd</t>
  </si>
  <si>
    <t>ADANIPOWER</t>
  </si>
  <si>
    <t>Nestle India Ltd</t>
  </si>
  <si>
    <t>NESTLEIND</t>
  </si>
  <si>
    <t>FMCG - Foods</t>
  </si>
  <si>
    <t>Siemens Ltd</t>
  </si>
  <si>
    <t>SIEMENS</t>
  </si>
  <si>
    <t>Conglomerates</t>
  </si>
  <si>
    <t>Zomato Ltd</t>
  </si>
  <si>
    <t>ZOMATO</t>
  </si>
  <si>
    <t>Online Services</t>
  </si>
  <si>
    <t>JSW Steel Ltd</t>
  </si>
  <si>
    <t>JSWSTEEL</t>
  </si>
  <si>
    <t>Iron &amp; Steel</t>
  </si>
  <si>
    <t>Jio Financial Services Ltd</t>
  </si>
  <si>
    <t>JIOFIN</t>
  </si>
  <si>
    <t>Indian Railway Finance Corp Ltd</t>
  </si>
  <si>
    <t>IRFC</t>
  </si>
  <si>
    <t>Specialized Finance</t>
  </si>
  <si>
    <t>DLF Ltd</t>
  </si>
  <si>
    <t>DLF</t>
  </si>
  <si>
    <t>Real Estate</t>
  </si>
  <si>
    <t>Bharat Electronics Ltd</t>
  </si>
  <si>
    <t>BEL</t>
  </si>
  <si>
    <t>Electronic Equipments</t>
  </si>
  <si>
    <t>Varun Beverages Ltd</t>
  </si>
  <si>
    <t>VBL</t>
  </si>
  <si>
    <t>Soft Drinks</t>
  </si>
  <si>
    <t>Hindustan Zinc Ltd</t>
  </si>
  <si>
    <t>HINDZINC</t>
  </si>
  <si>
    <t>Mining - Diversified</t>
  </si>
  <si>
    <t>Tata Steel Ltd</t>
  </si>
  <si>
    <t>TATASTEEL</t>
  </si>
  <si>
    <t>Interglobe Aviation Ltd</t>
  </si>
  <si>
    <t>INDIGO</t>
  </si>
  <si>
    <t>Airlines</t>
  </si>
  <si>
    <t>LTIMindtree Ltd</t>
  </si>
  <si>
    <t>LTIM</t>
  </si>
  <si>
    <t>Grasim Industries Ltd</t>
  </si>
  <si>
    <t>GRASIM</t>
  </si>
  <si>
    <t>SBI Life Insurance Company Ltd</t>
  </si>
  <si>
    <t>SBILIFE</t>
  </si>
  <si>
    <t>Vedanta Ltd</t>
  </si>
  <si>
    <t>VEDL</t>
  </si>
  <si>
    <t>Metals - Diversified</t>
  </si>
  <si>
    <t>Pidilite Industries Ltd</t>
  </si>
  <si>
    <t>PIDILITIND</t>
  </si>
  <si>
    <t>Diversified Chemicals</t>
  </si>
  <si>
    <t>Power Finance Corporation Ltd</t>
  </si>
  <si>
    <t>PFC</t>
  </si>
  <si>
    <t>ABB India Ltd</t>
  </si>
  <si>
    <t>ABB</t>
  </si>
  <si>
    <t>Heavy Electrical Equipments</t>
  </si>
  <si>
    <t>Tech Mahindra Ltd</t>
  </si>
  <si>
    <t>TECHM</t>
  </si>
  <si>
    <t>Ambuja Cements Ltd</t>
  </si>
  <si>
    <t>AMBUJACEM</t>
  </si>
  <si>
    <t>Godrej Consumer Products Ltd</t>
  </si>
  <si>
    <t>GODREJCP</t>
  </si>
  <si>
    <t>FMCG - Personal Products</t>
  </si>
  <si>
    <t>HDFC Life Insurance Company Ltd</t>
  </si>
  <si>
    <t>HDFCLIFE</t>
  </si>
  <si>
    <t>Hindalco Industries Ltd</t>
  </si>
  <si>
    <t>HINDALCO</t>
  </si>
  <si>
    <t>Metals - Aluminium</t>
  </si>
  <si>
    <t>REC Limited</t>
  </si>
  <si>
    <t>RECLTD</t>
  </si>
  <si>
    <t>Bharat Petroleum Corporation Ltd</t>
  </si>
  <si>
    <t>BPCL</t>
  </si>
  <si>
    <t>Britannia Industries Ltd</t>
  </si>
  <si>
    <t>BRITANNIA</t>
  </si>
  <si>
    <t>Divi's Laboratories Ltd</t>
  </si>
  <si>
    <t>DIVISLAB</t>
  </si>
  <si>
    <t>Labs &amp; Life Sciences Services</t>
  </si>
  <si>
    <t>Gail (India) Ltd</t>
  </si>
  <si>
    <t>GAIL</t>
  </si>
  <si>
    <t>Gas Distribution</t>
  </si>
  <si>
    <t>Tata Power Company Ltd</t>
  </si>
  <si>
    <t>TATAPOWER</t>
  </si>
  <si>
    <t>TVS Motor Company Ltd</t>
  </si>
  <si>
    <t>TVSMOTOR</t>
  </si>
  <si>
    <t>Cipla Ltd</t>
  </si>
  <si>
    <t>CIPLA</t>
  </si>
  <si>
    <t>JSW Energy Ltd</t>
  </si>
  <si>
    <t>JSWENERGY</t>
  </si>
  <si>
    <t>Eicher Motors Ltd</t>
  </si>
  <si>
    <t>EICHERMOT</t>
  </si>
  <si>
    <t>Trucks &amp; Buses</t>
  </si>
  <si>
    <t>Cholamandalam Investment and Finance Company Ltd</t>
  </si>
  <si>
    <t>CHOLAFIN</t>
  </si>
  <si>
    <t>Samvardhana Motherson International Ltd</t>
  </si>
  <si>
    <t>MOTHERSON</t>
  </si>
  <si>
    <t>Auto Parts</t>
  </si>
  <si>
    <t>Shriram Finance Ltd</t>
  </si>
  <si>
    <t>SHRIRAMFIN</t>
  </si>
  <si>
    <t>Havells India Ltd</t>
  </si>
  <si>
    <t>HAVELLS</t>
  </si>
  <si>
    <t>Electrical Components &amp; Equipments</t>
  </si>
  <si>
    <t>Bank of Baroda Ltd</t>
  </si>
  <si>
    <t>BANKBARODA</t>
  </si>
  <si>
    <t>Macrotech Developers Ltd</t>
  </si>
  <si>
    <t>LODHA</t>
  </si>
  <si>
    <t>Punjab National Bank</t>
  </si>
  <si>
    <t>PNB</t>
  </si>
  <si>
    <t>Tata Consumer Products Ltd</t>
  </si>
  <si>
    <t>TATACONSUM</t>
  </si>
  <si>
    <t>Tea &amp; Coffee</t>
  </si>
  <si>
    <t>Adani Energy Solutions Ltd</t>
  </si>
  <si>
    <t>ADANIENSOL</t>
  </si>
  <si>
    <t>Power Infrastructure</t>
  </si>
  <si>
    <t>Dabur India Ltd</t>
  </si>
  <si>
    <t>DABUR</t>
  </si>
  <si>
    <t>Torrent Pharmaceuticals Ltd</t>
  </si>
  <si>
    <t>TORNTPHARM</t>
  </si>
  <si>
    <t>Hero MotoCorp Ltd</t>
  </si>
  <si>
    <t>HEROMOTOCO</t>
  </si>
  <si>
    <t>Rail Vikas Nigam Ltd</t>
  </si>
  <si>
    <t>RVNL</t>
  </si>
  <si>
    <t>Bajaj Holdings and Investment Ltd</t>
  </si>
  <si>
    <t>BAJAJHLDNG</t>
  </si>
  <si>
    <t>Asset Management</t>
  </si>
  <si>
    <t>Indusind Bank Ltd</t>
  </si>
  <si>
    <t>INDUSINDBK</t>
  </si>
  <si>
    <t>Suzlon Energy Ltd</t>
  </si>
  <si>
    <t>SUZLON</t>
  </si>
  <si>
    <t>Renewable Energy Equipment &amp; Services</t>
  </si>
  <si>
    <t>Indus Towers Ltd</t>
  </si>
  <si>
    <t>INDUSTOWER</t>
  </si>
  <si>
    <t>Telecom Infrastructure</t>
  </si>
  <si>
    <t>Zydus Lifesciences Ltd</t>
  </si>
  <si>
    <t>ZYDUSLIFE</t>
  </si>
  <si>
    <t>Indian Overseas Bank</t>
  </si>
  <si>
    <t>IOB</t>
  </si>
  <si>
    <t>Dr Reddy's Laboratories Ltd</t>
  </si>
  <si>
    <t>DRREDDY</t>
  </si>
  <si>
    <t>United Spirits Ltd</t>
  </si>
  <si>
    <t>UNITDSPR</t>
  </si>
  <si>
    <t>Alcoholic Beverages</t>
  </si>
  <si>
    <t>CG Power and Industrial Solutions Ltd</t>
  </si>
  <si>
    <t>CGPOWER</t>
  </si>
  <si>
    <t>ICICI Prudential Life Insurance Company Ltd</t>
  </si>
  <si>
    <t>ICICIPRULI</t>
  </si>
  <si>
    <t>Oracle Financial Services Software Ltd</t>
  </si>
  <si>
    <t>OFSS</t>
  </si>
  <si>
    <t>Software Services</t>
  </si>
  <si>
    <t>Cummins India Ltd</t>
  </si>
  <si>
    <t>CUMMINSIND</t>
  </si>
  <si>
    <t>Industrial Machinery</t>
  </si>
  <si>
    <t>Jindal Steel And Power Ltd</t>
  </si>
  <si>
    <t>JINDALSTEL</t>
  </si>
  <si>
    <t>ICICI Lombard General Insurance Company Ltd</t>
  </si>
  <si>
    <t>ICICIGI</t>
  </si>
  <si>
    <t>Lupin Ltd</t>
  </si>
  <si>
    <t>LUPIN</t>
  </si>
  <si>
    <t>IDBI Bank Ltd</t>
  </si>
  <si>
    <t>IDBI</t>
  </si>
  <si>
    <t>Private Bank</t>
  </si>
  <si>
    <t>Polycab India Ltd</t>
  </si>
  <si>
    <t>POLYCAB</t>
  </si>
  <si>
    <t>GMR Airports Ltd</t>
  </si>
  <si>
    <t>GMRINFRA</t>
  </si>
  <si>
    <t>Bosch Ltd</t>
  </si>
  <si>
    <t>BOSCHLTD</t>
  </si>
  <si>
    <t>Apollo Hospitals Enterprise Ltd</t>
  </si>
  <si>
    <t>APOLLOHOSP</t>
  </si>
  <si>
    <t>Hospitals &amp; Diagnostic Centres</t>
  </si>
  <si>
    <t>Solar Industries India Ltd</t>
  </si>
  <si>
    <t>SOLARINDS</t>
  </si>
  <si>
    <t>Commodity Chemicals</t>
  </si>
  <si>
    <t>Mankind Pharma Ltd</t>
  </si>
  <si>
    <t>MANKIND</t>
  </si>
  <si>
    <t>Info Edge (India) Ltd</t>
  </si>
  <si>
    <t>NAUKRI</t>
  </si>
  <si>
    <t>Colgate-Palmolive (India) Ltd</t>
  </si>
  <si>
    <t>COLPAL</t>
  </si>
  <si>
    <t>Indian Hotels Company Ltd</t>
  </si>
  <si>
    <t>INDHOTEL</t>
  </si>
  <si>
    <t>Hotels, Resorts &amp; Cruise Lines</t>
  </si>
  <si>
    <t>Canara Bank Ltd</t>
  </si>
  <si>
    <t>CANBK</t>
  </si>
  <si>
    <t>Oil India Ltd</t>
  </si>
  <si>
    <t>OIL</t>
  </si>
  <si>
    <t>NHPC Ltd</t>
  </si>
  <si>
    <t>NHPC</t>
  </si>
  <si>
    <t>HDFC Asset Management Company Ltd</t>
  </si>
  <si>
    <t>HDFCAMC</t>
  </si>
  <si>
    <t>Vodafone Idea Ltd</t>
  </si>
  <si>
    <t>IDEA</t>
  </si>
  <si>
    <t>Shree Cement Ltd</t>
  </si>
  <si>
    <t>SHREECEM</t>
  </si>
  <si>
    <t>Bharat Heavy Electricals Ltd</t>
  </si>
  <si>
    <t>BHEL</t>
  </si>
  <si>
    <t>Union Bank of India Ltd</t>
  </si>
  <si>
    <t>UNIONBANK</t>
  </si>
  <si>
    <t>Aurobindo Pharma Ltd</t>
  </si>
  <si>
    <t>AUROPHARMA</t>
  </si>
  <si>
    <t>Marico Ltd</t>
  </si>
  <si>
    <t>MARICO</t>
  </si>
  <si>
    <t>Max Healthcare Institute Ltd</t>
  </si>
  <si>
    <t>MAXHEALTH</t>
  </si>
  <si>
    <t>Adani Total Gas Ltd</t>
  </si>
  <si>
    <t>ATGL</t>
  </si>
  <si>
    <t>Hindustan Petroleum Corp Ltd</t>
  </si>
  <si>
    <t>HINDPETRO</t>
  </si>
  <si>
    <t>Mazagon Dock Shipbuilders Ltd</t>
  </si>
  <si>
    <t>MAZDOCK</t>
  </si>
  <si>
    <t>Shipbuilding</t>
  </si>
  <si>
    <t>Torrent Power Ltd</t>
  </si>
  <si>
    <t>TORNTPOWER</t>
  </si>
  <si>
    <t>PB Fintech Ltd</t>
  </si>
  <si>
    <t>POLICYBZR</t>
  </si>
  <si>
    <t>Godrej Properties Ltd</t>
  </si>
  <si>
    <t>GODREJPROP</t>
  </si>
  <si>
    <t>Persistent Systems Ltd</t>
  </si>
  <si>
    <t>PERSISTENT</t>
  </si>
  <si>
    <t>Muthoot Finance Ltd</t>
  </si>
  <si>
    <t>MUTHOOTFIN</t>
  </si>
  <si>
    <t>Prestige Estates Projects Ltd</t>
  </si>
  <si>
    <t>PRESTIGE</t>
  </si>
  <si>
    <t>Tube Investments of India Ltd</t>
  </si>
  <si>
    <t>TIINDIA</t>
  </si>
  <si>
    <t>Cycles</t>
  </si>
  <si>
    <t>Dixon Technologies (India) Ltd</t>
  </si>
  <si>
    <t>DIXON</t>
  </si>
  <si>
    <t>Home Electronics &amp; Appliances</t>
  </si>
  <si>
    <t>SBI Cards and Payment Services Ltd</t>
  </si>
  <si>
    <t>SBICARD</t>
  </si>
  <si>
    <t>Payment Infrastructure</t>
  </si>
  <si>
    <t>Alkem Laboratories Ltd</t>
  </si>
  <si>
    <t>ALKEM</t>
  </si>
  <si>
    <t>Bharat Forge Ltd</t>
  </si>
  <si>
    <t>BHARATFORG</t>
  </si>
  <si>
    <t>Indian Railway Catering and Tourism Corporation Ltd</t>
  </si>
  <si>
    <t>IRCTC</t>
  </si>
  <si>
    <t>Kalyan Jewellers India Ltd</t>
  </si>
  <si>
    <t>KALYANKJIL</t>
  </si>
  <si>
    <t>SRF Ltd</t>
  </si>
  <si>
    <t>SRF</t>
  </si>
  <si>
    <t>Yes Bank Ltd</t>
  </si>
  <si>
    <t>YESBANK</t>
  </si>
  <si>
    <t>Berger Paints India Ltd</t>
  </si>
  <si>
    <t>BERGEPAINT</t>
  </si>
  <si>
    <t>Ashok Leyland Ltd</t>
  </si>
  <si>
    <t>ASHOKLEY</t>
  </si>
  <si>
    <t>PI Industries Ltd</t>
  </si>
  <si>
    <t>PIIND</t>
  </si>
  <si>
    <t>Linde India Ltd</t>
  </si>
  <si>
    <t>LINDEINDIA</t>
  </si>
  <si>
    <t>Indian Bank</t>
  </si>
  <si>
    <t>INDIANB</t>
  </si>
  <si>
    <t>General Insurance Corporation of India</t>
  </si>
  <si>
    <t>GICRE</t>
  </si>
  <si>
    <t>JSW Infrastructure Ltd</t>
  </si>
  <si>
    <t>JSWINFRA</t>
  </si>
  <si>
    <t>Bharti Hexacom Ltd</t>
  </si>
  <si>
    <t>BHARTIHEXA</t>
  </si>
  <si>
    <t>Patanjali Foods Ltd</t>
  </si>
  <si>
    <t>PATANJALI</t>
  </si>
  <si>
    <t>Packaged Foods &amp; Meats</t>
  </si>
  <si>
    <t>Supreme Industries Ltd</t>
  </si>
  <si>
    <t>SUPREMEIND</t>
  </si>
  <si>
    <t>Plastic Products</t>
  </si>
  <si>
    <t>Oberoi Realty Ltd</t>
  </si>
  <si>
    <t>OBEROIRLTY</t>
  </si>
  <si>
    <t>NMDC Ltd</t>
  </si>
  <si>
    <t>NMDC</t>
  </si>
  <si>
    <t>Mining - Iron Ore</t>
  </si>
  <si>
    <t>Fertilisers And Chemicals Travancore Ltd</t>
  </si>
  <si>
    <t>FACT</t>
  </si>
  <si>
    <t>Fertilizers &amp; Agro Chemicals</t>
  </si>
  <si>
    <t>Voltas Ltd</t>
  </si>
  <si>
    <t>VOLTAS</t>
  </si>
  <si>
    <t>Jindal Stainless Ltd</t>
  </si>
  <si>
    <t>JSL</t>
  </si>
  <si>
    <t>Abbott India Ltd</t>
  </si>
  <si>
    <t>ABBOTINDIA</t>
  </si>
  <si>
    <t>Indian Renewable Energy Development Agency Ltd</t>
  </si>
  <si>
    <t>IREDA</t>
  </si>
  <si>
    <t>Schaeffler India Ltd</t>
  </si>
  <si>
    <t>SCHAEFFLER</t>
  </si>
  <si>
    <t>L&amp;T Technology Services Ltd</t>
  </si>
  <si>
    <t>LTTS</t>
  </si>
  <si>
    <t>UNO Minda Ltd</t>
  </si>
  <si>
    <t>UNOMINDA</t>
  </si>
  <si>
    <t>Balkrishna Industries Ltd</t>
  </si>
  <si>
    <t>BALKRISIND</t>
  </si>
  <si>
    <t>Tires &amp; Rubber</t>
  </si>
  <si>
    <t>Phoenix Mills Ltd</t>
  </si>
  <si>
    <t>PHOENIXLTD</t>
  </si>
  <si>
    <t>Mphasis Ltd</t>
  </si>
  <si>
    <t>MPHASIS</t>
  </si>
  <si>
    <t>UCO Bank</t>
  </si>
  <si>
    <t>UCOBANK</t>
  </si>
  <si>
    <t>Fsn E-Commerce Ventures Ltd</t>
  </si>
  <si>
    <t>NYKAA</t>
  </si>
  <si>
    <t>Wellness Services</t>
  </si>
  <si>
    <t>Aditya Birla Capital Ltd</t>
  </si>
  <si>
    <t>ABCAPITAL</t>
  </si>
  <si>
    <t>Diversified Financials</t>
  </si>
  <si>
    <t>Tata Communications Ltd</t>
  </si>
  <si>
    <t>TATACOMM</t>
  </si>
  <si>
    <t>Container Corporation of India Ltd</t>
  </si>
  <si>
    <t>CONCOR</t>
  </si>
  <si>
    <t>Logistics</t>
  </si>
  <si>
    <t>MRF Ltd</t>
  </si>
  <si>
    <t>MRF</t>
  </si>
  <si>
    <t>United Breweries Ltd</t>
  </si>
  <si>
    <t>UBL</t>
  </si>
  <si>
    <t>IDFC First Bank Ltd</t>
  </si>
  <si>
    <t>IDFCFIRSTB</t>
  </si>
  <si>
    <t>Steel Authority of India Ltd</t>
  </si>
  <si>
    <t>SAIL</t>
  </si>
  <si>
    <t>Hitachi Energy India Ltd</t>
  </si>
  <si>
    <t>POWERINDIA</t>
  </si>
  <si>
    <t>Procter &amp; Gamble Hygiene and Health Care Ltd</t>
  </si>
  <si>
    <t>PGHH</t>
  </si>
  <si>
    <t>AU Small Finance Bank Ltd</t>
  </si>
  <si>
    <t>AUBANK</t>
  </si>
  <si>
    <t>Sundaram Finance Ltd</t>
  </si>
  <si>
    <t>SUNDARMFIN</t>
  </si>
  <si>
    <t>Thermax Limited</t>
  </si>
  <si>
    <t>THERMAX</t>
  </si>
  <si>
    <t>Astral Ltd</t>
  </si>
  <si>
    <t>ASTRAL</t>
  </si>
  <si>
    <t>Building Products - Pipes</t>
  </si>
  <si>
    <t>Central Bank of India Ltd</t>
  </si>
  <si>
    <t>CENTRALBK</t>
  </si>
  <si>
    <t>SJVN Ltd</t>
  </si>
  <si>
    <t>SJVN</t>
  </si>
  <si>
    <t>Bank of India Ltd</t>
  </si>
  <si>
    <t>BANKINDIA</t>
  </si>
  <si>
    <t>Housing and Urban Development Corporation Ltd</t>
  </si>
  <si>
    <t>HUDCO</t>
  </si>
  <si>
    <t>Petronet LNG Ltd</t>
  </si>
  <si>
    <t>PETRONET</t>
  </si>
  <si>
    <t>Oil &amp; Gas - Storage &amp; Transportation</t>
  </si>
  <si>
    <t>Premier Energies Ltd</t>
  </si>
  <si>
    <t>PREMIERENE</t>
  </si>
  <si>
    <t>Coromandel International Ltd</t>
  </si>
  <si>
    <t>COROMANDEL</t>
  </si>
  <si>
    <t>KPIT Technologies Ltd</t>
  </si>
  <si>
    <t>KPITTECH</t>
  </si>
  <si>
    <t>Glenmark Pharmaceuticals Ltd</t>
  </si>
  <si>
    <t>GLENMARK</t>
  </si>
  <si>
    <t>Ola Electric Mobility Ltd</t>
  </si>
  <si>
    <t>OLAELEC</t>
  </si>
  <si>
    <t>GlaxoSmithKline Pharmaceuticals Ltd</t>
  </si>
  <si>
    <t>GLAXO</t>
  </si>
  <si>
    <t>Page Industries Ltd</t>
  </si>
  <si>
    <t>PAGEIND</t>
  </si>
  <si>
    <t>Apparel &amp; Accessories</t>
  </si>
  <si>
    <t>Gujarat Fluorochemicals Ltd</t>
  </si>
  <si>
    <t>FLUOROCHEM</t>
  </si>
  <si>
    <t>Specialty Chemicals</t>
  </si>
  <si>
    <t>Tata Elxsi Ltd</t>
  </si>
  <si>
    <t>TATAELXSI</t>
  </si>
  <si>
    <t>Cochin Shipyard Ltd</t>
  </si>
  <si>
    <t>COCHINSHIP</t>
  </si>
  <si>
    <t>ACC Ltd</t>
  </si>
  <si>
    <t>ACC</t>
  </si>
  <si>
    <t>Adani Wilmar Ltd</t>
  </si>
  <si>
    <t>AWL</t>
  </si>
  <si>
    <t>Coforge Ltd</t>
  </si>
  <si>
    <t>COFORGE</t>
  </si>
  <si>
    <t>UPL Ltd</t>
  </si>
  <si>
    <t>UPL</t>
  </si>
  <si>
    <t>Federal Bank Ltd</t>
  </si>
  <si>
    <t>FEDERALBNK</t>
  </si>
  <si>
    <t>Bharat Dynamics Ltd</t>
  </si>
  <si>
    <t>BDL</t>
  </si>
  <si>
    <t>Biocon Ltd</t>
  </si>
  <si>
    <t>BIOCON</t>
  </si>
  <si>
    <t>Biotechnology</t>
  </si>
  <si>
    <t>Motilal Oswal Financial Services Ltd</t>
  </si>
  <si>
    <t>MOTILALOFS</t>
  </si>
  <si>
    <t>Sona BLW Precision Forgings Ltd</t>
  </si>
  <si>
    <t>SONACOMS</t>
  </si>
  <si>
    <t>Jubilant Foodworks Ltd</t>
  </si>
  <si>
    <t>JUBLFOOD</t>
  </si>
  <si>
    <t>Restaurants &amp; Cafes</t>
  </si>
  <si>
    <t>Honeywell Automation India Ltd</t>
  </si>
  <si>
    <t>HONAUT</t>
  </si>
  <si>
    <t>L&amp;T Finance Ltd</t>
  </si>
  <si>
    <t>LTF</t>
  </si>
  <si>
    <t>Tata Technologies Ltd</t>
  </si>
  <si>
    <t>TATATECH</t>
  </si>
  <si>
    <t>Fortis Healthcare Ltd</t>
  </si>
  <si>
    <t>FORTIS</t>
  </si>
  <si>
    <t>Ge T&amp;D India Ltd</t>
  </si>
  <si>
    <t>GET&amp;D</t>
  </si>
  <si>
    <t>Gujarat Gas Ltd</t>
  </si>
  <si>
    <t>GUJGASLTD</t>
  </si>
  <si>
    <t>Bank of Maharashtra Ltd</t>
  </si>
  <si>
    <t>MAHABANK</t>
  </si>
  <si>
    <t>Nippon Life India Asset Management Ltd</t>
  </si>
  <si>
    <t>NAM-INDIA</t>
  </si>
  <si>
    <t>Apar Industries Ltd</t>
  </si>
  <si>
    <t>APARINDS</t>
  </si>
  <si>
    <t>One 97 Communications Ltd</t>
  </si>
  <si>
    <t>PAYTM</t>
  </si>
  <si>
    <t>Business Support Services</t>
  </si>
  <si>
    <t>Ajanta Pharma Ltd</t>
  </si>
  <si>
    <t>AJANTPHARM</t>
  </si>
  <si>
    <t>Escorts Kubota Ltd</t>
  </si>
  <si>
    <t>ESCORTS</t>
  </si>
  <si>
    <t>Tractors</t>
  </si>
  <si>
    <t>Exide Industries Ltd</t>
  </si>
  <si>
    <t>EXIDEIND</t>
  </si>
  <si>
    <t>Batteries</t>
  </si>
  <si>
    <t>Mahindra and Mahindra Financial Services Ltd</t>
  </si>
  <si>
    <t>M&amp;MFIN</t>
  </si>
  <si>
    <t>AIA Engineering Ltd</t>
  </si>
  <si>
    <t>AIAENG</t>
  </si>
  <si>
    <t>APL Apollo Tubes Ltd</t>
  </si>
  <si>
    <t>APLAPOLLO</t>
  </si>
  <si>
    <t>Godrej Industries Ltd</t>
  </si>
  <si>
    <t>GODREJIND</t>
  </si>
  <si>
    <t>New India Assurance Company Ltd</t>
  </si>
  <si>
    <t>NIACL</t>
  </si>
  <si>
    <t>KEI Industries Ltd</t>
  </si>
  <si>
    <t>KEI</t>
  </si>
  <si>
    <t>Cables</t>
  </si>
  <si>
    <t>3M India Ltd</t>
  </si>
  <si>
    <t>3MINDIA</t>
  </si>
  <si>
    <t>Stationery</t>
  </si>
  <si>
    <t>Deepak Nitrite Ltd</t>
  </si>
  <si>
    <t>DEEPAKNTR</t>
  </si>
  <si>
    <t>360 One Wam Ltd</t>
  </si>
  <si>
    <t>360ONE</t>
  </si>
  <si>
    <t>Investment Banking &amp; Brokerage</t>
  </si>
  <si>
    <t>LIC Housing Finance Ltd</t>
  </si>
  <si>
    <t>LICHSGFIN</t>
  </si>
  <si>
    <t>Home Financing</t>
  </si>
  <si>
    <t>Lloyds Metals And Energy Ltd</t>
  </si>
  <si>
    <t>LLOYDSME</t>
  </si>
  <si>
    <t>Max Financial Services Ltd</t>
  </si>
  <si>
    <t>MFSL</t>
  </si>
  <si>
    <t>BSE Ltd</t>
  </si>
  <si>
    <t>BSE</t>
  </si>
  <si>
    <t>Stock Exchanges &amp; Ratings</t>
  </si>
  <si>
    <t>Blue Star Ltd</t>
  </si>
  <si>
    <t>BLUESTARCO</t>
  </si>
  <si>
    <t>Punjab &amp; Sind Bank</t>
  </si>
  <si>
    <t>PSB</t>
  </si>
  <si>
    <t>Godfrey Phillips India Ltd</t>
  </si>
  <si>
    <t>GODFRYPHLP</t>
  </si>
  <si>
    <t>NLC India Ltd</t>
  </si>
  <si>
    <t>NLCINDIA</t>
  </si>
  <si>
    <t>IPCA Laboratories Ltd</t>
  </si>
  <si>
    <t>IPCALAB</t>
  </si>
  <si>
    <t>IRB Infrastructure Developers Ltd</t>
  </si>
  <si>
    <t>IRB</t>
  </si>
  <si>
    <t>Syngene International Ltd</t>
  </si>
  <si>
    <t>SYNGENE</t>
  </si>
  <si>
    <t>J K Cement Ltd</t>
  </si>
  <si>
    <t>JKCEMENT</t>
  </si>
  <si>
    <t>Indraprastha Gas Ltd</t>
  </si>
  <si>
    <t>IGL</t>
  </si>
  <si>
    <t>Star Health and Allied Insurance Company Ltd</t>
  </si>
  <si>
    <t>STARHEALTH</t>
  </si>
  <si>
    <t>Dalmia Bharat Ltd</t>
  </si>
  <si>
    <t>DALBHARAT</t>
  </si>
  <si>
    <t>Cholamandalam Financial Holdings Ltd</t>
  </si>
  <si>
    <t>CHOLAHLDNG</t>
  </si>
  <si>
    <t>Tata Investment Corporation Ltd</t>
  </si>
  <si>
    <t>TATAINVEST</t>
  </si>
  <si>
    <t>Aditya Birla Fashion and Retail Ltd</t>
  </si>
  <si>
    <t>ABFRL</t>
  </si>
  <si>
    <t>Endurance Technologies Ltd</t>
  </si>
  <si>
    <t>ENDURANCE</t>
  </si>
  <si>
    <t>Emami Ltd</t>
  </si>
  <si>
    <t>EMAMILTD</t>
  </si>
  <si>
    <t>Metro Brands Ltd</t>
  </si>
  <si>
    <t>METROBRAND</t>
  </si>
  <si>
    <t>Footwear</t>
  </si>
  <si>
    <t>Go Digit General Insurance Ltd</t>
  </si>
  <si>
    <t>GODIGIT</t>
  </si>
  <si>
    <t>Kaynes Technology India Ltd</t>
  </si>
  <si>
    <t>KAYNES</t>
  </si>
  <si>
    <t>CRISIL Ltd</t>
  </si>
  <si>
    <t>CRISIL</t>
  </si>
  <si>
    <t>Brainbees Solutions Ltd</t>
  </si>
  <si>
    <t>FIRSTCRY</t>
  </si>
  <si>
    <t>National Aluminium Co Ltd</t>
  </si>
  <si>
    <t>NATIONALUM</t>
  </si>
  <si>
    <t>Mangalore Refinery and Petrochemicals Ltd</t>
  </si>
  <si>
    <t>MRPL</t>
  </si>
  <si>
    <t>Apollo Tyres Ltd</t>
  </si>
  <si>
    <t>APOLLOTYRE</t>
  </si>
  <si>
    <t>Bandhan Bank Ltd</t>
  </si>
  <si>
    <t>BANDHANBNK</t>
  </si>
  <si>
    <t>Inox Wind Ltd</t>
  </si>
  <si>
    <t>INOXWIND</t>
  </si>
  <si>
    <t>ZF Commercial Vehicle Control Systems India Ltd</t>
  </si>
  <si>
    <t>ZFCVINDIA</t>
  </si>
  <si>
    <t>Brigade Enterprises Ltd</t>
  </si>
  <si>
    <t>BRIGADE</t>
  </si>
  <si>
    <t>Sun Tv Network Ltd</t>
  </si>
  <si>
    <t>SUNTV</t>
  </si>
  <si>
    <t>TV Channels &amp; Broadcasters</t>
  </si>
  <si>
    <t>NBCC (India) Ltd</t>
  </si>
  <si>
    <t>NBCC</t>
  </si>
  <si>
    <t>Embassy Office Parks REIT</t>
  </si>
  <si>
    <t>EMBASSY</t>
  </si>
  <si>
    <t>Century Textiles and Industries Ltd</t>
  </si>
  <si>
    <t>CENTURYTEX</t>
  </si>
  <si>
    <t>Paper Products</t>
  </si>
  <si>
    <t>TVS Holdings Ltd</t>
  </si>
  <si>
    <t>TVSHLTD</t>
  </si>
  <si>
    <t>Vedant Fashions Ltd</t>
  </si>
  <si>
    <t>MANYAVAR</t>
  </si>
  <si>
    <t>Textiles</t>
  </si>
  <si>
    <t>Poonawalla Fincorp Ltd</t>
  </si>
  <si>
    <t>POONAWALLA</t>
  </si>
  <si>
    <t>Gland Pharma Ltd</t>
  </si>
  <si>
    <t>GLAND</t>
  </si>
  <si>
    <t>Suven Pharmaceuticals Ltd</t>
  </si>
  <si>
    <t>SUVENPHAR</t>
  </si>
  <si>
    <t>Motherson Sumi Wiring India Ltd</t>
  </si>
  <si>
    <t>MSUMI</t>
  </si>
  <si>
    <t>Delhivery Ltd</t>
  </si>
  <si>
    <t>DELHIVERY</t>
  </si>
  <si>
    <t>Hindustan Copper Ltd</t>
  </si>
  <si>
    <t>HINDCOPPER</t>
  </si>
  <si>
    <t>Mining - Copper</t>
  </si>
  <si>
    <t>Global Health Ltd</t>
  </si>
  <si>
    <t>MEDANTA</t>
  </si>
  <si>
    <t>Piramal Pharma Ltd</t>
  </si>
  <si>
    <t>PPLPHARMA</t>
  </si>
  <si>
    <t>J B Chemicals and Pharmaceuticals Ltd</t>
  </si>
  <si>
    <t>JBCHEPHARM</t>
  </si>
  <si>
    <t>Sumitomo Chemical India Ltd</t>
  </si>
  <si>
    <t>SUMICHEM</t>
  </si>
  <si>
    <t>PNB Housing Finance Ltd</t>
  </si>
  <si>
    <t>PNBHOUSING</t>
  </si>
  <si>
    <t>Sundram Fasteners Ltd</t>
  </si>
  <si>
    <t>SUNDRMFAST</t>
  </si>
  <si>
    <t>BASF India Ltd</t>
  </si>
  <si>
    <t>BASF</t>
  </si>
  <si>
    <t>Bayer Cropscience Ltd</t>
  </si>
  <si>
    <t>BAYERCROP</t>
  </si>
  <si>
    <t>Crompton Greaves Consumer Electricals Ltd</t>
  </si>
  <si>
    <t>CROMPTON</t>
  </si>
  <si>
    <t>Gillette India Ltd</t>
  </si>
  <si>
    <t>GILLETTE</t>
  </si>
  <si>
    <t>Central Depository Services (India) Ltd</t>
  </si>
  <si>
    <t>CDSL</t>
  </si>
  <si>
    <t>KPR Mill Ltd</t>
  </si>
  <si>
    <t>KPRMILL</t>
  </si>
  <si>
    <t>Carborundum Universal Ltd</t>
  </si>
  <si>
    <t>CARBORUNIV</t>
  </si>
  <si>
    <t>Natco Pharma Ltd</t>
  </si>
  <si>
    <t>NATCOPHARM</t>
  </si>
  <si>
    <t>Himadri Speciality Chemical Ltd</t>
  </si>
  <si>
    <t>HSCL</t>
  </si>
  <si>
    <t>Timken India Ltd</t>
  </si>
  <si>
    <t>TIMKEN</t>
  </si>
  <si>
    <t>ITI Ltd</t>
  </si>
  <si>
    <t>ITI</t>
  </si>
  <si>
    <t>Telecom Equipments</t>
  </si>
  <si>
    <t>Aegis Logistics Ltd</t>
  </si>
  <si>
    <t>AEGISLOG</t>
  </si>
  <si>
    <t>Dr. Lal PathLabs Ltd</t>
  </si>
  <si>
    <t>LALPATHLAB</t>
  </si>
  <si>
    <t>Pfizer Ltd</t>
  </si>
  <si>
    <t>PFIZER</t>
  </si>
  <si>
    <t>ICICI Securities Ltd</t>
  </si>
  <si>
    <t>ISEC</t>
  </si>
  <si>
    <t>Hatsun Agro Product Ltd</t>
  </si>
  <si>
    <t>HATSUN</t>
  </si>
  <si>
    <t>Grindwell Norton Ltd</t>
  </si>
  <si>
    <t>GRINDWELL</t>
  </si>
  <si>
    <t>Laurus Labs Ltd</t>
  </si>
  <si>
    <t>LAURUSLABS</t>
  </si>
  <si>
    <t>Radico Khaitan Ltd</t>
  </si>
  <si>
    <t>RADICO</t>
  </si>
  <si>
    <t>Multi Commodity Exchange of India Ltd</t>
  </si>
  <si>
    <t>MCX</t>
  </si>
  <si>
    <t>Jyoti CNC Automation Ltd</t>
  </si>
  <si>
    <t>JYOTICNC</t>
  </si>
  <si>
    <t>Computer Hardware</t>
  </si>
  <si>
    <t>SKF India Ltd</t>
  </si>
  <si>
    <t>SKFINDIA</t>
  </si>
  <si>
    <t>Emcure Pharmaceuticals Ltd</t>
  </si>
  <si>
    <t>EMCURE</t>
  </si>
  <si>
    <t>Tata Chemicals Ltd</t>
  </si>
  <si>
    <t>TATACHEM</t>
  </si>
  <si>
    <t>Whirlpool of India Ltd</t>
  </si>
  <si>
    <t>WHIRLPOOL</t>
  </si>
  <si>
    <t>Ratnamani Metals and Tubes Ltd</t>
  </si>
  <si>
    <t>RATNAMANI</t>
  </si>
  <si>
    <t>Narayana Hrudayalaya Ltd</t>
  </si>
  <si>
    <t>NH</t>
  </si>
  <si>
    <t>CESC Ltd</t>
  </si>
  <si>
    <t>CESC</t>
  </si>
  <si>
    <t>Amara Raja Energy &amp; Mobility Ltd</t>
  </si>
  <si>
    <t>ARE&amp;M</t>
  </si>
  <si>
    <t>Poly Medicure Ltd</t>
  </si>
  <si>
    <t>POLYMED</t>
  </si>
  <si>
    <t>Health Care Equipment &amp; Supplies</t>
  </si>
  <si>
    <t>Castrol India Ltd</t>
  </si>
  <si>
    <t>CASTROLIND</t>
  </si>
  <si>
    <t>Authum Investment &amp; Infrastructure Ltd</t>
  </si>
  <si>
    <t>AIIL</t>
  </si>
  <si>
    <t>KEC International Ltd</t>
  </si>
  <si>
    <t>KEC</t>
  </si>
  <si>
    <t>Kansai Nerolac Paints Ltd</t>
  </si>
  <si>
    <t>KANSAINER</t>
  </si>
  <si>
    <t>Piramal Enterprises Ltd</t>
  </si>
  <si>
    <t>PEL</t>
  </si>
  <si>
    <t>Nuvama Wealth Management Ltd</t>
  </si>
  <si>
    <t>NUVAMA</t>
  </si>
  <si>
    <t>KIOCL Ltd</t>
  </si>
  <si>
    <t>KIOCL</t>
  </si>
  <si>
    <t>Triveni Turbine Ltd</t>
  </si>
  <si>
    <t>TRITURBINE</t>
  </si>
  <si>
    <t>Shyam Metalics and Energy Ltd</t>
  </si>
  <si>
    <t>SHYAMMETL</t>
  </si>
  <si>
    <t>JBM Auto Ltd</t>
  </si>
  <si>
    <t>JBMA</t>
  </si>
  <si>
    <t>Gujarat State Petronet Ltd</t>
  </si>
  <si>
    <t>GSPL</t>
  </si>
  <si>
    <t>EIH Ltd</t>
  </si>
  <si>
    <t>EIHOTEL</t>
  </si>
  <si>
    <t>Alembic Pharmaceuticals Ltd</t>
  </si>
  <si>
    <t>APLLTD</t>
  </si>
  <si>
    <t>Jupiter Wagons Ltd</t>
  </si>
  <si>
    <t>JWL</t>
  </si>
  <si>
    <t>Rail</t>
  </si>
  <si>
    <t>Cyient Ltd</t>
  </si>
  <si>
    <t>CYIENT</t>
  </si>
  <si>
    <t>Atul Ltd</t>
  </si>
  <si>
    <t>ATUL</t>
  </si>
  <si>
    <t>Kajaria Ceramics Ltd</t>
  </si>
  <si>
    <t>KAJARIACER</t>
  </si>
  <si>
    <t>Building Products - Ceramics</t>
  </si>
  <si>
    <t>Ircon International Ltd</t>
  </si>
  <si>
    <t>IRCON</t>
  </si>
  <si>
    <t>CPSE ETF</t>
  </si>
  <si>
    <t>CPSEETF</t>
  </si>
  <si>
    <t>Equity</t>
  </si>
  <si>
    <t>Devyani International Ltd</t>
  </si>
  <si>
    <t>DEVYANI</t>
  </si>
  <si>
    <t>Elgi Equipments Ltd</t>
  </si>
  <si>
    <t>ELGIEQUIP</t>
  </si>
  <si>
    <t>Jindal SAW Ltd</t>
  </si>
  <si>
    <t>JINDALSAW</t>
  </si>
  <si>
    <t>Kalpataru Projects International Ltd</t>
  </si>
  <si>
    <t>KPIL</t>
  </si>
  <si>
    <t>Affle (India) Ltd</t>
  </si>
  <si>
    <t>AFFLE</t>
  </si>
  <si>
    <t>Advertising</t>
  </si>
  <si>
    <t>IIFL Finance Ltd</t>
  </si>
  <si>
    <t>IIFL</t>
  </si>
  <si>
    <t>Krishna Institute of Medical Sciences Ltd</t>
  </si>
  <si>
    <t>KIMS</t>
  </si>
  <si>
    <t>Angel One Ltd</t>
  </si>
  <si>
    <t>ANGELONE</t>
  </si>
  <si>
    <t>Anant Raj Ltd</t>
  </si>
  <si>
    <t>ANANTRAJ</t>
  </si>
  <si>
    <t>Bikaji Foods International Ltd</t>
  </si>
  <si>
    <t>BIKAJI</t>
  </si>
  <si>
    <t>Five-Star Business Finance Ltd</t>
  </si>
  <si>
    <t>FIVESTAR</t>
  </si>
  <si>
    <t>Tejas Networks Ltd</t>
  </si>
  <si>
    <t>TEJASNET</t>
  </si>
  <si>
    <t>Finolex Cables Ltd</t>
  </si>
  <si>
    <t>FINCABLES</t>
  </si>
  <si>
    <t>Concord Biotech Ltd</t>
  </si>
  <si>
    <t>CONCORDBIO</t>
  </si>
  <si>
    <t>HFCL Ltd</t>
  </si>
  <si>
    <t>HFCL</t>
  </si>
  <si>
    <t>Computer Age Management Services Ltd</t>
  </si>
  <si>
    <t>CAMS</t>
  </si>
  <si>
    <t>Aditya Birla Sun Life Amc Ltd</t>
  </si>
  <si>
    <t>ABSLAMC</t>
  </si>
  <si>
    <t>Firstsource Solutions Ltd</t>
  </si>
  <si>
    <t>FSL</t>
  </si>
  <si>
    <t>Outsourced services</t>
  </si>
  <si>
    <t>CIE Automotive India Ltd</t>
  </si>
  <si>
    <t>CIEINDIA</t>
  </si>
  <si>
    <t>PTC Industries Ltd</t>
  </si>
  <si>
    <t>PTCIL</t>
  </si>
  <si>
    <t>Signatureglobal (India) Ltd</t>
  </si>
  <si>
    <t>SIGNATURE</t>
  </si>
  <si>
    <t>Relaxo Footwears Ltd</t>
  </si>
  <si>
    <t>RELAXO</t>
  </si>
  <si>
    <t>Aster DM Healthcare Ltd</t>
  </si>
  <si>
    <t>ASTERDM</t>
  </si>
  <si>
    <t>Aarti Industries Ltd</t>
  </si>
  <si>
    <t>AARTIIND</t>
  </si>
  <si>
    <t>Jyothy Labs Ltd</t>
  </si>
  <si>
    <t>JYOTHYLAB</t>
  </si>
  <si>
    <t>Garden Reach Shipbuilders &amp; Engineers Ltd</t>
  </si>
  <si>
    <t>GRSE</t>
  </si>
  <si>
    <t>Chambal Fertilisers and Chemicals Ltd</t>
  </si>
  <si>
    <t>CHAMBLFERT</t>
  </si>
  <si>
    <t>Cello World Ltd</t>
  </si>
  <si>
    <t>CELLO</t>
  </si>
  <si>
    <t>Nexus Select Trust</t>
  </si>
  <si>
    <t>NXST</t>
  </si>
  <si>
    <t>Mindspace Business Parks REIT</t>
  </si>
  <si>
    <t>MINDSPACE</t>
  </si>
  <si>
    <t>CreditAccess Grameen Ltd</t>
  </si>
  <si>
    <t>CREDITACC</t>
  </si>
  <si>
    <t>Ramco Cements Limited</t>
  </si>
  <si>
    <t>RAMCOCEM</t>
  </si>
  <si>
    <t>Sobha Ltd</t>
  </si>
  <si>
    <t>SOBHA</t>
  </si>
  <si>
    <t>V Guard Industries Ltd</t>
  </si>
  <si>
    <t>VGUARD</t>
  </si>
  <si>
    <t>Vinati Organics Ltd</t>
  </si>
  <si>
    <t>VINATIORGA</t>
  </si>
  <si>
    <t>Aadhar Housing Finance Ltd</t>
  </si>
  <si>
    <t>AADHARHFC</t>
  </si>
  <si>
    <t>NCC Ltd</t>
  </si>
  <si>
    <t>NCC</t>
  </si>
  <si>
    <t>Schneider Electric Infrastructure Ltd</t>
  </si>
  <si>
    <t>SCHNEIDER</t>
  </si>
  <si>
    <t>Tbo Tek Ltd</t>
  </si>
  <si>
    <t>TBOTEK</t>
  </si>
  <si>
    <t>Tour &amp; Travel Services</t>
  </si>
  <si>
    <t>Indian Energy Exchange Ltd</t>
  </si>
  <si>
    <t>IEX</t>
  </si>
  <si>
    <t>Power Trading &amp; Consultancy</t>
  </si>
  <si>
    <t>Blue Dart Express Ltd</t>
  </si>
  <si>
    <t>BLUEDART</t>
  </si>
  <si>
    <t>Chalet Hotels Ltd</t>
  </si>
  <si>
    <t>CHALET</t>
  </si>
  <si>
    <t>Swan Energy Ltd</t>
  </si>
  <si>
    <t>SWANENERGY</t>
  </si>
  <si>
    <t>Sonata Software Ltd</t>
  </si>
  <si>
    <t>SONATSOFTW</t>
  </si>
  <si>
    <t>Finolex Industries Ltd</t>
  </si>
  <si>
    <t>FINPIPE</t>
  </si>
  <si>
    <t>Eris Lifesciences Ltd</t>
  </si>
  <si>
    <t>ERIS</t>
  </si>
  <si>
    <t>Jai Balaji Industries Ltd</t>
  </si>
  <si>
    <t>JAIBALAJI</t>
  </si>
  <si>
    <t>Jubilant Pharmova Ltd</t>
  </si>
  <si>
    <t>JUBLPHARMA</t>
  </si>
  <si>
    <t>Bombay Burmah Trading Corporation Ltd</t>
  </si>
  <si>
    <t>BBTC</t>
  </si>
  <si>
    <t>Indiamart Intermesh Ltd</t>
  </si>
  <si>
    <t>INDIAMART</t>
  </si>
  <si>
    <t>R R Kabel Ltd</t>
  </si>
  <si>
    <t>RRKABEL</t>
  </si>
  <si>
    <t>Kirloskar Oil Engines Ltd</t>
  </si>
  <si>
    <t>KIRLOSENG</t>
  </si>
  <si>
    <t>Techno Electric &amp; Engineering Company Ltd</t>
  </si>
  <si>
    <t>TECHNOE</t>
  </si>
  <si>
    <t>Bata India Ltd</t>
  </si>
  <si>
    <t>BATAINDIA</t>
  </si>
  <si>
    <t>Trident Ltd</t>
  </si>
  <si>
    <t>TRIDENT</t>
  </si>
  <si>
    <t>IFCI Ltd</t>
  </si>
  <si>
    <t>IFCI</t>
  </si>
  <si>
    <t>Birlasoft Ltd</t>
  </si>
  <si>
    <t>BSOFT</t>
  </si>
  <si>
    <t>Ramkrishna Forgings Ltd</t>
  </si>
  <si>
    <t>RKFORGE</t>
  </si>
  <si>
    <t>PCBL Ltd</t>
  </si>
  <si>
    <t>PCBL</t>
  </si>
  <si>
    <t>Titagarh Rail Systems Ltd</t>
  </si>
  <si>
    <t>TITAGARH</t>
  </si>
  <si>
    <t>Welspun Corp Ltd</t>
  </si>
  <si>
    <t>WELCORP</t>
  </si>
  <si>
    <t>Great Eastern Shipping Company Ltd</t>
  </si>
  <si>
    <t>GESHIP</t>
  </si>
  <si>
    <t>Tata Teleservices (Maharashtra) Ltd</t>
  </si>
  <si>
    <t>TTML</t>
  </si>
  <si>
    <t>Century Plyboards (India) Ltd</t>
  </si>
  <si>
    <t>CENTURYPLY</t>
  </si>
  <si>
    <t>Wood Products</t>
  </si>
  <si>
    <t>Zensar Technologies Ltd</t>
  </si>
  <si>
    <t>ZENSARTECH</t>
  </si>
  <si>
    <t>Bls International Services Ltd</t>
  </si>
  <si>
    <t>BLS</t>
  </si>
  <si>
    <t>Manappuram Finance Ltd</t>
  </si>
  <si>
    <t>MANAPPURAM</t>
  </si>
  <si>
    <t>IDFC Ltd</t>
  </si>
  <si>
    <t>IDFC</t>
  </si>
  <si>
    <t>Mahanagar Gas Ltd</t>
  </si>
  <si>
    <t>MGL</t>
  </si>
  <si>
    <t>Capri Global Capital Ltd</t>
  </si>
  <si>
    <t>CGCL</t>
  </si>
  <si>
    <t>HBL Power Systems Ltd</t>
  </si>
  <si>
    <t>HBLPOWER</t>
  </si>
  <si>
    <t>Kfin Technologies Ltd</t>
  </si>
  <si>
    <t>KFINTECH</t>
  </si>
  <si>
    <t>Lakshmi Machine Works Ltd</t>
  </si>
  <si>
    <t>LAXMIMACH</t>
  </si>
  <si>
    <t>Karur Vysya Bank Ltd</t>
  </si>
  <si>
    <t>KARURVYSYA</t>
  </si>
  <si>
    <t>Welspun Living Ltd</t>
  </si>
  <si>
    <t>WELSPUNLIV</t>
  </si>
  <si>
    <t>Gravita India Ltd</t>
  </si>
  <si>
    <t>GRAVITA</t>
  </si>
  <si>
    <t>Metals - Lead</t>
  </si>
  <si>
    <t>Sterling and Wilson Renewable Energy Ltd</t>
  </si>
  <si>
    <t>SWSOLAR</t>
  </si>
  <si>
    <t>Doms Industries Ltd</t>
  </si>
  <si>
    <t>DOMS</t>
  </si>
  <si>
    <t>Office Supplies</t>
  </si>
  <si>
    <t>Astrazeneca Pharma India Ltd</t>
  </si>
  <si>
    <t>ASTRAZEN</t>
  </si>
  <si>
    <t>Akzo Nobel India Ltd</t>
  </si>
  <si>
    <t>AKZOINDIA</t>
  </si>
  <si>
    <t>Aptus Value Housing Finance India Ltd</t>
  </si>
  <si>
    <t>APTUS</t>
  </si>
  <si>
    <t>DCM Shriram Ltd</t>
  </si>
  <si>
    <t>DCMSHRIRAM</t>
  </si>
  <si>
    <t>Clean Science and Technology Ltd</t>
  </si>
  <si>
    <t>CLEAN</t>
  </si>
  <si>
    <t>RITES Ltd</t>
  </si>
  <si>
    <t>RITES</t>
  </si>
  <si>
    <t>Newgen Software Technologies Ltd</t>
  </si>
  <si>
    <t>NEWGEN</t>
  </si>
  <si>
    <t>Asahi India Glass Ltd</t>
  </si>
  <si>
    <t>ASAHIINDIA</t>
  </si>
  <si>
    <t>Sanofi India Ltd</t>
  </si>
  <si>
    <t>SANOFI</t>
  </si>
  <si>
    <t>UTI Asset Management Company Ltd</t>
  </si>
  <si>
    <t>UTIAMC</t>
  </si>
  <si>
    <t>BEML Ltd</t>
  </si>
  <si>
    <t>BEML</t>
  </si>
  <si>
    <t>Anand Rathi Wealth Ltd</t>
  </si>
  <si>
    <t>ANANDRATHI</t>
  </si>
  <si>
    <t>Fine Organic Industries Ltd</t>
  </si>
  <si>
    <t>FINEORG</t>
  </si>
  <si>
    <t>PVR INOX Ltd</t>
  </si>
  <si>
    <t>PVRINOX</t>
  </si>
  <si>
    <t>Theatres</t>
  </si>
  <si>
    <t>Navin Fluorine International Ltd</t>
  </si>
  <si>
    <t>NAVINFLUOR</t>
  </si>
  <si>
    <t>Indegene Ltd</t>
  </si>
  <si>
    <t>INDGN</t>
  </si>
  <si>
    <t>Supreme Petrochem Ltd</t>
  </si>
  <si>
    <t>SPLPETRO</t>
  </si>
  <si>
    <t>PG Electroplast Ltd</t>
  </si>
  <si>
    <t>PGEL</t>
  </si>
  <si>
    <t>Neuland Laboratories Ltd</t>
  </si>
  <si>
    <t>NEULANDLAB</t>
  </si>
  <si>
    <t>Honasa Consumer Ltd</t>
  </si>
  <si>
    <t>HONASA</t>
  </si>
  <si>
    <t>Glenmark Life Sciences Ltd</t>
  </si>
  <si>
    <t>GLS</t>
  </si>
  <si>
    <t>Nava Limited</t>
  </si>
  <si>
    <t>NAVA</t>
  </si>
  <si>
    <t>G R Infraprojects Ltd</t>
  </si>
  <si>
    <t>GRINFRA</t>
  </si>
  <si>
    <t>NMDC Steel Ltd</t>
  </si>
  <si>
    <t>NSLNISP</t>
  </si>
  <si>
    <t>Amber Enterprises India Ltd</t>
  </si>
  <si>
    <t>AMBER</t>
  </si>
  <si>
    <t>Wockhardt Ltd</t>
  </si>
  <si>
    <t>WOCKPHARMA</t>
  </si>
  <si>
    <t>KSB Ltd</t>
  </si>
  <si>
    <t>KSB</t>
  </si>
  <si>
    <t>UTI S&amp;P BSE Sensex ETF</t>
  </si>
  <si>
    <t>UTISENSETF</t>
  </si>
  <si>
    <t>Inox Wind Energy Ltd</t>
  </si>
  <si>
    <t>IWEL</t>
  </si>
  <si>
    <t>Godrej Agrovet Ltd</t>
  </si>
  <si>
    <t>GODREJAGRO</t>
  </si>
  <si>
    <t>Agro Products</t>
  </si>
  <si>
    <t>Netweb Technologies India Ltd</t>
  </si>
  <si>
    <t>NETWEB</t>
  </si>
  <si>
    <t>Railtel Corporation of India Ltd</t>
  </si>
  <si>
    <t>RAILTEL</t>
  </si>
  <si>
    <t>Communication &amp; Networking</t>
  </si>
  <si>
    <t>Waaree Renewable Technologies Ltd</t>
  </si>
  <si>
    <t>WAAREERTL</t>
  </si>
  <si>
    <t>Craftsman Automation Ltd</t>
  </si>
  <si>
    <t>CRAFTSMAN</t>
  </si>
  <si>
    <t>Data Patterns (India) Ltd</t>
  </si>
  <si>
    <t>DATAPATTNS</t>
  </si>
  <si>
    <t>Zen Technologies Ltd</t>
  </si>
  <si>
    <t>ZENTEC</t>
  </si>
  <si>
    <t>Redington Ltd</t>
  </si>
  <si>
    <t>REDINGTON</t>
  </si>
  <si>
    <t>Technology Hardware</t>
  </si>
  <si>
    <t>Action Construction Equipment Ltd</t>
  </si>
  <si>
    <t>ACE</t>
  </si>
  <si>
    <t>Heavy Machinery</t>
  </si>
  <si>
    <t>Caplin Point Laboratories Ltd</t>
  </si>
  <si>
    <t>CAPLIPOINT</t>
  </si>
  <si>
    <t>Raymond Lifestyle Ltd</t>
  </si>
  <si>
    <t>RAYMONDLSL</t>
  </si>
  <si>
    <t>Aavas Financiers Ltd</t>
  </si>
  <si>
    <t>AAVAS</t>
  </si>
  <si>
    <t>E I D-Parry (India) Ltd</t>
  </si>
  <si>
    <t>EIDPARRY</t>
  </si>
  <si>
    <t>Sugar</t>
  </si>
  <si>
    <t>Elecon Engineering Company Ltd</t>
  </si>
  <si>
    <t>ELECON</t>
  </si>
  <si>
    <t>Electrosteel Castings Ltd</t>
  </si>
  <si>
    <t>ELECTCAST</t>
  </si>
  <si>
    <t>MMTC Ltd</t>
  </si>
  <si>
    <t>MMTC</t>
  </si>
  <si>
    <t>Vardhman Textiles Ltd</t>
  </si>
  <si>
    <t>VTL</t>
  </si>
  <si>
    <t>Akums Drugs and Pharmaceuticals Ltd</t>
  </si>
  <si>
    <t>AKUMS</t>
  </si>
  <si>
    <t>Voltamp Transformers Ltd</t>
  </si>
  <si>
    <t>VOLTAMP</t>
  </si>
  <si>
    <t>LT Foods Ltd</t>
  </si>
  <si>
    <t>LTFOODS</t>
  </si>
  <si>
    <t>Zydus Wellness Ltd</t>
  </si>
  <si>
    <t>ZYDUSWELL</t>
  </si>
  <si>
    <t>LS Industries Ltd</t>
  </si>
  <si>
    <t>LSIND</t>
  </si>
  <si>
    <t>Intellect Design Arena Ltd</t>
  </si>
  <si>
    <t>INTELLECT</t>
  </si>
  <si>
    <t>Sarda Energy &amp; Minerals Ltd</t>
  </si>
  <si>
    <t>SARDAEN</t>
  </si>
  <si>
    <t>Granules India Ltd</t>
  </si>
  <si>
    <t>GRANULES</t>
  </si>
  <si>
    <t>Rainbow Children's Medicare Ltd</t>
  </si>
  <si>
    <t>RAINBOW</t>
  </si>
  <si>
    <t>Praj Industries Ltd</t>
  </si>
  <si>
    <t>PRAJIND</t>
  </si>
  <si>
    <t>Olectra Greentech Ltd</t>
  </si>
  <si>
    <t>OLECTRA</t>
  </si>
  <si>
    <t>Ingersoll-Rand (India) Ltd</t>
  </si>
  <si>
    <t>INGERRAND</t>
  </si>
  <si>
    <t>Westlife Foodworld Ltd</t>
  </si>
  <si>
    <t>WESTLIFE</t>
  </si>
  <si>
    <t>Aether Industries Ltd</t>
  </si>
  <si>
    <t>AETHER</t>
  </si>
  <si>
    <t>eClerx Services Limited</t>
  </si>
  <si>
    <t>ECLERX</t>
  </si>
  <si>
    <t>Chennai Petroleum Corporation Ltd</t>
  </si>
  <si>
    <t>CHENNPETRO</t>
  </si>
  <si>
    <t>Alok Industries Ltd</t>
  </si>
  <si>
    <t>ALOKINDS</t>
  </si>
  <si>
    <t>Zee Entertainment Enterprises Ltd</t>
  </si>
  <si>
    <t>ZEEL</t>
  </si>
  <si>
    <t>RBL Bank Ltd</t>
  </si>
  <si>
    <t>RBLBANK</t>
  </si>
  <si>
    <t>Kirloskar Brothers Ltd</t>
  </si>
  <si>
    <t>KIRLOSBROS</t>
  </si>
  <si>
    <t>Cube Highways Trust</t>
  </si>
  <si>
    <t>CUBEINVIT</t>
  </si>
  <si>
    <t>Roads</t>
  </si>
  <si>
    <t>Minda Corporation Ltd</t>
  </si>
  <si>
    <t>MINDACORP</t>
  </si>
  <si>
    <t>Tanla Platforms Ltd</t>
  </si>
  <si>
    <t>TANLA</t>
  </si>
  <si>
    <t>Godawari Power and Ispat Ltd</t>
  </si>
  <si>
    <t>GPIL</t>
  </si>
  <si>
    <t>City Union Bank Ltd</t>
  </si>
  <si>
    <t>CUB</t>
  </si>
  <si>
    <t>TTK Prestige Ltd</t>
  </si>
  <si>
    <t>TTKPRESTIG</t>
  </si>
  <si>
    <t>Deepak Fertilisers and Petrochemicals Corp Ltd</t>
  </si>
  <si>
    <t>DEEPAKFERT</t>
  </si>
  <si>
    <t>Nuvoco Vistas Corporation Ltd</t>
  </si>
  <si>
    <t>NUVOCO</t>
  </si>
  <si>
    <t>Marksans Pharma Ltd</t>
  </si>
  <si>
    <t>MARKSANS</t>
  </si>
  <si>
    <t>Engineers India Ltd</t>
  </si>
  <si>
    <t>ENGINERSIN</t>
  </si>
  <si>
    <t>Genus Power Infrastructures Ltd</t>
  </si>
  <si>
    <t>GENUSPOWER</t>
  </si>
  <si>
    <t>Safari Industries (India) Ltd</t>
  </si>
  <si>
    <t>SAFARI</t>
  </si>
  <si>
    <t>Strides Pharma Science Ltd</t>
  </si>
  <si>
    <t>STAR</t>
  </si>
  <si>
    <t>Can Fin Homes Ltd</t>
  </si>
  <si>
    <t>CANFINHOME</t>
  </si>
  <si>
    <t>JM Financial Ltd</t>
  </si>
  <si>
    <t>JMFINANCIL</t>
  </si>
  <si>
    <t>Raymond Ltd</t>
  </si>
  <si>
    <t>RAYMOND</t>
  </si>
  <si>
    <t>Happiest Minds Technologies Ltd</t>
  </si>
  <si>
    <t>HAPPSTMNDS</t>
  </si>
  <si>
    <t>Sammaan Capital Ltd</t>
  </si>
  <si>
    <t>SAMMAANCAP</t>
  </si>
  <si>
    <t>CEAT Ltd</t>
  </si>
  <si>
    <t>CEATLTD</t>
  </si>
  <si>
    <t>Quess Corp Ltd</t>
  </si>
  <si>
    <t>QUESS</t>
  </si>
  <si>
    <t>Employment Services</t>
  </si>
  <si>
    <t>Tega Industries Ltd</t>
  </si>
  <si>
    <t>TEGA</t>
  </si>
  <si>
    <t>Maharashtra Scooters Ltd</t>
  </si>
  <si>
    <t>MAHSCOOTER</t>
  </si>
  <si>
    <t>Reliance Power Ltd</t>
  </si>
  <si>
    <t>RPOWER</t>
  </si>
  <si>
    <t>RHI Magnesita India Ltd</t>
  </si>
  <si>
    <t>RHIM</t>
  </si>
  <si>
    <t>Jaiprakash Power Ventures Ltd</t>
  </si>
  <si>
    <t>JPPOWER</t>
  </si>
  <si>
    <t>PNC Infratech Ltd</t>
  </si>
  <si>
    <t>PNCINFRA</t>
  </si>
  <si>
    <t>Gujarat Mineral Development Corporation Ltd</t>
  </si>
  <si>
    <t>GMDCLTD</t>
  </si>
  <si>
    <t>Jammu and Kashmir Bank Ltd</t>
  </si>
  <si>
    <t>J&amp;KBANK</t>
  </si>
  <si>
    <t>Jubilant Ingrevia Ltd</t>
  </si>
  <si>
    <t>JUBLINGREA</t>
  </si>
  <si>
    <t>JK Tyre &amp; Industries Ltd</t>
  </si>
  <si>
    <t>JKTYRE</t>
  </si>
  <si>
    <t>Powergrid Infrastructure Investment Trust</t>
  </si>
  <si>
    <t>PGINVIT</t>
  </si>
  <si>
    <t>shipping corporation of India Ltd</t>
  </si>
  <si>
    <t>SCI</t>
  </si>
  <si>
    <t>Happy Forgings Ltd</t>
  </si>
  <si>
    <t>HAPPYFORGE</t>
  </si>
  <si>
    <t>Auto, Truck &amp; Motorcycle Parts</t>
  </si>
  <si>
    <t>Alkyl Amines Chemicals Ltd</t>
  </si>
  <si>
    <t>ALKYLAMINE</t>
  </si>
  <si>
    <t>CE Info Systems Ltd</t>
  </si>
  <si>
    <t>MAPMYINDIA</t>
  </si>
  <si>
    <t>Bajaj Electricals Ltd</t>
  </si>
  <si>
    <t>BAJAJELEC</t>
  </si>
  <si>
    <t>India Cements Ltd</t>
  </si>
  <si>
    <t>INDIACEM</t>
  </si>
  <si>
    <t>Bengal &amp; Assam Company Ltd</t>
  </si>
  <si>
    <t>BENGALASM</t>
  </si>
  <si>
    <t>Kirloskar Ferrous Industries Ltd</t>
  </si>
  <si>
    <t>KIRLFER</t>
  </si>
  <si>
    <t>Edelweiss Financial Services Ltd</t>
  </si>
  <si>
    <t>EDELWEISS</t>
  </si>
  <si>
    <t>Balrampur Chini Mills Ltd</t>
  </si>
  <si>
    <t>BALRAMCHIN</t>
  </si>
  <si>
    <t>Metropolis Healthcare Ltd</t>
  </si>
  <si>
    <t>METROPOLIS</t>
  </si>
  <si>
    <t>Gujarat Pipavav Port Ltd</t>
  </si>
  <si>
    <t>GPPL</t>
  </si>
  <si>
    <t>Rattanindia Enterprises Ltd</t>
  </si>
  <si>
    <t>RTNINDIA</t>
  </si>
  <si>
    <t>Cera Sanitaryware Ltd</t>
  </si>
  <si>
    <t>CERA</t>
  </si>
  <si>
    <t>Usha Martin Ltd</t>
  </si>
  <si>
    <t>USHAMART</t>
  </si>
  <si>
    <t>Mrs. Bectors Food Specialities Ltd</t>
  </si>
  <si>
    <t>BECTORFOOD</t>
  </si>
  <si>
    <t>HMT Ltd</t>
  </si>
  <si>
    <t>HMT</t>
  </si>
  <si>
    <t>Galaxy Surfactants Ltd</t>
  </si>
  <si>
    <t>GALAXYSURF</t>
  </si>
  <si>
    <t>Puravankara Ltd</t>
  </si>
  <si>
    <t>PURVA</t>
  </si>
  <si>
    <t>KPI Green Energy Ltd</t>
  </si>
  <si>
    <t>KPIGREEN</t>
  </si>
  <si>
    <t>Bharat 22 ETF</t>
  </si>
  <si>
    <t>ICICIB22</t>
  </si>
  <si>
    <t>Vesuvius India Ltd</t>
  </si>
  <si>
    <t>VESUVIUS</t>
  </si>
  <si>
    <t>Home First Finance Company India Ltd</t>
  </si>
  <si>
    <t>HOMEFIRST</t>
  </si>
  <si>
    <t>INOX India Ltd</t>
  </si>
  <si>
    <t>INOXINDIA</t>
  </si>
  <si>
    <t>Sea-Borne Tankers</t>
  </si>
  <si>
    <t>City Pulse Multiplex Ltd</t>
  </si>
  <si>
    <t>CPML</t>
  </si>
  <si>
    <t>Movies &amp; Entertainment</t>
  </si>
  <si>
    <t>Route Mobile Ltd</t>
  </si>
  <si>
    <t>ROUTE</t>
  </si>
  <si>
    <t>Prism Johnson Ltd</t>
  </si>
  <si>
    <t>PRSMJOHNSN</t>
  </si>
  <si>
    <t>Nippon India ETF Nifty Bank BeES</t>
  </si>
  <si>
    <t>BANKBEES</t>
  </si>
  <si>
    <t>Arvind Ltd</t>
  </si>
  <si>
    <t>ARVIND</t>
  </si>
  <si>
    <t>Sapphire Foods India Ltd</t>
  </si>
  <si>
    <t>SAPPHIRE</t>
  </si>
  <si>
    <t>Lemon Tree Hotels Ltd</t>
  </si>
  <si>
    <t>LEMONTREE</t>
  </si>
  <si>
    <t>Rashtriya Chemicals and Fertilizers Ltd</t>
  </si>
  <si>
    <t>RCF</t>
  </si>
  <si>
    <t>Power Mech Projects Ltd</t>
  </si>
  <si>
    <t>POWERMECH</t>
  </si>
  <si>
    <t>Triveni Engineering and Industries Ltd</t>
  </si>
  <si>
    <t>TRIVENI</t>
  </si>
  <si>
    <t>RedTape</t>
  </si>
  <si>
    <t>REDTAPE</t>
  </si>
  <si>
    <t>Valor Estate Ltd</t>
  </si>
  <si>
    <t>DBREALTY</t>
  </si>
  <si>
    <t>Graphite India Ltd</t>
  </si>
  <si>
    <t>GRAPHITE</t>
  </si>
  <si>
    <t>Symphony Ltd</t>
  </si>
  <si>
    <t>SYMPHONY</t>
  </si>
  <si>
    <t>Transformers and Rectifiers (India) Ltd</t>
  </si>
  <si>
    <t>TARIL</t>
  </si>
  <si>
    <t>HG Infra Engineering Ltd</t>
  </si>
  <si>
    <t>HGINFRA</t>
  </si>
  <si>
    <t>Just Dial Ltd</t>
  </si>
  <si>
    <t>JUSTDIAL</t>
  </si>
  <si>
    <t>Shriram Pistons &amp; Rings Ltd</t>
  </si>
  <si>
    <t>SHRIPISTON</t>
  </si>
  <si>
    <t>Birla Corporation Ltd</t>
  </si>
  <si>
    <t>BIRLACORPN</t>
  </si>
  <si>
    <t>Sheela Foam Ltd</t>
  </si>
  <si>
    <t>SFL</t>
  </si>
  <si>
    <t>Home Furnishing</t>
  </si>
  <si>
    <t>Aurionpro Solutions Ltd</t>
  </si>
  <si>
    <t>AURIONPRO</t>
  </si>
  <si>
    <t>Shoppers Stop Ltd</t>
  </si>
  <si>
    <t>SHOPERSTOP</t>
  </si>
  <si>
    <t>Saregama India Ltd</t>
  </si>
  <si>
    <t>SAREGAMA</t>
  </si>
  <si>
    <t>Movies &amp; TV Serials</t>
  </si>
  <si>
    <t>Latent View Analytics Ltd</t>
  </si>
  <si>
    <t>LATENTVIEW</t>
  </si>
  <si>
    <t>Thomas Cook (India) Ltd</t>
  </si>
  <si>
    <t>THOMASCOOK</t>
  </si>
  <si>
    <t>Time Technoplast Ltd</t>
  </si>
  <si>
    <t>TIMETECHNO</t>
  </si>
  <si>
    <t>Prudent Corporate Advisory Services Ltd</t>
  </si>
  <si>
    <t>PRUDENT</t>
  </si>
  <si>
    <t>Shree Renuka Sugars Ltd</t>
  </si>
  <si>
    <t>RENUKA</t>
  </si>
  <si>
    <t>KNR Constructions Ltd</t>
  </si>
  <si>
    <t>KNRCON</t>
  </si>
  <si>
    <t>Allied Blenders and Distillers Ltd</t>
  </si>
  <si>
    <t>ABDL</t>
  </si>
  <si>
    <t>Isgec Heavy Engineering Ltd</t>
  </si>
  <si>
    <t>ISGEC</t>
  </si>
  <si>
    <t>Campus Activewear Ltd</t>
  </si>
  <si>
    <t>CAMPUS</t>
  </si>
  <si>
    <t>IIFL Securities Ltd</t>
  </si>
  <si>
    <t>IIFLSEC</t>
  </si>
  <si>
    <t>CCL Products (India) Ltd</t>
  </si>
  <si>
    <t>CCL</t>
  </si>
  <si>
    <t>Max Estates Ltd</t>
  </si>
  <si>
    <t>MAXESTATES</t>
  </si>
  <si>
    <t>Senco Gold Ltd</t>
  </si>
  <si>
    <t>SENCO</t>
  </si>
  <si>
    <t>F D C Ltd</t>
  </si>
  <si>
    <t>FDC</t>
  </si>
  <si>
    <t>Brookfield India Real Estate Trust</t>
  </si>
  <si>
    <t>BIRET</t>
  </si>
  <si>
    <t>Equitas Small Finance Bank Ltd</t>
  </si>
  <si>
    <t>EQUITASBNK</t>
  </si>
  <si>
    <t>Gujarat Narmada Valley Fertilizers &amp; Chemicals Ltd</t>
  </si>
  <si>
    <t>GNFC</t>
  </si>
  <si>
    <t>GMR Power and Urban Infra Ltd</t>
  </si>
  <si>
    <t>GMRP&amp;UI</t>
  </si>
  <si>
    <t>India Grid Trust</t>
  </si>
  <si>
    <t>INDIGRID</t>
  </si>
  <si>
    <t>Religare Enterprises Ltd</t>
  </si>
  <si>
    <t>RELIGARE</t>
  </si>
  <si>
    <t>ESAB India Ltd</t>
  </si>
  <si>
    <t>ESABINDIA</t>
  </si>
  <si>
    <t>Force Motors Ltd</t>
  </si>
  <si>
    <t>FORCEMOT</t>
  </si>
  <si>
    <t>Eureka Forbes Ltd</t>
  </si>
  <si>
    <t>EUREKAFORB</t>
  </si>
  <si>
    <t>Vijaya Diagnostic Centre Ltd</t>
  </si>
  <si>
    <t>VIJAYA</t>
  </si>
  <si>
    <t>JK Lakshmi Cement Ltd</t>
  </si>
  <si>
    <t>JKLAKSHMI</t>
  </si>
  <si>
    <t>Azad Engineering Ltd</t>
  </si>
  <si>
    <t>AZAD</t>
  </si>
  <si>
    <t>Network18 Media &amp; Investments Ltd</t>
  </si>
  <si>
    <t>NETWORK18</t>
  </si>
  <si>
    <t>ELANTAS Beck India Ltd</t>
  </si>
  <si>
    <t>ELANTAS</t>
  </si>
  <si>
    <t>CMS Info Systems Ltd</t>
  </si>
  <si>
    <t>CMSINFO</t>
  </si>
  <si>
    <t>Avanti Feeds Ltd</t>
  </si>
  <si>
    <t>AVANTIFEED</t>
  </si>
  <si>
    <t>Choice International Ltd</t>
  </si>
  <si>
    <t>CHOICEIN</t>
  </si>
  <si>
    <t>Gallantt Ispat Ltd</t>
  </si>
  <si>
    <t>GALLANTT</t>
  </si>
  <si>
    <t>National Standard (India) Ltd</t>
  </si>
  <si>
    <t>NATIONSTD</t>
  </si>
  <si>
    <t>TVS Supply Chain Solutions Ltd</t>
  </si>
  <si>
    <t>TVSSCS</t>
  </si>
  <si>
    <t>ASK Automotive Ltd</t>
  </si>
  <si>
    <t>ASKAUTOLTD</t>
  </si>
  <si>
    <t>SBFC Finance Ltd</t>
  </si>
  <si>
    <t>SBFC</t>
  </si>
  <si>
    <t>Keystone Realtors Ltd</t>
  </si>
  <si>
    <t>RUSTOMJEE</t>
  </si>
  <si>
    <t>Jupiter Life Line Hospitals Ltd</t>
  </si>
  <si>
    <t>JLHL</t>
  </si>
  <si>
    <t>Maharashtra Seamless Ltd</t>
  </si>
  <si>
    <t>MAHSEAMLES</t>
  </si>
  <si>
    <t>Gujarat State Fertilizers &amp; Chemicals Ltd</t>
  </si>
  <si>
    <t>GSFC</t>
  </si>
  <si>
    <t>Tips Music Ltd</t>
  </si>
  <si>
    <t>TIPSINDLTD</t>
  </si>
  <si>
    <t>Lloyds Engineering Works Ltd</t>
  </si>
  <si>
    <t>LLOYDSENGG</t>
  </si>
  <si>
    <t>Rategain Travel Technologies Ltd</t>
  </si>
  <si>
    <t>RATEGAIN</t>
  </si>
  <si>
    <t>Astra Microwave Products Ltd</t>
  </si>
  <si>
    <t>ASTRAMICRO</t>
  </si>
  <si>
    <t>Archean Chemical Industries Ltd</t>
  </si>
  <si>
    <t>ACI</t>
  </si>
  <si>
    <t>Rajesh Exports Ltd</t>
  </si>
  <si>
    <t>RAJESHEXPO</t>
  </si>
  <si>
    <t>Va Tech Wabag Ltd</t>
  </si>
  <si>
    <t>WABAG</t>
  </si>
  <si>
    <t>Water Management</t>
  </si>
  <si>
    <t>Blue Jet Healthcare Ltd</t>
  </si>
  <si>
    <t>BLUEJET</t>
  </si>
  <si>
    <t>Sundaram Finance Holdings Ltd</t>
  </si>
  <si>
    <t>SUNDARMHLD</t>
  </si>
  <si>
    <t>JSW Holdings Ltd</t>
  </si>
  <si>
    <t>JSWHL</t>
  </si>
  <si>
    <t>Transport Corporation of India Ltd</t>
  </si>
  <si>
    <t>TCI</t>
  </si>
  <si>
    <t>Kotak Nifty Bank ETF</t>
  </si>
  <si>
    <t>BANKNIFTY1</t>
  </si>
  <si>
    <t>Procter &amp; Gamble Health Ltd</t>
  </si>
  <si>
    <t>PGHL</t>
  </si>
  <si>
    <t>Shilpa Medicare Ltd</t>
  </si>
  <si>
    <t>SHILPAMED</t>
  </si>
  <si>
    <t>Shakti Pumps (India) Ltd</t>
  </si>
  <si>
    <t>SHAKTIPUMP</t>
  </si>
  <si>
    <t>Black Box Ltd</t>
  </si>
  <si>
    <t>BBOX</t>
  </si>
  <si>
    <t>Varroc Engineering Ltd</t>
  </si>
  <si>
    <t>VARROC</t>
  </si>
  <si>
    <t>Laxmi Organic Industries Ltd</t>
  </si>
  <si>
    <t>LXCHEM</t>
  </si>
  <si>
    <t>Sunteck Realty Ltd</t>
  </si>
  <si>
    <t>SUNTECK</t>
  </si>
  <si>
    <t>Kama Holdings Ltd</t>
  </si>
  <si>
    <t>KAMAHOLD</t>
  </si>
  <si>
    <t>Juniper Hotels Ltd</t>
  </si>
  <si>
    <t>JUNIPER</t>
  </si>
  <si>
    <t>Mahindra Lifespace Developers Ltd</t>
  </si>
  <si>
    <t>MAHLIFE</t>
  </si>
  <si>
    <t>Epigral Ltd</t>
  </si>
  <si>
    <t>EPIGRAL</t>
  </si>
  <si>
    <t>Mahindra Holidays and Resorts India Ltd</t>
  </si>
  <si>
    <t>MHRIL</t>
  </si>
  <si>
    <t>Karnataka Bank Ltd</t>
  </si>
  <si>
    <t>KTKBANK</t>
  </si>
  <si>
    <t>India Shelter Finance Corporation Ltd</t>
  </si>
  <si>
    <t>INDIASHLTR</t>
  </si>
  <si>
    <t>MedPlus Health Services Ltd</t>
  </si>
  <si>
    <t>MEDPLUS</t>
  </si>
  <si>
    <t>Anupam Rasayan India Ltd</t>
  </si>
  <si>
    <t>ANURAS</t>
  </si>
  <si>
    <t>Balu Forge Industries Ltd</t>
  </si>
  <si>
    <t>BALUFORGE</t>
  </si>
  <si>
    <t>Kirloskar Pneumatic Company Ltd</t>
  </si>
  <si>
    <t>KIRLPNU</t>
  </si>
  <si>
    <t>Reliance Infrastructure Ltd</t>
  </si>
  <si>
    <t>RELINFRA</t>
  </si>
  <si>
    <t>Star Cement Ltd</t>
  </si>
  <si>
    <t>STARCEMENT</t>
  </si>
  <si>
    <t>Mastek Ltd</t>
  </si>
  <si>
    <t>MASTEK</t>
  </si>
  <si>
    <t>SBI Nifty 50 ETF</t>
  </si>
  <si>
    <t>SETFNIF50</t>
  </si>
  <si>
    <t>BHARAT Bond ETF-April 2023-Growth</t>
  </si>
  <si>
    <t>EBBETF0423</t>
  </si>
  <si>
    <t>Debt</t>
  </si>
  <si>
    <t>Electronics Mart India Ltd</t>
  </si>
  <si>
    <t>EMIL</t>
  </si>
  <si>
    <t>Ion Exchange (India) Ltd</t>
  </si>
  <si>
    <t>IONEXCHANG</t>
  </si>
  <si>
    <t>Environmental Services</t>
  </si>
  <si>
    <t>Syrma SGS Technology Ltd</t>
  </si>
  <si>
    <t>SYRMA</t>
  </si>
  <si>
    <t>Protean eGov Technologies Ltd</t>
  </si>
  <si>
    <t>PROTEAN</t>
  </si>
  <si>
    <t>IT Consulting &amp; Other Services</t>
  </si>
  <si>
    <t>Ethos Ltd</t>
  </si>
  <si>
    <t>ETHOSLTD</t>
  </si>
  <si>
    <t>Sansera Engineering Ltd</t>
  </si>
  <si>
    <t>SANSERA</t>
  </si>
  <si>
    <t>Ujjivan Small Finance Bank Ltd</t>
  </si>
  <si>
    <t>UJJIVANSFB</t>
  </si>
  <si>
    <t>ITD Cementation India Ltd</t>
  </si>
  <si>
    <t>ITDCEM</t>
  </si>
  <si>
    <t>Equinox India Developments Ltd</t>
  </si>
  <si>
    <t>EMBDL</t>
  </si>
  <si>
    <t>Dilip Buildcon Ltd</t>
  </si>
  <si>
    <t>DBL</t>
  </si>
  <si>
    <t>EPL Ltd</t>
  </si>
  <si>
    <t>EPL</t>
  </si>
  <si>
    <t>Packaging</t>
  </si>
  <si>
    <t>RattanIndia Power Ltd</t>
  </si>
  <si>
    <t>RTNPOWER</t>
  </si>
  <si>
    <t>TV18 Broadcast Ltd</t>
  </si>
  <si>
    <t>TV18BRDCST</t>
  </si>
  <si>
    <t>Indo Count Industries Ltd</t>
  </si>
  <si>
    <t>ICIL</t>
  </si>
  <si>
    <t>Sandur Manganese and Iron Ores Ltd</t>
  </si>
  <si>
    <t>SANDUMA</t>
  </si>
  <si>
    <t>Mining - Manganese</t>
  </si>
  <si>
    <t>Moil Ltd</t>
  </si>
  <si>
    <t>MOIL</t>
  </si>
  <si>
    <t>Inox Green Energy Services Ltd</t>
  </si>
  <si>
    <t>INOXGREEN</t>
  </si>
  <si>
    <t>Nazara Technologies Ltd</t>
  </si>
  <si>
    <t>NAZARA</t>
  </si>
  <si>
    <t>Theme Parks &amp; Gaming</t>
  </si>
  <si>
    <t>Welspun Enterprises Ltd</t>
  </si>
  <si>
    <t>WELENT</t>
  </si>
  <si>
    <t>HEG Ltd</t>
  </si>
  <si>
    <t>HEG</t>
  </si>
  <si>
    <t>Texmaco Rail &amp; Engineering Ltd</t>
  </si>
  <si>
    <t>TEXRAIL</t>
  </si>
  <si>
    <t>IFB Industries Ltd</t>
  </si>
  <si>
    <t>IFBIND</t>
  </si>
  <si>
    <t>Technocraft Industries (India) Ltd</t>
  </si>
  <si>
    <t>TIIL</t>
  </si>
  <si>
    <t>Insolation Energy Ltd</t>
  </si>
  <si>
    <t>INA</t>
  </si>
  <si>
    <t>Semiconductors</t>
  </si>
  <si>
    <t>Infibeam Avenues Ltd</t>
  </si>
  <si>
    <t>INFIBEAM</t>
  </si>
  <si>
    <t>Arvind Fashions Ltd</t>
  </si>
  <si>
    <t>ARVINDFASN</t>
  </si>
  <si>
    <t>Garware Technical Fibres Ltd</t>
  </si>
  <si>
    <t>GARFIBRES</t>
  </si>
  <si>
    <t>Ahluwalia Contracts (India) Ltd</t>
  </si>
  <si>
    <t>AHLUCONT</t>
  </si>
  <si>
    <t>Orchid Pharma Ltd</t>
  </si>
  <si>
    <t>ORCHPHARMA</t>
  </si>
  <si>
    <t>Chemplast Sanmar Ltd</t>
  </si>
  <si>
    <t>CHEMPLASTS</t>
  </si>
  <si>
    <t>JK Paper Ltd</t>
  </si>
  <si>
    <t>JKPAPER</t>
  </si>
  <si>
    <t>Responsive Industries Ltd</t>
  </si>
  <si>
    <t>RESPONIND</t>
  </si>
  <si>
    <t>Building Products - Granite</t>
  </si>
  <si>
    <t>PDS Limited</t>
  </si>
  <si>
    <t>PDSL</t>
  </si>
  <si>
    <t>Garware Hi-Tech Films Ltd</t>
  </si>
  <si>
    <t>GRWRHITECH</t>
  </si>
  <si>
    <t>Gabriel India Ltd</t>
  </si>
  <si>
    <t>GABRIEL</t>
  </si>
  <si>
    <t>Hindustan Construction Company Ltd</t>
  </si>
  <si>
    <t>HCC</t>
  </si>
  <si>
    <t>Tamilnad Mercantile Bank Ltd</t>
  </si>
  <si>
    <t>TMB</t>
  </si>
  <si>
    <t>Kennametal India Ltd</t>
  </si>
  <si>
    <t>KENNAMET</t>
  </si>
  <si>
    <t>Dodla Dairy Ltd</t>
  </si>
  <si>
    <t>DODLA</t>
  </si>
  <si>
    <t>Magellanic Cloud Ltd</t>
  </si>
  <si>
    <t>MCLOUD</t>
  </si>
  <si>
    <t>VST Industries Ltd</t>
  </si>
  <si>
    <t>VSTIND</t>
  </si>
  <si>
    <t>Mishra Dhatu Nigam Ltd</t>
  </si>
  <si>
    <t>MIDHANI</t>
  </si>
  <si>
    <t>Easy Trip Planners Ltd</t>
  </si>
  <si>
    <t>EASEMYTRIP</t>
  </si>
  <si>
    <t>Suprajit Engineering Ltd</t>
  </si>
  <si>
    <t>SUPRAJIT</t>
  </si>
  <si>
    <t>Balaji Amines Ltd</t>
  </si>
  <si>
    <t>BALAMINES</t>
  </si>
  <si>
    <t>Sun Pharma Advanced Research Co Ltd</t>
  </si>
  <si>
    <t>SPARC</t>
  </si>
  <si>
    <t>Diamond Power Infrastructure Ltd</t>
  </si>
  <si>
    <t>DIACABS</t>
  </si>
  <si>
    <t>Sharda Motor Industries Ltd</t>
  </si>
  <si>
    <t>SHARDAMOTR</t>
  </si>
  <si>
    <t>Dhanuka Agritech Ltd</t>
  </si>
  <si>
    <t>DHANUKA</t>
  </si>
  <si>
    <t>Jindal Worldwide Ltd</t>
  </si>
  <si>
    <t>JINDWORLD</t>
  </si>
  <si>
    <t>Tarc Ltd</t>
  </si>
  <si>
    <t>TARC</t>
  </si>
  <si>
    <t>V-mart Retail Ltd</t>
  </si>
  <si>
    <t>VMART</t>
  </si>
  <si>
    <t>Indigo Paints Ltd</t>
  </si>
  <si>
    <t>INDIGOPNTS</t>
  </si>
  <si>
    <t>Piccadily Agro Industries Ltd</t>
  </si>
  <si>
    <t>PICCADIL</t>
  </si>
  <si>
    <t>V I P Industries Ltd</t>
  </si>
  <si>
    <t>VIPIND</t>
  </si>
  <si>
    <t>Ashoka Buildcon Ltd</t>
  </si>
  <si>
    <t>ASHOKA</t>
  </si>
  <si>
    <t>Man Infraconstruction Ltd</t>
  </si>
  <si>
    <t>MANINFRA</t>
  </si>
  <si>
    <t>Bondada Engineering Ltd</t>
  </si>
  <si>
    <t>BONDADA</t>
  </si>
  <si>
    <t>PTC India Ltd</t>
  </si>
  <si>
    <t>PTC</t>
  </si>
  <si>
    <t>Surya Roshni Ltd</t>
  </si>
  <si>
    <t>SURYAROSNI</t>
  </si>
  <si>
    <t>eMudhra Ltd</t>
  </si>
  <si>
    <t>EMUDHRA</t>
  </si>
  <si>
    <t>KRBL Ltd</t>
  </si>
  <si>
    <t>KRBL</t>
  </si>
  <si>
    <t>Paradeep Phosphates Ltd</t>
  </si>
  <si>
    <t>PARADEEP</t>
  </si>
  <si>
    <t>Bansal Wire Industries Ltd</t>
  </si>
  <si>
    <t>BANSALWIRE</t>
  </si>
  <si>
    <t>Lux Industries Ltd</t>
  </si>
  <si>
    <t>LUXIND</t>
  </si>
  <si>
    <t>Greenlam Industries Ltd</t>
  </si>
  <si>
    <t>GREENLAM</t>
  </si>
  <si>
    <t>Building Products - Laminates</t>
  </si>
  <si>
    <t>Niit Learning Systems Ltd</t>
  </si>
  <si>
    <t>NIITMTS</t>
  </si>
  <si>
    <t>Education Services</t>
  </si>
  <si>
    <t>Nesco Ltd</t>
  </si>
  <si>
    <t>NESCO</t>
  </si>
  <si>
    <t>Go Fashion (India) Ltd</t>
  </si>
  <si>
    <t>GOCOLORS</t>
  </si>
  <si>
    <t>Kesoram Industries Ltd</t>
  </si>
  <si>
    <t>KESORAMIND</t>
  </si>
  <si>
    <t>Ganesh Housing Corp Ltd</t>
  </si>
  <si>
    <t>GANESHHOUC</t>
  </si>
  <si>
    <t>Sudarshan Chemical Industries Ltd</t>
  </si>
  <si>
    <t>SUDARSCHEM</t>
  </si>
  <si>
    <t>Rolex Rings Ltd</t>
  </si>
  <si>
    <t>ROLEXRINGS</t>
  </si>
  <si>
    <t>National Highways Infra Trust</t>
  </si>
  <si>
    <t>NHIT</t>
  </si>
  <si>
    <t>Allcargo Logistics Ltd</t>
  </si>
  <si>
    <t>ALLCARGO</t>
  </si>
  <si>
    <t>Gulf Oil Lubricants India Ltd</t>
  </si>
  <si>
    <t>GULFOILLUB</t>
  </si>
  <si>
    <t>Ceigall India Ltd</t>
  </si>
  <si>
    <t>CEIGALL</t>
  </si>
  <si>
    <t>GHCL Ltd</t>
  </si>
  <si>
    <t>GHCL</t>
  </si>
  <si>
    <t>BHARAT Bond ETF-April 2030-Growth</t>
  </si>
  <si>
    <t>EBBETF0430</t>
  </si>
  <si>
    <t>South Indian Bank Ltd</t>
  </si>
  <si>
    <t>SOUTHBANK</t>
  </si>
  <si>
    <t>Borosil Renewables Ltd</t>
  </si>
  <si>
    <t>BORORENEW</t>
  </si>
  <si>
    <t>Housewares</t>
  </si>
  <si>
    <t>Gokaldas Exports Ltd</t>
  </si>
  <si>
    <t>GOKEX</t>
  </si>
  <si>
    <t>TD Power Systems Ltd</t>
  </si>
  <si>
    <t>TDPOWERSYS</t>
  </si>
  <si>
    <t>PC Jeweller Ltd</t>
  </si>
  <si>
    <t>PCJEWELLER</t>
  </si>
  <si>
    <t>Aditya Vision Ltd</t>
  </si>
  <si>
    <t>AVL</t>
  </si>
  <si>
    <t>Retail - Speciality</t>
  </si>
  <si>
    <t>Hindustan Foods Ltd</t>
  </si>
  <si>
    <t>HNDFDS</t>
  </si>
  <si>
    <t>BHARAT Bond ETF-April 2032</t>
  </si>
  <si>
    <t>BBETF0432</t>
  </si>
  <si>
    <t>Sterlite Technologies Ltd</t>
  </si>
  <si>
    <t>STLTECH</t>
  </si>
  <si>
    <t>Rallis India Ltd</t>
  </si>
  <si>
    <t>RALLIS</t>
  </si>
  <si>
    <t>GMM Pfaudler Ltd</t>
  </si>
  <si>
    <t>GMMPFAUDLR</t>
  </si>
  <si>
    <t>Prince Pipes and Fittings Ltd</t>
  </si>
  <si>
    <t>PRINCEPIPE</t>
  </si>
  <si>
    <t>Share India Securities Ltd</t>
  </si>
  <si>
    <t>SHAREINDIA</t>
  </si>
  <si>
    <t>ICRA Ltd</t>
  </si>
  <si>
    <t>ICRA</t>
  </si>
  <si>
    <t>Gujarat Ambuja Exports Ltd</t>
  </si>
  <si>
    <t>GAEL</t>
  </si>
  <si>
    <t>Jai Corp Ltd</t>
  </si>
  <si>
    <t>JAICORPLTD</t>
  </si>
  <si>
    <t>India Infrastructure Trust</t>
  </si>
  <si>
    <t>INFRATRUST</t>
  </si>
  <si>
    <t>National Fertilizers Ltd</t>
  </si>
  <si>
    <t>NFL</t>
  </si>
  <si>
    <t>Indinfravit Trust</t>
  </si>
  <si>
    <t>INDINFR</t>
  </si>
  <si>
    <t>R Systems International Ltd</t>
  </si>
  <si>
    <t>RSYSTEMS</t>
  </si>
  <si>
    <t>Entero Healthcare Solutions Ltd</t>
  </si>
  <si>
    <t>ENTERO</t>
  </si>
  <si>
    <t>Rain Industries Ltd</t>
  </si>
  <si>
    <t>RAIN</t>
  </si>
  <si>
    <t>Jana Small Finance Bank Ltd</t>
  </si>
  <si>
    <t>JSFB</t>
  </si>
  <si>
    <t>Thangamayil Jewellery Ltd</t>
  </si>
  <si>
    <t>THANGAMAYL</t>
  </si>
  <si>
    <t>Ami Organics Ltd</t>
  </si>
  <si>
    <t>AMIORG</t>
  </si>
  <si>
    <t>Gujarat Alkalies And Chemicals Ltd</t>
  </si>
  <si>
    <t>GUJALKALI</t>
  </si>
  <si>
    <t>Tilaknagar Industries Ltd</t>
  </si>
  <si>
    <t>TI</t>
  </si>
  <si>
    <t>Kovai Medical Center and Hospital Ltd</t>
  </si>
  <si>
    <t>KOVAI</t>
  </si>
  <si>
    <t>Network People Services Technologies Ltd</t>
  </si>
  <si>
    <t>NPST</t>
  </si>
  <si>
    <t>Pilani Investment And Industries Corporation Ltd</t>
  </si>
  <si>
    <t>PILANIINVS</t>
  </si>
  <si>
    <t>Le Travenues Technology Ltd</t>
  </si>
  <si>
    <t>IXIGO</t>
  </si>
  <si>
    <t>India Tourism Development Corp Ltd</t>
  </si>
  <si>
    <t>ITDC</t>
  </si>
  <si>
    <t>Aarti Pharmalabs Ltd</t>
  </si>
  <si>
    <t>AARTIPHARM</t>
  </si>
  <si>
    <t>Advanced Enzyme Technologies Ltd</t>
  </si>
  <si>
    <t>ADVENZYMES</t>
  </si>
  <si>
    <t>SIS Ltd</t>
  </si>
  <si>
    <t>SIS</t>
  </si>
  <si>
    <t>Pricol Ltd</t>
  </si>
  <si>
    <t>PRICOLLTD</t>
  </si>
  <si>
    <t>Healthcare Global Enterprises Ltd</t>
  </si>
  <si>
    <t>HCG</t>
  </si>
  <si>
    <t>Orient Cement Ltd</t>
  </si>
  <si>
    <t>ORIENTCEM</t>
  </si>
  <si>
    <t>DB Corp Ltd</t>
  </si>
  <si>
    <t>DBCORP</t>
  </si>
  <si>
    <t>Publishing</t>
  </si>
  <si>
    <t>Johnson Controls-Hitachi Air Conditioning India Ltd</t>
  </si>
  <si>
    <t>JCHAC</t>
  </si>
  <si>
    <t>AGI Greenpac Ltd</t>
  </si>
  <si>
    <t>AGI</t>
  </si>
  <si>
    <t>J Kumar Infraprojects Ltd</t>
  </si>
  <si>
    <t>JKIL</t>
  </si>
  <si>
    <t>Bharat Rasayan Ltd</t>
  </si>
  <si>
    <t>BHARATRAS</t>
  </si>
  <si>
    <t>Privi Speciality Chemicals Ltd</t>
  </si>
  <si>
    <t>PRIVISCL</t>
  </si>
  <si>
    <t>Ujaas Energy Ltd</t>
  </si>
  <si>
    <t>UEL</t>
  </si>
  <si>
    <t>Kaveri Seed Company Ltd</t>
  </si>
  <si>
    <t>KSCL</t>
  </si>
  <si>
    <t>Seeds</t>
  </si>
  <si>
    <t>Spicejet Ltd</t>
  </si>
  <si>
    <t>SPICEJET</t>
  </si>
  <si>
    <t>Refex Industries Ltd</t>
  </si>
  <si>
    <t>REFEX</t>
  </si>
  <si>
    <t>Optiemus Infracom Ltd</t>
  </si>
  <si>
    <t>OPTIEMUS</t>
  </si>
  <si>
    <t>Cyient DLM Ltd</t>
  </si>
  <si>
    <t>CYIENTDLM</t>
  </si>
  <si>
    <t>Bharat Bijlee Ltd</t>
  </si>
  <si>
    <t>BBL</t>
  </si>
  <si>
    <t>Hemisphere Properties India Ltd</t>
  </si>
  <si>
    <t>HEMIPROP</t>
  </si>
  <si>
    <t>Paisalo Digital Ltd</t>
  </si>
  <si>
    <t>PAISALO</t>
  </si>
  <si>
    <t>Uflex Ltd</t>
  </si>
  <si>
    <t>UFLEX</t>
  </si>
  <si>
    <t>Kirloskar Industries Ltd</t>
  </si>
  <si>
    <t>KIRLOSIND</t>
  </si>
  <si>
    <t>MTAR Technologies Ltd</t>
  </si>
  <si>
    <t>MTARTECH</t>
  </si>
  <si>
    <t>Orient Electric Ltd</t>
  </si>
  <si>
    <t>ORIENTELEC</t>
  </si>
  <si>
    <t>CSB Bank Ltd</t>
  </si>
  <si>
    <t>CSBBANK</t>
  </si>
  <si>
    <t>VRL Logistics Ltd</t>
  </si>
  <si>
    <t>VRLLOG</t>
  </si>
  <si>
    <t>Zaggle Prepaid Ocean Services Ltd</t>
  </si>
  <si>
    <t>ZAGGLE</t>
  </si>
  <si>
    <t>Dynamatic Technologies Ltd</t>
  </si>
  <si>
    <t>DYNAMATECH</t>
  </si>
  <si>
    <t>Utkarsh Small Finance Bank Ltd</t>
  </si>
  <si>
    <t>UTKARSHBNK</t>
  </si>
  <si>
    <t>Lloyds Enterprises Ltd</t>
  </si>
  <si>
    <t>LLOYDSENT</t>
  </si>
  <si>
    <t>Trading Companies &amp; Distributors</t>
  </si>
  <si>
    <t>Jamna Auto Industries Ltd</t>
  </si>
  <si>
    <t>JAMNAAUTO</t>
  </si>
  <si>
    <t>Heritage Foods Ltd</t>
  </si>
  <si>
    <t>HERITGFOOD</t>
  </si>
  <si>
    <t>TeamLease Services Ltd</t>
  </si>
  <si>
    <t>TEAMLEASE</t>
  </si>
  <si>
    <t>Heidelbergcement India Ltd</t>
  </si>
  <si>
    <t>HEIDELBERG</t>
  </si>
  <si>
    <t>Vaibhav Global Ltd</t>
  </si>
  <si>
    <t>VAIBHAVGBL</t>
  </si>
  <si>
    <t>Restaurant Brands Asia Ltd</t>
  </si>
  <si>
    <t>RBA</t>
  </si>
  <si>
    <t>Moschip Technologies Ltd</t>
  </si>
  <si>
    <t>MOSCHIP</t>
  </si>
  <si>
    <t>MSTC Ltd</t>
  </si>
  <si>
    <t>MSTCLTD</t>
  </si>
  <si>
    <t>Nippon India ETF Gold BeES</t>
  </si>
  <si>
    <t>GOLDBEES</t>
  </si>
  <si>
    <t>Gold</t>
  </si>
  <si>
    <t>Borosil Ltd</t>
  </si>
  <si>
    <t>BOROLTD</t>
  </si>
  <si>
    <t>MAS Financial Services Ltd</t>
  </si>
  <si>
    <t>MASFIN</t>
  </si>
  <si>
    <t>Morepen Laboratories Ltd</t>
  </si>
  <si>
    <t>MOREPENLAB</t>
  </si>
  <si>
    <t>Awfis Space Solutions Ltd</t>
  </si>
  <si>
    <t>AWFIS</t>
  </si>
  <si>
    <t>Subros Ltd</t>
  </si>
  <si>
    <t>SUBROS</t>
  </si>
  <si>
    <t>Sharda Cropchem Ltd</t>
  </si>
  <si>
    <t>SHARDACROP</t>
  </si>
  <si>
    <t>Jayaswal Neco Industries Ltd</t>
  </si>
  <si>
    <t>JAYNECOIND</t>
  </si>
  <si>
    <t>Supriya Lifescience Ltd</t>
  </si>
  <si>
    <t>SUPRIYA</t>
  </si>
  <si>
    <t>Yatharth Hospital &amp; Trauma Care Services Ltd</t>
  </si>
  <si>
    <t>YATHARTH</t>
  </si>
  <si>
    <t>Rossari Biotech Ltd</t>
  </si>
  <si>
    <t>ROSSARI</t>
  </si>
  <si>
    <t>Imagicaaworld Entertainment Ltd</t>
  </si>
  <si>
    <t>IMAGICAA</t>
  </si>
  <si>
    <t>Manorama Industries Ltd</t>
  </si>
  <si>
    <t>MANORAMA</t>
  </si>
  <si>
    <t>Ramky Infrastructure Ltd</t>
  </si>
  <si>
    <t>RAMKY</t>
  </si>
  <si>
    <t>Ganesha Ecosphere Ltd</t>
  </si>
  <si>
    <t>GANECOS</t>
  </si>
  <si>
    <t>Bajaj Hindusthan Sugar Ltd</t>
  </si>
  <si>
    <t>BAJAJHIND</t>
  </si>
  <si>
    <t>Wonderla Holidays Ltd</t>
  </si>
  <si>
    <t>WONDERLA</t>
  </si>
  <si>
    <t>SEPC Ltd</t>
  </si>
  <si>
    <t>SEPC</t>
  </si>
  <si>
    <t>Orissa Minerals Development Company Ltd</t>
  </si>
  <si>
    <t>ORISSAMINE</t>
  </si>
  <si>
    <t>Hikal Ltd</t>
  </si>
  <si>
    <t>HIKAL</t>
  </si>
  <si>
    <t>SG Mart Ltd</t>
  </si>
  <si>
    <t>SGMART</t>
  </si>
  <si>
    <t>Renewable Electricity</t>
  </si>
  <si>
    <t>Gateway Distriparks Ltd</t>
  </si>
  <si>
    <t>GATEWAY</t>
  </si>
  <si>
    <t>Bhagiradha Chemicals and Industries Ltd</t>
  </si>
  <si>
    <t>BHAGCHEM</t>
  </si>
  <si>
    <t>Greenply Industries Ltd</t>
  </si>
  <si>
    <t>GREENPLY</t>
  </si>
  <si>
    <t>Patel Engineering Ltd</t>
  </si>
  <si>
    <t>PATELENG</t>
  </si>
  <si>
    <t>Aarti Drugs Ltd</t>
  </si>
  <si>
    <t>AARTIDRUGS</t>
  </si>
  <si>
    <t>Balmer Lawrie and Company Ltd</t>
  </si>
  <si>
    <t>BALMLAWRIE</t>
  </si>
  <si>
    <t>Rajoo Engineers Ltd</t>
  </si>
  <si>
    <t>RAJOOENG</t>
  </si>
  <si>
    <t>Banco Products (India) Ltd</t>
  </si>
  <si>
    <t>BANCOINDIA</t>
  </si>
  <si>
    <t>Nocil Ltd</t>
  </si>
  <si>
    <t>NOCIL</t>
  </si>
  <si>
    <t>Venus Pipes and Tubes Ltd</t>
  </si>
  <si>
    <t>VENUSPIPES</t>
  </si>
  <si>
    <t>Greenpanel Industries Ltd</t>
  </si>
  <si>
    <t>GREENPANEL</t>
  </si>
  <si>
    <t>Shanthi Gears Ltd</t>
  </si>
  <si>
    <t>SHANTIGEAR</t>
  </si>
  <si>
    <t>Hawkins Cookers Ltd</t>
  </si>
  <si>
    <t>HAWKINCOOK</t>
  </si>
  <si>
    <t>Samhi Hotels Ltd</t>
  </si>
  <si>
    <t>SAMHI</t>
  </si>
  <si>
    <t>Cartrade Tech Ltd</t>
  </si>
  <si>
    <t>CARTRADE</t>
  </si>
  <si>
    <t>Harsha Engineers International Ltd</t>
  </si>
  <si>
    <t>HARSHA</t>
  </si>
  <si>
    <t>Jain Irrigation Systems Ltd</t>
  </si>
  <si>
    <t>JISLJALEQS</t>
  </si>
  <si>
    <t>Agricultural &amp; Farm Machinery</t>
  </si>
  <si>
    <t>JTL Industries Ltd</t>
  </si>
  <si>
    <t>JTLIND</t>
  </si>
  <si>
    <t>Shilchar Technologies Ltd</t>
  </si>
  <si>
    <t>SHILCTECH</t>
  </si>
  <si>
    <t>Skipper Ltd</t>
  </si>
  <si>
    <t>SKIPPER</t>
  </si>
  <si>
    <t>Unichem Laboratories Ltd</t>
  </si>
  <si>
    <t>UNICHEMLAB</t>
  </si>
  <si>
    <t>Medi Assist Healthcare Services Ltd</t>
  </si>
  <si>
    <t>MEDIASSIST</t>
  </si>
  <si>
    <t>Thyrocare Technologies Ltd</t>
  </si>
  <si>
    <t>THYROCARE</t>
  </si>
  <si>
    <t>Grauer And Weil (India) Ltd</t>
  </si>
  <si>
    <t>GRAUWEIL</t>
  </si>
  <si>
    <t>Fineotex Chemical Ltd</t>
  </si>
  <si>
    <t>FCL</t>
  </si>
  <si>
    <t>Pitti Engineering Ltd</t>
  </si>
  <si>
    <t>PITTIENG</t>
  </si>
  <si>
    <t>Fedbank Financial Services Ltd</t>
  </si>
  <si>
    <t>FEDFINA</t>
  </si>
  <si>
    <t>Fiem Industries Ltd</t>
  </si>
  <si>
    <t>FIEMIND</t>
  </si>
  <si>
    <t>Sundaram Clayton Ltd</t>
  </si>
  <si>
    <t>SUNCLAY</t>
  </si>
  <si>
    <t>Paras Defence and Space Technologies Ltd</t>
  </si>
  <si>
    <t>PARAS</t>
  </si>
  <si>
    <t>Anup Engineering Ltd</t>
  </si>
  <si>
    <t>ANUP</t>
  </si>
  <si>
    <t>Tinplate Company of India Ltd</t>
  </si>
  <si>
    <t>TINPLATE</t>
  </si>
  <si>
    <t>Innova Captab Ltd</t>
  </si>
  <si>
    <t>INNOVACAP</t>
  </si>
  <si>
    <t>Shaily Engineering Plastics Ltd</t>
  </si>
  <si>
    <t>SHAILY</t>
  </si>
  <si>
    <t>Nippon India ETF Nifty 50 BeES</t>
  </si>
  <si>
    <t>NIFTYBEES</t>
  </si>
  <si>
    <t>SeQuent Scientific Ltd</t>
  </si>
  <si>
    <t>SEQUENT</t>
  </si>
  <si>
    <t>LG Balakrishnan &amp; Bros Ltd</t>
  </si>
  <si>
    <t>LGBBROSLTD</t>
  </si>
  <si>
    <t>Pearl Global Industries Ltd</t>
  </si>
  <si>
    <t>PGIL</t>
  </si>
  <si>
    <t>Bombay Dyeing and Mfg Co Ltd</t>
  </si>
  <si>
    <t>BOMDYEING</t>
  </si>
  <si>
    <t>EMS Ltd</t>
  </si>
  <si>
    <t>EMSLIMITED</t>
  </si>
  <si>
    <t>Indraprastha Medical Corporation Ltd</t>
  </si>
  <si>
    <t>INDRAMEDCO</t>
  </si>
  <si>
    <t>Websol Energy System Ltd</t>
  </si>
  <si>
    <t>WEBELSOLAR</t>
  </si>
  <si>
    <t>KDDL Ltd</t>
  </si>
  <si>
    <t>KDDL</t>
  </si>
  <si>
    <t>Prime Focus Ltd</t>
  </si>
  <si>
    <t>PFOCUS</t>
  </si>
  <si>
    <t>Animation</t>
  </si>
  <si>
    <t>Gokul Agro Resources Ltd</t>
  </si>
  <si>
    <t>GOKULAGRO</t>
  </si>
  <si>
    <t>KKRRAFTON Developers Limited</t>
  </si>
  <si>
    <t>KDL</t>
  </si>
  <si>
    <t>Styrenix Performance Materials Ltd</t>
  </si>
  <si>
    <t>STYRENIX</t>
  </si>
  <si>
    <t>JTEKT India Ltd</t>
  </si>
  <si>
    <t>JTEKTINDIA</t>
  </si>
  <si>
    <t>Spandana Sphoorty Financial Ltd</t>
  </si>
  <si>
    <t>SPANDANA</t>
  </si>
  <si>
    <t>Gopal Snacks Ltd</t>
  </si>
  <si>
    <t>GOPAL</t>
  </si>
  <si>
    <t>Greaves Cotton Ltd</t>
  </si>
  <si>
    <t>GREAVESCOT</t>
  </si>
  <si>
    <t>La Opala R G Ltd</t>
  </si>
  <si>
    <t>LAOPALA</t>
  </si>
  <si>
    <t>Bannari Amman Sugars Ltd</t>
  </si>
  <si>
    <t>BANARISUG</t>
  </si>
  <si>
    <t>WPIL Ltd</t>
  </si>
  <si>
    <t>WPIL</t>
  </si>
  <si>
    <t>Exicom Tele-Systems Ltd</t>
  </si>
  <si>
    <t>EXICOM</t>
  </si>
  <si>
    <t>Hinduja Global Solutions Ltd</t>
  </si>
  <si>
    <t>HGS</t>
  </si>
  <si>
    <t>Kingfa Science and Technology (India) Ltd</t>
  </si>
  <si>
    <t>KINGFA</t>
  </si>
  <si>
    <t>Sula Vineyards Ltd</t>
  </si>
  <si>
    <t>SULA</t>
  </si>
  <si>
    <t>TCI Express Ltd</t>
  </si>
  <si>
    <t>TCIEXP</t>
  </si>
  <si>
    <t>Goldiam International Ltd</t>
  </si>
  <si>
    <t>GOLDIAM</t>
  </si>
  <si>
    <t>Oriana Power Ltd</t>
  </si>
  <si>
    <t>ORIANA</t>
  </si>
  <si>
    <t>Tide Water Oil Co India Ltd</t>
  </si>
  <si>
    <t>TIDEWATER</t>
  </si>
  <si>
    <t>Avantel Ltd</t>
  </si>
  <si>
    <t>AVANTEL</t>
  </si>
  <si>
    <t>Neogen Chemicals Ltd</t>
  </si>
  <si>
    <t>NEOGEN</t>
  </si>
  <si>
    <t>Blue Cloud Softech Solutions Ltd</t>
  </si>
  <si>
    <t>BLUECLOUDS</t>
  </si>
  <si>
    <t>Gufic Biosciences Ltd</t>
  </si>
  <si>
    <t>GUFICBIO</t>
  </si>
  <si>
    <t>Shrem InvIT</t>
  </si>
  <si>
    <t>SHREMINVIT</t>
  </si>
  <si>
    <t>West Coast Paper Mills Ltd</t>
  </si>
  <si>
    <t>WSTCSTPAPR</t>
  </si>
  <si>
    <t>E2E Networks Ltd</t>
  </si>
  <si>
    <t>E2E</t>
  </si>
  <si>
    <t>Savita Oil Technologies Ltd</t>
  </si>
  <si>
    <t>SOTL</t>
  </si>
  <si>
    <t>Goodluck India Ltd</t>
  </si>
  <si>
    <t>GOODLUCK</t>
  </si>
  <si>
    <t>Bhansali Engg Polymers Ltd</t>
  </si>
  <si>
    <t>BEPL</t>
  </si>
  <si>
    <t>Swaraj Engines Ltd</t>
  </si>
  <si>
    <t>SWARAJENG</t>
  </si>
  <si>
    <t>Artemis Medicare Services Ltd</t>
  </si>
  <si>
    <t>ARTEMISMED</t>
  </si>
  <si>
    <t>IndoStar Capital Finance Ltd</t>
  </si>
  <si>
    <t>INDOSTAR</t>
  </si>
  <si>
    <t>JNK India Ltd</t>
  </si>
  <si>
    <t>JNKINDIA</t>
  </si>
  <si>
    <t>Alembic Ltd</t>
  </si>
  <si>
    <t>ALEMBICLTD</t>
  </si>
  <si>
    <t>Kewal Kiran Clothing Ltd</t>
  </si>
  <si>
    <t>KKCL</t>
  </si>
  <si>
    <t>Polyplex Corp Ltd</t>
  </si>
  <si>
    <t>POLYPLEX</t>
  </si>
  <si>
    <t>Geojit Financial Services Ltd</t>
  </si>
  <si>
    <t>GEOJITFSL</t>
  </si>
  <si>
    <t>Muthoot Microfin Ltd</t>
  </si>
  <si>
    <t>MUTHOOTMF</t>
  </si>
  <si>
    <t>Microfinancing</t>
  </si>
  <si>
    <t>Servotech Power Systems Ltd</t>
  </si>
  <si>
    <t>SERVOTECH</t>
  </si>
  <si>
    <t>D P Abhushan Ltd</t>
  </si>
  <si>
    <t>DPABHUSHAN</t>
  </si>
  <si>
    <t>India Glycols Ltd</t>
  </si>
  <si>
    <t>INDIAGLYCO</t>
  </si>
  <si>
    <t>Sunflag Iron and Steel Co Ltd</t>
  </si>
  <si>
    <t>SUNFLAG</t>
  </si>
  <si>
    <t>HPL Electric &amp; Power Ltd</t>
  </si>
  <si>
    <t>HPL</t>
  </si>
  <si>
    <t>Sindhu Trade Links Ltd</t>
  </si>
  <si>
    <t>SINDHUTRAD</t>
  </si>
  <si>
    <t>V2 Retail Ltd</t>
  </si>
  <si>
    <t>V2RETAIL</t>
  </si>
  <si>
    <t>Bajaj Consumer Care Ltd</t>
  </si>
  <si>
    <t>BAJAJCON</t>
  </si>
  <si>
    <t>Gujarat Themis Biosyn Ltd</t>
  </si>
  <si>
    <t>GUJTHEM</t>
  </si>
  <si>
    <t>Quick Heal Technologies Ltd</t>
  </si>
  <si>
    <t>QUICKHEAL</t>
  </si>
  <si>
    <t>Nirlon Ltd</t>
  </si>
  <si>
    <t>NIRLON</t>
  </si>
  <si>
    <t>Cigniti Technologies Ltd</t>
  </si>
  <si>
    <t>CIGNITITEC</t>
  </si>
  <si>
    <t>DCB Bank Ltd</t>
  </si>
  <si>
    <t>DCBBANK</t>
  </si>
  <si>
    <t>Datamatics Global Services Ltd</t>
  </si>
  <si>
    <t>DATAMATICS</t>
  </si>
  <si>
    <t>RPG Life Sciences Limited</t>
  </si>
  <si>
    <t>RPGLIFE</t>
  </si>
  <si>
    <t>Hathway Cable and Datacom Ltd</t>
  </si>
  <si>
    <t>HATHWAY</t>
  </si>
  <si>
    <t>Cable &amp; D2H</t>
  </si>
  <si>
    <t>Dalmia Bharat Sugar and Industries Ltd</t>
  </si>
  <si>
    <t>DALMIASUG</t>
  </si>
  <si>
    <t>S H Kelkar and Company Ltd</t>
  </si>
  <si>
    <t>SHK</t>
  </si>
  <si>
    <t>DCX Systems Ltd</t>
  </si>
  <si>
    <t>DCXINDIA</t>
  </si>
  <si>
    <t>Mahanagar Telephone Nigam Ltd</t>
  </si>
  <si>
    <t>MTNL</t>
  </si>
  <si>
    <t>Honda India Power Products Ltd</t>
  </si>
  <si>
    <t>HONDAPOWER</t>
  </si>
  <si>
    <t>Sky Gold Ltd</t>
  </si>
  <si>
    <t>SKYGOLD</t>
  </si>
  <si>
    <t>Apeejay Surrendra Park Hotels Ltd</t>
  </si>
  <si>
    <t>PARKHOTELS</t>
  </si>
  <si>
    <t>IRB InvIT Fund</t>
  </si>
  <si>
    <t>IRBINVIT</t>
  </si>
  <si>
    <t>VST Tillers Tractors Ltd</t>
  </si>
  <si>
    <t>VSTTILLERS</t>
  </si>
  <si>
    <t>Motilal Oswal NASDAQ 100 ETF</t>
  </si>
  <si>
    <t>MON100</t>
  </si>
  <si>
    <t>Sandhar Technologies Ltd</t>
  </si>
  <si>
    <t>SANDHAR</t>
  </si>
  <si>
    <t>MPS Ltd</t>
  </si>
  <si>
    <t>MPSLTD</t>
  </si>
  <si>
    <t>TCNS Clothing Co Ltd</t>
  </si>
  <si>
    <t>TCNSBRANDS</t>
  </si>
  <si>
    <t>RPSG Ventures Ltd</t>
  </si>
  <si>
    <t>RPSGVENT</t>
  </si>
  <si>
    <t>Fischer Medical Ventures Ltd</t>
  </si>
  <si>
    <t>FISCHER</t>
  </si>
  <si>
    <t>Seamec Ltd</t>
  </si>
  <si>
    <t>SEAMECLTD</t>
  </si>
  <si>
    <t>Oil &amp; Gas - Equipment &amp; Services</t>
  </si>
  <si>
    <t>Saksoft Ltd</t>
  </si>
  <si>
    <t>SAKSOFT</t>
  </si>
  <si>
    <t>Shipping Corporation of India Land and Assets Ltd</t>
  </si>
  <si>
    <t>SCILAL</t>
  </si>
  <si>
    <t>Marsons Ltd</t>
  </si>
  <si>
    <t>MARSONS</t>
  </si>
  <si>
    <t>Salasar Techno Engineering Ltd</t>
  </si>
  <si>
    <t>SALASAR</t>
  </si>
  <si>
    <t>Kalyani Steels Ltd</t>
  </si>
  <si>
    <t>KSL</t>
  </si>
  <si>
    <t>Ashiana Housing Ltd</t>
  </si>
  <si>
    <t>ASHIANA</t>
  </si>
  <si>
    <t>Nucleus Software Exports Ltd</t>
  </si>
  <si>
    <t>NUCLEUS</t>
  </si>
  <si>
    <t>Avalon Technologies Ltd</t>
  </si>
  <si>
    <t>AVALON</t>
  </si>
  <si>
    <t>Sanghvi Movers Ltd</t>
  </si>
  <si>
    <t>SANGHVIMOV</t>
  </si>
  <si>
    <t>Lumax AutoTechnologies Ltd</t>
  </si>
  <si>
    <t>LUMAXTECH</t>
  </si>
  <si>
    <t>PTC India Financial Services Ltd</t>
  </si>
  <si>
    <t>PFS</t>
  </si>
  <si>
    <t>Prakash Industries Ltd</t>
  </si>
  <si>
    <t>PRAKASH</t>
  </si>
  <si>
    <t>Jindal Poly Films Ltd</t>
  </si>
  <si>
    <t>JINDALPOLY</t>
  </si>
  <si>
    <t>Globus Spirits Ltd</t>
  </si>
  <si>
    <t>GLOBUSSPR</t>
  </si>
  <si>
    <t>Delta Corp Ltd</t>
  </si>
  <si>
    <t>DELTACORP</t>
  </si>
  <si>
    <t>Stylam Industries Ltd</t>
  </si>
  <si>
    <t>STYLAMIND</t>
  </si>
  <si>
    <t>Gensol Engineering Ltd</t>
  </si>
  <si>
    <t>GENSOL</t>
  </si>
  <si>
    <t>Repco Home Finance Ltd</t>
  </si>
  <si>
    <t>REPCOHOME</t>
  </si>
  <si>
    <t>Precision Wires India Ltd</t>
  </si>
  <si>
    <t>PRECWIRE</t>
  </si>
  <si>
    <t>Gujarat Industries Power Company Ltd</t>
  </si>
  <si>
    <t>GIPCL</t>
  </si>
  <si>
    <t>Thirumalai Chemicals Ltd</t>
  </si>
  <si>
    <t>TIRUMALCHM</t>
  </si>
  <si>
    <t>Flair Writing Industries Ltd</t>
  </si>
  <si>
    <t>FLAIR</t>
  </si>
  <si>
    <t>Steel Strips Wheels Ltd</t>
  </si>
  <si>
    <t>SSWL</t>
  </si>
  <si>
    <t>Monarch Networth Capital Ltd</t>
  </si>
  <si>
    <t>MONARCH</t>
  </si>
  <si>
    <t>Indian Metals and Ferro Alloys Ltd</t>
  </si>
  <si>
    <t>IMFA</t>
  </si>
  <si>
    <t>Navneet Education Ltd</t>
  </si>
  <si>
    <t>NAVNETEDUL</t>
  </si>
  <si>
    <t>Kitex Garments Ltd</t>
  </si>
  <si>
    <t>KITEX</t>
  </si>
  <si>
    <t>Indoco Remedies Ltd</t>
  </si>
  <si>
    <t>INDOCO</t>
  </si>
  <si>
    <t>TVS Srichakra Ltd</t>
  </si>
  <si>
    <t>TVSSRICHAK</t>
  </si>
  <si>
    <t>Tasty Bite Eatables Ltd</t>
  </si>
  <si>
    <t>TASTYBITE</t>
  </si>
  <si>
    <t>Jeena Sikho Lifecare Ltd</t>
  </si>
  <si>
    <t>JSLL</t>
  </si>
  <si>
    <t>Hi-Tech Pipes Ltd</t>
  </si>
  <si>
    <t>HITECH</t>
  </si>
  <si>
    <t>Arvind Smartspaces Ltd</t>
  </si>
  <si>
    <t>ARVSMART</t>
  </si>
  <si>
    <t>Mahindra Logistics Ltd</t>
  </si>
  <si>
    <t>MAHLOG</t>
  </si>
  <si>
    <t>Marine Electricals (India) Ltd</t>
  </si>
  <si>
    <t>MARINE</t>
  </si>
  <si>
    <t>Eveready Industries India Ltd</t>
  </si>
  <si>
    <t>EVEREADY</t>
  </si>
  <si>
    <t>Rane Holdings Ltd</t>
  </si>
  <si>
    <t>RANEHOLDIN</t>
  </si>
  <si>
    <t>Solara Active Pharma Sciences Ltd</t>
  </si>
  <si>
    <t>SOLARA</t>
  </si>
  <si>
    <t>Ddev Plastiks Industries Ltd</t>
  </si>
  <si>
    <t>DDEVPLASTIK</t>
  </si>
  <si>
    <t>Pokarna Ltd</t>
  </si>
  <si>
    <t>POKARNA</t>
  </si>
  <si>
    <t>Epack Durable Ltd</t>
  </si>
  <si>
    <t>EPACK</t>
  </si>
  <si>
    <t>Shivalik Bimetal Controls Ltd</t>
  </si>
  <si>
    <t>SBCL</t>
  </si>
  <si>
    <t>Suraj Estate Developers Ltd</t>
  </si>
  <si>
    <t>SURAJEST</t>
  </si>
  <si>
    <t>Real Estate Rental, Development &amp; Operations</t>
  </si>
  <si>
    <t>Capacite Infraprojects Ltd</t>
  </si>
  <si>
    <t>CAPACITE</t>
  </si>
  <si>
    <t>Suven Life Sciences Ltd</t>
  </si>
  <si>
    <t>SUVEN</t>
  </si>
  <si>
    <t>Fino Payments Bank Ltd</t>
  </si>
  <si>
    <t>FINOPB</t>
  </si>
  <si>
    <t>Apollo Micro Systems Ltd</t>
  </si>
  <si>
    <t>APOLLO</t>
  </si>
  <si>
    <t>GTL Infrastructure Ltd</t>
  </si>
  <si>
    <t>GTLINFRA</t>
  </si>
  <si>
    <t>Vadilal Industries Ltd</t>
  </si>
  <si>
    <t>VADILALIND</t>
  </si>
  <si>
    <t>Venky's (India) Ltd</t>
  </si>
  <si>
    <t>VENKEYS</t>
  </si>
  <si>
    <t>Hindustan Oil Exploration Company Ltd</t>
  </si>
  <si>
    <t>HINDOILEXP</t>
  </si>
  <si>
    <t>Max Ventures and Industries Ltd</t>
  </si>
  <si>
    <t>MAXVIL</t>
  </si>
  <si>
    <t>KCP Ltd</t>
  </si>
  <si>
    <t>KCP</t>
  </si>
  <si>
    <t>Maithan Alloys Ltd</t>
  </si>
  <si>
    <t>MAITHANALL</t>
  </si>
  <si>
    <t>Marathon Nextgen Realty Ltd</t>
  </si>
  <si>
    <t>MARATHON</t>
  </si>
  <si>
    <t>SMS Pharmaceuticals Ltd</t>
  </si>
  <si>
    <t>SMSPHARMA</t>
  </si>
  <si>
    <t>Dishman Carbogen Amcis Ltd</t>
  </si>
  <si>
    <t>DCAL</t>
  </si>
  <si>
    <t>Genesys International Corporation Ltd</t>
  </si>
  <si>
    <t>GENESYS</t>
  </si>
  <si>
    <t>Fusion Finance Ltd</t>
  </si>
  <si>
    <t>FUSION</t>
  </si>
  <si>
    <t>NRB Bearings Ltd</t>
  </si>
  <si>
    <t>NRBBEARING</t>
  </si>
  <si>
    <t>Dolat Algotech Ltd</t>
  </si>
  <si>
    <t>DOLATALGO</t>
  </si>
  <si>
    <t>ADF Foods Ltd</t>
  </si>
  <si>
    <t>ADFFOODS</t>
  </si>
  <si>
    <t>Sagar Cements Ltd</t>
  </si>
  <si>
    <t>SAGCEM</t>
  </si>
  <si>
    <t>Premier Explosives Ltd</t>
  </si>
  <si>
    <t>PREMEXPLN</t>
  </si>
  <si>
    <t>SJS Enterprises Ltd</t>
  </si>
  <si>
    <t>SJS</t>
  </si>
  <si>
    <t>Kolte-Patil Developers Ltd</t>
  </si>
  <si>
    <t>KOLTEPATIL</t>
  </si>
  <si>
    <t>Dhani Services Ltd</t>
  </si>
  <si>
    <t>DHANI</t>
  </si>
  <si>
    <t>Shalby Ltd</t>
  </si>
  <si>
    <t>SHALBY</t>
  </si>
  <si>
    <t>TCPL Packaging Ltd</t>
  </si>
  <si>
    <t>TCPLPACK</t>
  </si>
  <si>
    <t>Confidence Petroleum India Ltd</t>
  </si>
  <si>
    <t>CONFIPET</t>
  </si>
  <si>
    <t>BF Utilities Ltd</t>
  </si>
  <si>
    <t>BFUTILITIE</t>
  </si>
  <si>
    <t>Wendt (India) Limited</t>
  </si>
  <si>
    <t>WENDT</t>
  </si>
  <si>
    <t>CARE Ratings Ltd</t>
  </si>
  <si>
    <t>CARERATING</t>
  </si>
  <si>
    <t>Bajel Projects Ltd</t>
  </si>
  <si>
    <t>BAJEL</t>
  </si>
  <si>
    <t>Electric Utilities</t>
  </si>
  <si>
    <t>Thejo Engineering Ltd</t>
  </si>
  <si>
    <t>THEJO</t>
  </si>
  <si>
    <t>Automotive Axles Ltd</t>
  </si>
  <si>
    <t>AUTOAXLES</t>
  </si>
  <si>
    <t>Rajratan Global Wire Ltd</t>
  </si>
  <si>
    <t>RAJRATAN</t>
  </si>
  <si>
    <t>ideaForge Technology Ltd</t>
  </si>
  <si>
    <t>IDEAFORGE</t>
  </si>
  <si>
    <t>IOL Chemicals and Pharmaceuticals Ltd</t>
  </si>
  <si>
    <t>IOLCP</t>
  </si>
  <si>
    <t>ECOS (India) Mobility &amp; Hospitality Ltd</t>
  </si>
  <si>
    <t>ECOSMOBLTY</t>
  </si>
  <si>
    <t>Somany Ceramics Ltd</t>
  </si>
  <si>
    <t>SOMANYCERA</t>
  </si>
  <si>
    <t>Vishnu Prakash R Punglia Ltd</t>
  </si>
  <si>
    <t>VPRPL</t>
  </si>
  <si>
    <t>Foseco India Ltd</t>
  </si>
  <si>
    <t>FOSECOIND</t>
  </si>
  <si>
    <t>Ashapura Minechem Ltd</t>
  </si>
  <si>
    <t>ASHAPURMIN</t>
  </si>
  <si>
    <t>Indian Hume Pipe Company Ltd</t>
  </si>
  <si>
    <t>INDIANHUME</t>
  </si>
  <si>
    <t>Dollar Industries Ltd</t>
  </si>
  <si>
    <t>DOLLAR</t>
  </si>
  <si>
    <t>Oriental Hotels Ltd</t>
  </si>
  <si>
    <t>ORIENTHOT</t>
  </si>
  <si>
    <t>Vertoz Ltd</t>
  </si>
  <si>
    <t>VERTOZ</t>
  </si>
  <si>
    <t>Huhtamaki India Ltd</t>
  </si>
  <si>
    <t>HUHTAMAKI</t>
  </si>
  <si>
    <t>Stanley Lifestyles Ltd</t>
  </si>
  <si>
    <t>STANLEY</t>
  </si>
  <si>
    <t>NIBE Ltd</t>
  </si>
  <si>
    <t>NIBE</t>
  </si>
  <si>
    <t>Summit Securities Ltd</t>
  </si>
  <si>
    <t>SUMMITSEC</t>
  </si>
  <si>
    <t>Tinna Rubber and Infrastructure Ltd</t>
  </si>
  <si>
    <t>TINNARUBR</t>
  </si>
  <si>
    <t>Paramount Communications Ltd</t>
  </si>
  <si>
    <t>PARACABLES</t>
  </si>
  <si>
    <t>Stove Kraft Ltd</t>
  </si>
  <si>
    <t>STOVEKRAFT</t>
  </si>
  <si>
    <t>SML Isuzu Ltd</t>
  </si>
  <si>
    <t>SMLISUZU</t>
  </si>
  <si>
    <t>DCW Ltd</t>
  </si>
  <si>
    <t>DCW</t>
  </si>
  <si>
    <t>Nilkamal Ltd</t>
  </si>
  <si>
    <t>NILKAMAL</t>
  </si>
  <si>
    <t>Eraaya Lifespaces Ltd</t>
  </si>
  <si>
    <t>ERAAYA</t>
  </si>
  <si>
    <t>Deep Industries Ltd</t>
  </si>
  <si>
    <t>DEEPINDS</t>
  </si>
  <si>
    <t>Vindhya Telelinks Ltd</t>
  </si>
  <si>
    <t>VINDHYATEL</t>
  </si>
  <si>
    <t>Insecticides (India) Ltd</t>
  </si>
  <si>
    <t>INSECTICID</t>
  </si>
  <si>
    <t>Nelco Ltd</t>
  </si>
  <si>
    <t>NELCO</t>
  </si>
  <si>
    <t>Welspun Specialty Solutions Ltd</t>
  </si>
  <si>
    <t>WELSPLSOL</t>
  </si>
  <si>
    <t>PSP Projects Ltd</t>
  </si>
  <si>
    <t>PSPPROJECT</t>
  </si>
  <si>
    <t>MM Forgings Ltd</t>
  </si>
  <si>
    <t>MMFL</t>
  </si>
  <si>
    <t>Ram Ratna Wires Ltd</t>
  </si>
  <si>
    <t>RAMRAT</t>
  </si>
  <si>
    <t>Spectrum Electrical Industries Ltd</t>
  </si>
  <si>
    <t>SPECTRUM</t>
  </si>
  <si>
    <t>HLE Glascoat Ltd</t>
  </si>
  <si>
    <t>HLEGLAS</t>
  </si>
  <si>
    <t>Ge Power India Ltd</t>
  </si>
  <si>
    <t>GEPIL</t>
  </si>
  <si>
    <t>K.P. Energy Ltd</t>
  </si>
  <si>
    <t>KPEL</t>
  </si>
  <si>
    <t>Accelya Solutions India Ltd</t>
  </si>
  <si>
    <t>ACCELYA</t>
  </si>
  <si>
    <t>63 Moons Technologies Ltd</t>
  </si>
  <si>
    <t>63MOONS</t>
  </si>
  <si>
    <t>Sanstar Ltd</t>
  </si>
  <si>
    <t>SANSTAR</t>
  </si>
  <si>
    <t>John Cockerill India Ltd</t>
  </si>
  <si>
    <t>COCKERILL</t>
  </si>
  <si>
    <t>Industrial Machinery &amp; Supplies &amp; Components</t>
  </si>
  <si>
    <t>Mold-Tek Packaging Ltd</t>
  </si>
  <si>
    <t>MOLDTKPAC</t>
  </si>
  <si>
    <t>Goodyear India Ltd</t>
  </si>
  <si>
    <t>GOODYEAR</t>
  </si>
  <si>
    <t>Pondy Oxides and Chemicals Ltd</t>
  </si>
  <si>
    <t>POCL</t>
  </si>
  <si>
    <t>Baazar Style Retail Ltd</t>
  </si>
  <si>
    <t>STYLEBAAZA</t>
  </si>
  <si>
    <t>Mayur Uniquoters Ltd</t>
  </si>
  <si>
    <t>MAYURUNIQ</t>
  </si>
  <si>
    <t>Meghmani Organics Ltd</t>
  </si>
  <si>
    <t>MOL</t>
  </si>
  <si>
    <t>SG Finserve Ltd</t>
  </si>
  <si>
    <t>SGFIN</t>
  </si>
  <si>
    <t>Kalyani Investment Company Ltd</t>
  </si>
  <si>
    <t>KICL</t>
  </si>
  <si>
    <t>Jubilant Industries Ltd</t>
  </si>
  <si>
    <t>JUBLINDS</t>
  </si>
  <si>
    <t>Dreamfolks Services Ltd</t>
  </si>
  <si>
    <t>DREAMFOLKS</t>
  </si>
  <si>
    <t>Motisons Jewellers Ltd</t>
  </si>
  <si>
    <t>MOTISONS</t>
  </si>
  <si>
    <t>Apparel &amp; Accessories Retailers</t>
  </si>
  <si>
    <t>Novartis India Ltd</t>
  </si>
  <si>
    <t>NOVARTIND</t>
  </si>
  <si>
    <t>SBI Gold ETF</t>
  </si>
  <si>
    <t>SETFGOLD</t>
  </si>
  <si>
    <t>Updater Services Ltd</t>
  </si>
  <si>
    <t>UDS</t>
  </si>
  <si>
    <t>Raghav Productivity Enhancers Ltd</t>
  </si>
  <si>
    <t>RPEL</t>
  </si>
  <si>
    <t>Rashi Peripherals Ltd</t>
  </si>
  <si>
    <t>RPTECH</t>
  </si>
  <si>
    <t>DISA India Ltd</t>
  </si>
  <si>
    <t>DISAQ</t>
  </si>
  <si>
    <t>TechNVision Ventures Ltd</t>
  </si>
  <si>
    <t>TECHNVISN</t>
  </si>
  <si>
    <t>Unitech Ltd</t>
  </si>
  <si>
    <t>UNITECH</t>
  </si>
  <si>
    <t>Owais Metal and Mineral Processing Ltd</t>
  </si>
  <si>
    <t>OWAIS</t>
  </si>
  <si>
    <t>Xpro India Ltd</t>
  </si>
  <si>
    <t>XPROINDIA</t>
  </si>
  <si>
    <t>Krsnaa Diagnostics Ltd</t>
  </si>
  <si>
    <t>KRSNAA</t>
  </si>
  <si>
    <t>Hindware Home Innovation Ltd</t>
  </si>
  <si>
    <t>HINDWAREAP</t>
  </si>
  <si>
    <t>Vishnu Chemicals Ltd</t>
  </si>
  <si>
    <t>VISHNU</t>
  </si>
  <si>
    <t>Mangalam Cement Ltd</t>
  </si>
  <si>
    <t>MANGLMCEM</t>
  </si>
  <si>
    <t>Nippon India ETF Nifty 1D Rate Liquid BeES</t>
  </si>
  <si>
    <t>LIQUIDBEES</t>
  </si>
  <si>
    <t>Jash Engineering Ltd</t>
  </si>
  <si>
    <t>JASH</t>
  </si>
  <si>
    <t>Dish TV India Ltd</t>
  </si>
  <si>
    <t>DISHTV</t>
  </si>
  <si>
    <t>ESAF Small Finance Bank Limited</t>
  </si>
  <si>
    <t>ESAFSFB</t>
  </si>
  <si>
    <t>Apollo Pipes Ltd</t>
  </si>
  <si>
    <t>APOLLOPIPE</t>
  </si>
  <si>
    <t>Veritas (India) Ltd</t>
  </si>
  <si>
    <t>VERITAS</t>
  </si>
  <si>
    <t>Aeroflex Industries Ltd</t>
  </si>
  <si>
    <t>AEROFLEX</t>
  </si>
  <si>
    <t>Rupa &amp; Company Ltd</t>
  </si>
  <si>
    <t>RUPA</t>
  </si>
  <si>
    <t>Lumax Industries Ltd</t>
  </si>
  <si>
    <t>LUMAXIND</t>
  </si>
  <si>
    <t>EIH Associated Hotels Ltd</t>
  </si>
  <si>
    <t>EIHAHOTELS</t>
  </si>
  <si>
    <t>Sai Silks (Kalamandir) Ltd</t>
  </si>
  <si>
    <t>KALAMANDIR</t>
  </si>
  <si>
    <t>Dolphin Offshore Enterprises (India) Ltd</t>
  </si>
  <si>
    <t>DOLPHIN</t>
  </si>
  <si>
    <t>Rama Steel Tubes Ltd</t>
  </si>
  <si>
    <t>RAMASTEEL</t>
  </si>
  <si>
    <t>Man Industries (India) Ltd</t>
  </si>
  <si>
    <t>MANINDS</t>
  </si>
  <si>
    <t>S.P.Apparels Ltd</t>
  </si>
  <si>
    <t>SPAL</t>
  </si>
  <si>
    <t>Precision Camshafts Ltd</t>
  </si>
  <si>
    <t>PRECAM</t>
  </si>
  <si>
    <t>EFC (I) Ltd</t>
  </si>
  <si>
    <t>EFCIL</t>
  </si>
  <si>
    <t>Distributors</t>
  </si>
  <si>
    <t>Universal Cables Ltd</t>
  </si>
  <si>
    <t>UNIVCABLES</t>
  </si>
  <si>
    <t>Carysil Ltd</t>
  </si>
  <si>
    <t>CARYSIL</t>
  </si>
  <si>
    <t>Kody Technolab Ltd</t>
  </si>
  <si>
    <t>KODYTECH</t>
  </si>
  <si>
    <t>Panama Petrochem Ltd</t>
  </si>
  <si>
    <t>PANAMAPET</t>
  </si>
  <si>
    <t>India Pesticides Ltd</t>
  </si>
  <si>
    <t>IPL</t>
  </si>
  <si>
    <t>HMA Agro Industries Ltd</t>
  </si>
  <si>
    <t>HMAAGRO</t>
  </si>
  <si>
    <t>Themis Medicare Ltd</t>
  </si>
  <si>
    <t>THEMISMED</t>
  </si>
  <si>
    <t>Federal-Mogul Goetze (India) Ltd</t>
  </si>
  <si>
    <t>FMGOETZE</t>
  </si>
  <si>
    <t>Unicommerce eSolutions Ltd</t>
  </si>
  <si>
    <t>UNIECOM</t>
  </si>
  <si>
    <t>Dredging Corporation of India Ltd</t>
  </si>
  <si>
    <t>DREDGECORP</t>
  </si>
  <si>
    <t>Dredging</t>
  </si>
  <si>
    <t>DEN Networks Ltd</t>
  </si>
  <si>
    <t>DEN</t>
  </si>
  <si>
    <t>TTK Healthcare Ltd</t>
  </si>
  <si>
    <t>TTKHLTCARE</t>
  </si>
  <si>
    <t>Landmark Cars Ltd</t>
  </si>
  <si>
    <t>LANDMARK</t>
  </si>
  <si>
    <t>NIIT Ltd</t>
  </si>
  <si>
    <t>NIITLTD</t>
  </si>
  <si>
    <t>Barbeque-Nation Hospitality Ltd</t>
  </si>
  <si>
    <t>BARBEQUE</t>
  </si>
  <si>
    <t>KP Green Engineering Ltd</t>
  </si>
  <si>
    <t>KPGEL</t>
  </si>
  <si>
    <t>Heavy Electrical Equipment</t>
  </si>
  <si>
    <t>Jyoti Structures Ltd</t>
  </si>
  <si>
    <t>JYOTISTRUC</t>
  </si>
  <si>
    <t>Ajmera Realty &amp; Infra India Ltd</t>
  </si>
  <si>
    <t>AJMERA</t>
  </si>
  <si>
    <t>D Link (India) Limited</t>
  </si>
  <si>
    <t>DLINKINDIA</t>
  </si>
  <si>
    <t>TIL Ltd</t>
  </si>
  <si>
    <t>TIL</t>
  </si>
  <si>
    <t>JITF Infralogistics Ltd</t>
  </si>
  <si>
    <t>JITFINFRA</t>
  </si>
  <si>
    <t>Alicon Castalloy Ltd</t>
  </si>
  <si>
    <t>ALICON</t>
  </si>
  <si>
    <t>Syncom Formulations (India) Ltd</t>
  </si>
  <si>
    <t>SYNCOMF</t>
  </si>
  <si>
    <t>Andrew Yule &amp; Co Ltd</t>
  </si>
  <si>
    <t>ANDREWYU</t>
  </si>
  <si>
    <t>B L Kashyap and Sons Ltd</t>
  </si>
  <si>
    <t>BLKASHYAP</t>
  </si>
  <si>
    <t>Hariom Pipe Industries Ltd</t>
  </si>
  <si>
    <t>HARIOMPIPE</t>
  </si>
  <si>
    <t>Veranda Learning Solutions Ltd</t>
  </si>
  <si>
    <t>VERANDA</t>
  </si>
  <si>
    <t>Astec Lifesciences Ltd</t>
  </si>
  <si>
    <t>ASTEC</t>
  </si>
  <si>
    <t>Orient Green Power Company Ltd</t>
  </si>
  <si>
    <t>GREENPOWER</t>
  </si>
  <si>
    <t>Yasho Industries Ltd</t>
  </si>
  <si>
    <t>YASHO</t>
  </si>
  <si>
    <t>Nalwa Sons Investments Ltd</t>
  </si>
  <si>
    <t>NSIL</t>
  </si>
  <si>
    <t>IKIO Lighting Ltd</t>
  </si>
  <si>
    <t>IKIO</t>
  </si>
  <si>
    <t>Sadhana Nitro Chem Ltd</t>
  </si>
  <si>
    <t>SADHNANIQ</t>
  </si>
  <si>
    <t>Tarsons Products Ltd</t>
  </si>
  <si>
    <t>TARSONS</t>
  </si>
  <si>
    <t>Axiscades Technologies Ltd</t>
  </si>
  <si>
    <t>AXISCADES</t>
  </si>
  <si>
    <t>Som Distilleries and Breweries Ltd</t>
  </si>
  <si>
    <t>SDBL</t>
  </si>
  <si>
    <t>Nitin Spinners Ltd</t>
  </si>
  <si>
    <t>NITINSPIN</t>
  </si>
  <si>
    <t>BLS E-Services Ltd</t>
  </si>
  <si>
    <t>BLSE</t>
  </si>
  <si>
    <t>Vardhman Special Steels Ltd</t>
  </si>
  <si>
    <t>VSSL</t>
  </si>
  <si>
    <t>BF Investment Ltd</t>
  </si>
  <si>
    <t>BFINVEST</t>
  </si>
  <si>
    <t>Pennar Industries Ltd</t>
  </si>
  <si>
    <t>PENIND</t>
  </si>
  <si>
    <t>Vakrangee Limited</t>
  </si>
  <si>
    <t>VAKRANGEE</t>
  </si>
  <si>
    <t>RIR Power Electronics Ltd</t>
  </si>
  <si>
    <t>RIR</t>
  </si>
  <si>
    <t>Satin Creditcare Network Ltd</t>
  </si>
  <si>
    <t>SATIN</t>
  </si>
  <si>
    <t>Mukand Ltd</t>
  </si>
  <si>
    <t>MUKANDLTD</t>
  </si>
  <si>
    <t>Apcotex Industries Ltd</t>
  </si>
  <si>
    <t>APCOTEXIND</t>
  </si>
  <si>
    <t>Cupid Ltd</t>
  </si>
  <si>
    <t>CUPID</t>
  </si>
  <si>
    <t>Seshasayee Paper and Boards Ltd</t>
  </si>
  <si>
    <t>SESHAPAPER</t>
  </si>
  <si>
    <t>DEE Development Engineers Ltd</t>
  </si>
  <si>
    <t>DEEDEV</t>
  </si>
  <si>
    <t>IFGL Refractories Ltd</t>
  </si>
  <si>
    <t>IFGLEXPOR</t>
  </si>
  <si>
    <t>Tatva Chintan Pharma Chem Ltd</t>
  </si>
  <si>
    <t>TATVA</t>
  </si>
  <si>
    <t>Amrutanjan Health Care Ltd</t>
  </si>
  <si>
    <t>AMRUTANJAN</t>
  </si>
  <si>
    <t>Sasken Technologies Ltd</t>
  </si>
  <si>
    <t>SASKEN</t>
  </si>
  <si>
    <t>Centum Electronics Ltd</t>
  </si>
  <si>
    <t>CENTUM</t>
  </si>
  <si>
    <t>Shriram Properties Ltd</t>
  </si>
  <si>
    <t>SHRIRAMPPS</t>
  </si>
  <si>
    <t>Everest Kanto Cylinder Ltd</t>
  </si>
  <si>
    <t>EKC</t>
  </si>
  <si>
    <t>Sanghi Industries Ltd</t>
  </si>
  <si>
    <t>SANGHIIND</t>
  </si>
  <si>
    <t>Vidhi Specialty Food Ingredients Ltd</t>
  </si>
  <si>
    <t>VIDHIING</t>
  </si>
  <si>
    <t>Igarashi Motors India Ltd</t>
  </si>
  <si>
    <t>IGARASHI</t>
  </si>
  <si>
    <t>Aaswa Trading and Exports Ltd</t>
  </si>
  <si>
    <t>TCC</t>
  </si>
  <si>
    <t>Real Estate Services</t>
  </si>
  <si>
    <t>Pnb Gilts Ltd</t>
  </si>
  <si>
    <t>PNBGILTS</t>
  </si>
  <si>
    <t>Gocl Corporation Ltd</t>
  </si>
  <si>
    <t>GOCLCORP</t>
  </si>
  <si>
    <t>Siyaram Silk Mills Ltd</t>
  </si>
  <si>
    <t>SIYSIL</t>
  </si>
  <si>
    <t>Parag Milk Foods Ltd</t>
  </si>
  <si>
    <t>PARAGMILK</t>
  </si>
  <si>
    <t>Ugro Capital Ltd</t>
  </si>
  <si>
    <t>UGROCAP</t>
  </si>
  <si>
    <t>Uniparts India Ltd</t>
  </si>
  <si>
    <t>UNIPARTS</t>
  </si>
  <si>
    <t>Yatra Online Ltd</t>
  </si>
  <si>
    <t>YATRA</t>
  </si>
  <si>
    <t>HIL Ltd</t>
  </si>
  <si>
    <t>HIL</t>
  </si>
  <si>
    <t>Tribhovandas Bhimji Zaveri Ltd</t>
  </si>
  <si>
    <t>TBZ</t>
  </si>
  <si>
    <t>Platinum Industries Ltd</t>
  </si>
  <si>
    <t>PLATIND</t>
  </si>
  <si>
    <t>ICICI Prudential Nifty 50 ETF</t>
  </si>
  <si>
    <t>NIFTYIETF</t>
  </si>
  <si>
    <t>Deccan Gold Mines Ltd</t>
  </si>
  <si>
    <t>DECNGOLD</t>
  </si>
  <si>
    <t>Navkar Corporation Ltd</t>
  </si>
  <si>
    <t>NAVKARCORP</t>
  </si>
  <si>
    <t>Balmer Lawrie Investments Ltd</t>
  </si>
  <si>
    <t>BLIL</t>
  </si>
  <si>
    <t>Sangam (India) Ltd</t>
  </si>
  <si>
    <t>SANGAMIND</t>
  </si>
  <si>
    <t>Praveg Ltd</t>
  </si>
  <si>
    <t>PRAVEG</t>
  </si>
  <si>
    <t>Abans Holdings Ltd</t>
  </si>
  <si>
    <t>AHL</t>
  </si>
  <si>
    <t>Jagran Prakashan Ltd</t>
  </si>
  <si>
    <t>JAGRAN</t>
  </si>
  <si>
    <t>Media Matrix Worldwide Ltd</t>
  </si>
  <si>
    <t>MMWL</t>
  </si>
  <si>
    <t>Tanfac Industries Ltd</t>
  </si>
  <si>
    <t>TANFACIND</t>
  </si>
  <si>
    <t>Kokuyo Camlin Ltd</t>
  </si>
  <si>
    <t>KOKUYOCMLN</t>
  </si>
  <si>
    <t>Ramco Industries Ltd</t>
  </si>
  <si>
    <t>RAMCOIND</t>
  </si>
  <si>
    <t>Rossell India Ltd</t>
  </si>
  <si>
    <t>ROSSELLIND</t>
  </si>
  <si>
    <t>Shanti Educational Initiatives Ltd</t>
  </si>
  <si>
    <t>SEIL</t>
  </si>
  <si>
    <t>Omaxe Ltd</t>
  </si>
  <si>
    <t>OMAXE</t>
  </si>
  <si>
    <t>Gandhar Oil Refinery (INDIA) Ltd</t>
  </si>
  <si>
    <t>GANDHAR</t>
  </si>
  <si>
    <t>Mufin Green Finance Ltd</t>
  </si>
  <si>
    <t>MUFIN</t>
  </si>
  <si>
    <t>Andhra Paper Ltd</t>
  </si>
  <si>
    <t>ANDHRAPAP</t>
  </si>
  <si>
    <t>Alpex Solar Ltd</t>
  </si>
  <si>
    <t>ALPEXSOLAR</t>
  </si>
  <si>
    <t>Indo Tech Transformers Ltd</t>
  </si>
  <si>
    <t>INDOTECH</t>
  </si>
  <si>
    <t>Expleo Solutions Ltd</t>
  </si>
  <si>
    <t>EXPLEOSOL</t>
  </si>
  <si>
    <t>JISLDVREQS</t>
  </si>
  <si>
    <t>MIC Electronics Ltd</t>
  </si>
  <si>
    <t>MICEL</t>
  </si>
  <si>
    <t>Hubtown Ltd</t>
  </si>
  <si>
    <t>HUBTOWN</t>
  </si>
  <si>
    <t>Systematix Corporate Services Ltd</t>
  </si>
  <si>
    <t>SYSTMTXC</t>
  </si>
  <si>
    <t>PIX Transmissions Ltd</t>
  </si>
  <si>
    <t>PIXTRANS</t>
  </si>
  <si>
    <t>Interarch Building Products Ltd</t>
  </si>
  <si>
    <t>INTERARCH</t>
  </si>
  <si>
    <t>Building Products - Prefab Structures</t>
  </si>
  <si>
    <t>Talbros Automotive Components Ltd</t>
  </si>
  <si>
    <t>TALBROAUTO</t>
  </si>
  <si>
    <t>Cosmo First Ltd</t>
  </si>
  <si>
    <t>COSMOFIRST</t>
  </si>
  <si>
    <t>Hester Biosciences Ltd</t>
  </si>
  <si>
    <t>HESTERBIO</t>
  </si>
  <si>
    <t>G M Breweries Ltd</t>
  </si>
  <si>
    <t>GMBREW</t>
  </si>
  <si>
    <t>Saraswati Commercial (India) Ltd</t>
  </si>
  <si>
    <t>ZSARACOM</t>
  </si>
  <si>
    <t>TAJ GVK Hotels and Resorts Ltd</t>
  </si>
  <si>
    <t>TAJGVK</t>
  </si>
  <si>
    <t>Master Trust Ltd</t>
  </si>
  <si>
    <t>MASTERTR</t>
  </si>
  <si>
    <t>Eco Recycling Ltd</t>
  </si>
  <si>
    <t>ECORECO</t>
  </si>
  <si>
    <t>Advait Infratech Ltd</t>
  </si>
  <si>
    <t>ADVAIT</t>
  </si>
  <si>
    <t>Electrical Components &amp; Equipment</t>
  </si>
  <si>
    <t>GPT Infraprojects Ltd</t>
  </si>
  <si>
    <t>GPTINFRA</t>
  </si>
  <si>
    <t>Antony Waste Handling Cell Ltd</t>
  </si>
  <si>
    <t>AWHCL</t>
  </si>
  <si>
    <t>NDR Auto Components Ltd</t>
  </si>
  <si>
    <t>NDRAUTO</t>
  </si>
  <si>
    <t>I G Petrochemicals Ltd</t>
  </si>
  <si>
    <t>IGPL</t>
  </si>
  <si>
    <t>Agro Tech Foods Ltd</t>
  </si>
  <si>
    <t>ATFL</t>
  </si>
  <si>
    <t>Kiri Industries Ltd</t>
  </si>
  <si>
    <t>KIRIINDUS</t>
  </si>
  <si>
    <t>Suratwwala Business Group Ltd</t>
  </si>
  <si>
    <t>SBGLP</t>
  </si>
  <si>
    <t>Rane (Madras) Ltd</t>
  </si>
  <si>
    <t>RML</t>
  </si>
  <si>
    <t>Excel Industries Ltd</t>
  </si>
  <si>
    <t>EXCELINDUS</t>
  </si>
  <si>
    <t>Kotak Gold Etf</t>
  </si>
  <si>
    <t>GOLD1</t>
  </si>
  <si>
    <t>Cantabil Retail India Ltd</t>
  </si>
  <si>
    <t>CANTABIL</t>
  </si>
  <si>
    <t>Bharat Wire Ropes Ltd</t>
  </si>
  <si>
    <t>BHARATWIRE</t>
  </si>
  <si>
    <t>Suryoday Small Finance Bank Ltd</t>
  </si>
  <si>
    <t>SURYODAY</t>
  </si>
  <si>
    <t>Wheels India Ltd</t>
  </si>
  <si>
    <t>WHEELS</t>
  </si>
  <si>
    <t>Prataap Snacks Ltd</t>
  </si>
  <si>
    <t>DIAMONDYD</t>
  </si>
  <si>
    <t>Knowledge Marine &amp; Engineering Works Ltd</t>
  </si>
  <si>
    <t>KMEW</t>
  </si>
  <si>
    <t>Marine Transportation</t>
  </si>
  <si>
    <t>Panacea Biotec Ltd</t>
  </si>
  <si>
    <t>PANACEABIO</t>
  </si>
  <si>
    <t>Bombay Super Hybrid Seeds Ltd</t>
  </si>
  <si>
    <t>BSHSL</t>
  </si>
  <si>
    <t>Swelect Energy Systems Ltd</t>
  </si>
  <si>
    <t>SWELECTES</t>
  </si>
  <si>
    <t>Lotus Chocolate Company Ltd</t>
  </si>
  <si>
    <t>LOTUSCHO</t>
  </si>
  <si>
    <t>Heranba Industries Ltd</t>
  </si>
  <si>
    <t>HERANBA</t>
  </si>
  <si>
    <t>Bigbloc Construction Ltd</t>
  </si>
  <si>
    <t>BIGBLOC</t>
  </si>
  <si>
    <t>Sirca Paints India Ltd</t>
  </si>
  <si>
    <t>SIRCA</t>
  </si>
  <si>
    <t>Dr Agarwal's Eye Hospital Ltd</t>
  </si>
  <si>
    <t>DRAGARWQ</t>
  </si>
  <si>
    <t>GTPL Hathway Ltd</t>
  </si>
  <si>
    <t>GTPL</t>
  </si>
  <si>
    <t>Madhya Bharat Agro Products Ltd</t>
  </si>
  <si>
    <t>MBAPL</t>
  </si>
  <si>
    <t>HDFC Gold Exchange Traded Fund</t>
  </si>
  <si>
    <t>HDFCGOLD</t>
  </si>
  <si>
    <t>ICICI Prudential Gold ETF</t>
  </si>
  <si>
    <t>GOLDIETF</t>
  </si>
  <si>
    <t>Nippon India ETF Nifty Next 50 Junior BeES</t>
  </si>
  <si>
    <t>JUNIORBEES</t>
  </si>
  <si>
    <t>Fedders Holding Ltd</t>
  </si>
  <si>
    <t>FEDDERSHOL</t>
  </si>
  <si>
    <t>Kilburn Engineering Ltd</t>
  </si>
  <si>
    <t>KLBRENG-B</t>
  </si>
  <si>
    <t>Hercules Hoists Ltd</t>
  </si>
  <si>
    <t>HERCULES</t>
  </si>
  <si>
    <t>Windlas Biotech Ltd</t>
  </si>
  <si>
    <t>WINDLAS</t>
  </si>
  <si>
    <t>Udaipur Cement Works Ltd</t>
  </si>
  <si>
    <t>UDAICEMENT</t>
  </si>
  <si>
    <t>Dynacons Systems and Solutions Ltd</t>
  </si>
  <si>
    <t>DSSL</t>
  </si>
  <si>
    <t>Divgi TorqTransfer Systems Ltd</t>
  </si>
  <si>
    <t>DIVGIITTS</t>
  </si>
  <si>
    <t>Irm Energy Ltd</t>
  </si>
  <si>
    <t>IRMENERGY</t>
  </si>
  <si>
    <t>GNA Axles Ltd</t>
  </si>
  <si>
    <t>GNA</t>
  </si>
  <si>
    <t>Sigachi Industries Ltd</t>
  </si>
  <si>
    <t>SIGACHI</t>
  </si>
  <si>
    <t>Butterfly Gandhimathi Appliances Ltd</t>
  </si>
  <si>
    <t>BUTTERFLY</t>
  </si>
  <si>
    <t>Camlin Fine Sciences Ltd</t>
  </si>
  <si>
    <t>CAMLINFINE</t>
  </si>
  <si>
    <t>Ador Welding Ltd</t>
  </si>
  <si>
    <t>ADORWELD</t>
  </si>
  <si>
    <t>Atul Auto Ltd</t>
  </si>
  <si>
    <t>ATULAUTO</t>
  </si>
  <si>
    <t>Three Wheelers</t>
  </si>
  <si>
    <t>Sterling Tools Ltd</t>
  </si>
  <si>
    <t>STERTOOLS</t>
  </si>
  <si>
    <t>GKW Ltd</t>
  </si>
  <si>
    <t>GKWLIMITED</t>
  </si>
  <si>
    <t>India Power Corporation Ltd</t>
  </si>
  <si>
    <t>DPSCLTD</t>
  </si>
  <si>
    <t>Jaiprakash Associates Ltd</t>
  </si>
  <si>
    <t>JPASSOCIAT</t>
  </si>
  <si>
    <t>Jindal Drilling and Industries Ltd</t>
  </si>
  <si>
    <t>JINDRILL</t>
  </si>
  <si>
    <t>Wonder Electricals Ltd</t>
  </si>
  <si>
    <t>WEL</t>
  </si>
  <si>
    <t>GRP Ltd</t>
  </si>
  <si>
    <t>GRPLTD</t>
  </si>
  <si>
    <t>MSP Steel &amp; Power Ltd</t>
  </si>
  <si>
    <t>MSPL</t>
  </si>
  <si>
    <t>Oriental Rail Infrastructure Ltd</t>
  </si>
  <si>
    <t>ORIRAIL</t>
  </si>
  <si>
    <t>Everest Industries Ltd</t>
  </si>
  <si>
    <t>EVERESTIND</t>
  </si>
  <si>
    <t>Walchandnagar Industries Ltd</t>
  </si>
  <si>
    <t>WALCHANNAG</t>
  </si>
  <si>
    <t>Agarwal Industrial Corporation Ltd</t>
  </si>
  <si>
    <t>AGARIND</t>
  </si>
  <si>
    <t>Amines and Plasticizers Ltd</t>
  </si>
  <si>
    <t>AMNPLST</t>
  </si>
  <si>
    <t>Salzer Electronics Ltd</t>
  </si>
  <si>
    <t>SALZERELEC</t>
  </si>
  <si>
    <t>ASM Technologies Ltd</t>
  </si>
  <si>
    <t>ASMTEC</t>
  </si>
  <si>
    <t>BCL Industries Ltd</t>
  </si>
  <si>
    <t>BCLIND</t>
  </si>
  <si>
    <t>Southern Petrochemical Industries Corporation Ltd</t>
  </si>
  <si>
    <t>SPIC</t>
  </si>
  <si>
    <t>Elpro International Ltd</t>
  </si>
  <si>
    <t>ELPROINTL</t>
  </si>
  <si>
    <t>Arman Financial Services Ltd</t>
  </si>
  <si>
    <t>ARMANFIN</t>
  </si>
  <si>
    <t>Suyog Telematics Ltd</t>
  </si>
  <si>
    <t>SUYOG</t>
  </si>
  <si>
    <t>Borosil Scientific Ltd</t>
  </si>
  <si>
    <t>BOROSCI</t>
  </si>
  <si>
    <t>Roto Pumps Ltd</t>
  </si>
  <si>
    <t>ROTO</t>
  </si>
  <si>
    <t>Zota Health Care Ltd</t>
  </si>
  <si>
    <t>ZOTA</t>
  </si>
  <si>
    <t>Reliance Industrial Infrastructure Ltd</t>
  </si>
  <si>
    <t>RIIL</t>
  </si>
  <si>
    <t>Kamdhenu Ltd</t>
  </si>
  <si>
    <t>KAMDHENU</t>
  </si>
  <si>
    <t>Brightcom Group Ltd</t>
  </si>
  <si>
    <t>BCG</t>
  </si>
  <si>
    <t>India Nippon Electricals Ltd</t>
  </si>
  <si>
    <t>INDNIPPON</t>
  </si>
  <si>
    <t>Paushak Ltd</t>
  </si>
  <si>
    <t>PAUSHAKLTD</t>
  </si>
  <si>
    <t>Sri Adhikari Brothers Television Network Ltd</t>
  </si>
  <si>
    <t>SABTNL</t>
  </si>
  <si>
    <t>Beta Drugs Ltd</t>
  </si>
  <si>
    <t>BETA</t>
  </si>
  <si>
    <t>Dcm Shriram Industries Ltd</t>
  </si>
  <si>
    <t>DCMSRIND</t>
  </si>
  <si>
    <t>Om Infra Ltd</t>
  </si>
  <si>
    <t>OMINFRAL</t>
  </si>
  <si>
    <t>Jyoti Resins and Adhesives Ltd</t>
  </si>
  <si>
    <t>JYOTIRES</t>
  </si>
  <si>
    <t>Alldigi Tech Ltd</t>
  </si>
  <si>
    <t>ALLSEC</t>
  </si>
  <si>
    <t>Peninsula Land Ltd</t>
  </si>
  <si>
    <t>PENINLAND</t>
  </si>
  <si>
    <t>Associated Alcohols &amp; Breweries Ltd</t>
  </si>
  <si>
    <t>ASALCBR</t>
  </si>
  <si>
    <t>India Motor Parts &amp; Accessories Ltd</t>
  </si>
  <si>
    <t>IMPAL</t>
  </si>
  <si>
    <t>Matrimony.Com Ltd</t>
  </si>
  <si>
    <t>MATRIMONY</t>
  </si>
  <si>
    <t>Asian Energy Services Ltd</t>
  </si>
  <si>
    <t>ASIANENE</t>
  </si>
  <si>
    <t>Oriental Aromatics Ltd</t>
  </si>
  <si>
    <t>OAL</t>
  </si>
  <si>
    <t>Dhunseri Ventures Ltd</t>
  </si>
  <si>
    <t>DVL</t>
  </si>
  <si>
    <t>Mercury Ev-Tech Ltd</t>
  </si>
  <si>
    <t>MERCURYEV</t>
  </si>
  <si>
    <t>Sportking India Ltd</t>
  </si>
  <si>
    <t>SPORTKING</t>
  </si>
  <si>
    <t>Forbes Precision Tools and Machine Parts Ltd</t>
  </si>
  <si>
    <t>TOTEM</t>
  </si>
  <si>
    <t>Filatex India Ltd</t>
  </si>
  <si>
    <t>FILATEX</t>
  </si>
  <si>
    <t>Eimco Elecon (India) Ltd</t>
  </si>
  <si>
    <t>EIMCOELECO</t>
  </si>
  <si>
    <t>Texmaco Infrastructure &amp; Holdings Ltd</t>
  </si>
  <si>
    <t>TEXINFRA</t>
  </si>
  <si>
    <t>Kesar India Ltd</t>
  </si>
  <si>
    <t>KESAR</t>
  </si>
  <si>
    <t>Real Estate Development</t>
  </si>
  <si>
    <t>Ravindra Energy Ltd</t>
  </si>
  <si>
    <t>RELTD</t>
  </si>
  <si>
    <t>Monte Carlo Fashions Ltd</t>
  </si>
  <si>
    <t>MONTECARLO</t>
  </si>
  <si>
    <t>SMC Global Securities Ltd</t>
  </si>
  <si>
    <t>SMCGLOBAL</t>
  </si>
  <si>
    <t>Madras Fertilizers Ltd</t>
  </si>
  <si>
    <t>MADRASFERT</t>
  </si>
  <si>
    <t>Automobile Corp Of Goa Ltd</t>
  </si>
  <si>
    <t>ACGL</t>
  </si>
  <si>
    <t>Kopran Ltd</t>
  </si>
  <si>
    <t>KOPRAN</t>
  </si>
  <si>
    <t>Tourism Finance Corporation of India Ltd</t>
  </si>
  <si>
    <t>TFCILTD</t>
  </si>
  <si>
    <t>BMW Industries Ltd</t>
  </si>
  <si>
    <t>BMW</t>
  </si>
  <si>
    <t>JG Chemicals Ltd</t>
  </si>
  <si>
    <t>JGCHEM</t>
  </si>
  <si>
    <t>Kabra Extrusion Technik Ltd</t>
  </si>
  <si>
    <t>KABRAEXTRU</t>
  </si>
  <si>
    <t>Hi-Tech Gears Ltd</t>
  </si>
  <si>
    <t>HITECHGEAR</t>
  </si>
  <si>
    <t>5Paisa Capital Ltd</t>
  </si>
  <si>
    <t>5PAISA</t>
  </si>
  <si>
    <t>Century Enka Ltd</t>
  </si>
  <si>
    <t>CENTENKA</t>
  </si>
  <si>
    <t>AMIC Forging Ltd</t>
  </si>
  <si>
    <t>AMIC</t>
  </si>
  <si>
    <t>Steel</t>
  </si>
  <si>
    <t>Allied Digital Services Ltd</t>
  </si>
  <si>
    <t>ADSL</t>
  </si>
  <si>
    <t>Fairchem Organics Ltd</t>
  </si>
  <si>
    <t>FAIRCHEMOR</t>
  </si>
  <si>
    <t>Steelcast Ltd</t>
  </si>
  <si>
    <t>STEELCAS</t>
  </si>
  <si>
    <t>Mishtann Foods Ltd</t>
  </si>
  <si>
    <t>MISHTANN</t>
  </si>
  <si>
    <t>Likhitha Infrastructure Ltd</t>
  </si>
  <si>
    <t>LIKHITHA</t>
  </si>
  <si>
    <t>Yamuna Syndicate Ltd</t>
  </si>
  <si>
    <t>YSL</t>
  </si>
  <si>
    <t>Yuken India Ltd</t>
  </si>
  <si>
    <t>YUKEN</t>
  </si>
  <si>
    <t>Indo Amines Ltd</t>
  </si>
  <si>
    <t>INDOAMIN</t>
  </si>
  <si>
    <t>Kamdhenu Ventures Ltd</t>
  </si>
  <si>
    <t>KAMOPAINTS</t>
  </si>
  <si>
    <t>Steel Exchange India Ltd</t>
  </si>
  <si>
    <t>STEELXIND</t>
  </si>
  <si>
    <t>Popular Vehicles and Services Ltd</t>
  </si>
  <si>
    <t>PVSL</t>
  </si>
  <si>
    <t>Subex Ltd</t>
  </si>
  <si>
    <t>SUBEXLTD</t>
  </si>
  <si>
    <t>Fratelli Vineyards Ltd</t>
  </si>
  <si>
    <t>TINNATFL</t>
  </si>
  <si>
    <t>ULTRAMARINE &amp; PIGMENTS Ltd</t>
  </si>
  <si>
    <t>ULTRAMAR</t>
  </si>
  <si>
    <t>Veefin Solutions Ltd</t>
  </si>
  <si>
    <t>VEEFIN</t>
  </si>
  <si>
    <t>Application Software</t>
  </si>
  <si>
    <t>Rico Auto Industries Ltd</t>
  </si>
  <si>
    <t>RICOAUTO</t>
  </si>
  <si>
    <t>Trident Techlabs Ltd</t>
  </si>
  <si>
    <t>TECHLABS</t>
  </si>
  <si>
    <t>Ramco Systems Ltd</t>
  </si>
  <si>
    <t>RAMCOSYS</t>
  </si>
  <si>
    <t>Gulshan Polyols Ltd</t>
  </si>
  <si>
    <t>GULPOLY</t>
  </si>
  <si>
    <t>Ester Industries Ltd</t>
  </si>
  <si>
    <t>ESTER</t>
  </si>
  <si>
    <t>Hexa Tradex Ltd</t>
  </si>
  <si>
    <t>HEXATRADEX</t>
  </si>
  <si>
    <t>GPT Healthcare Ltd</t>
  </si>
  <si>
    <t>GPTHEALTH</t>
  </si>
  <si>
    <t>One Point One Solutions Ltd</t>
  </si>
  <si>
    <t>ONEPOINT</t>
  </si>
  <si>
    <t>Lincoln Pharmaceuticals Ltd</t>
  </si>
  <si>
    <t>LINCOLN</t>
  </si>
  <si>
    <t>Krishana Phoschem Ltd</t>
  </si>
  <si>
    <t>KRISHANA</t>
  </si>
  <si>
    <t>GRM Overseas Ltd</t>
  </si>
  <si>
    <t>GRMOVER</t>
  </si>
  <si>
    <t>Mangalore Chemicals and Fertilisers Ltd</t>
  </si>
  <si>
    <t>MANGCHEFER</t>
  </si>
  <si>
    <t>Sat Industries Ltd</t>
  </si>
  <si>
    <t>SATINDLTD</t>
  </si>
  <si>
    <t>Z F Steering Gear (India) Ltd</t>
  </si>
  <si>
    <t>ZFSTEERING</t>
  </si>
  <si>
    <t>Tamilnadu Newsprint &amp; Papers Ltd</t>
  </si>
  <si>
    <t>TNPL</t>
  </si>
  <si>
    <t>Best Agrolife Ltd</t>
  </si>
  <si>
    <t>BESTAGRO</t>
  </si>
  <si>
    <t>Spright Agro Ltd</t>
  </si>
  <si>
    <t>SPRIGHT</t>
  </si>
  <si>
    <t>Allcargo Gati Ltd</t>
  </si>
  <si>
    <t>ACLGATI</t>
  </si>
  <si>
    <t>Polo Queen Industrial and Fintech Ltd</t>
  </si>
  <si>
    <t>PQIF</t>
  </si>
  <si>
    <t>Finkurve Financial Services Ltd</t>
  </si>
  <si>
    <t>FINKURVE</t>
  </si>
  <si>
    <t>Dhunseri Investments Ltd</t>
  </si>
  <si>
    <t>DHUNINV</t>
  </si>
  <si>
    <t>Remus Pharmaceuticals Ltd</t>
  </si>
  <si>
    <t>REMUS</t>
  </si>
  <si>
    <t>Hind Rectifiers Ltd</t>
  </si>
  <si>
    <t>HIRECT</t>
  </si>
  <si>
    <t>Radhika Jeweltech Ltd</t>
  </si>
  <si>
    <t>RADHIKAJWE</t>
  </si>
  <si>
    <t>Cosmic CRF Ltd</t>
  </si>
  <si>
    <t>COSMICCRF</t>
  </si>
  <si>
    <t>Timex Group India Ltd</t>
  </si>
  <si>
    <t>TIMEX</t>
  </si>
  <si>
    <t>Kotak Nifty 50 ETF</t>
  </si>
  <si>
    <t>NIFTY1</t>
  </si>
  <si>
    <t>TV Today Network Limited</t>
  </si>
  <si>
    <t>TVTODAY</t>
  </si>
  <si>
    <t>Andhra Sugars Ltd</t>
  </si>
  <si>
    <t>ANDHRSUGAR</t>
  </si>
  <si>
    <t>Punjab Chemicals and Crop Protection Ltd</t>
  </si>
  <si>
    <t>PUNJABCHEM</t>
  </si>
  <si>
    <t>Vascon Engineers Ltd</t>
  </si>
  <si>
    <t>VASCONEQ</t>
  </si>
  <si>
    <t>SPML Infra Ltd</t>
  </si>
  <si>
    <t>SPMLINFRA</t>
  </si>
  <si>
    <t>Manali Petrochemicals Ltd</t>
  </si>
  <si>
    <t>MANALIPETC</t>
  </si>
  <si>
    <t>Avadh Sugar &amp; Energy Ltd</t>
  </si>
  <si>
    <t>AVADHSUGAR</t>
  </si>
  <si>
    <t>CFF Fluid Control Ltd</t>
  </si>
  <si>
    <t>CFF</t>
  </si>
  <si>
    <t>Aerospace &amp; Defense</t>
  </si>
  <si>
    <t>Prakash Pipes Ltd</t>
  </si>
  <si>
    <t>PPL</t>
  </si>
  <si>
    <t>Kernex Microsystems (India) Ltd</t>
  </si>
  <si>
    <t>KERNEX</t>
  </si>
  <si>
    <t>Shree Digvijay Cement Co Ltd</t>
  </si>
  <si>
    <t>SHREDIGCEM</t>
  </si>
  <si>
    <t>Wardwizard Innovations &amp; Mobility Ltd</t>
  </si>
  <si>
    <t>WARDINMOBI</t>
  </si>
  <si>
    <t>Kellton Tech Solutions Ltd</t>
  </si>
  <si>
    <t>KELLTONTEC</t>
  </si>
  <si>
    <t>Vintage Coffee and Beverages Ltd</t>
  </si>
  <si>
    <t>VINCOFE</t>
  </si>
  <si>
    <t>VLS Finance Ltd</t>
  </si>
  <si>
    <t>VLSFINANCE</t>
  </si>
  <si>
    <t>Oswal Greentech Ltd</t>
  </si>
  <si>
    <t>OSWALGREEN</t>
  </si>
  <si>
    <t>Centrum Capital Ltd</t>
  </si>
  <si>
    <t>CENTRUM</t>
  </si>
  <si>
    <t>Saurashtra Cement Ltd</t>
  </si>
  <si>
    <t>SAURASHCEM</t>
  </si>
  <si>
    <t>KMC Speciality Hospitals (India) Ltd</t>
  </si>
  <si>
    <t>KMCSHIL</t>
  </si>
  <si>
    <t>Indo Rama Synthetics (India) Ltd</t>
  </si>
  <si>
    <t>INDORAMA</t>
  </si>
  <si>
    <t>Shiva Cement Ltd</t>
  </si>
  <si>
    <t>SHIVACEM</t>
  </si>
  <si>
    <t>Hardwyn India Ltd</t>
  </si>
  <si>
    <t>HARDWYN</t>
  </si>
  <si>
    <t>Building Products - Glass</t>
  </si>
  <si>
    <t>Vimta Labs Ltd</t>
  </si>
  <si>
    <t>VIMTALABS</t>
  </si>
  <si>
    <t>Raj Rayon Industries Ltd</t>
  </si>
  <si>
    <t>RAJRILTD</t>
  </si>
  <si>
    <t>AVT Natural Products Ltd</t>
  </si>
  <si>
    <t>AVTNPL</t>
  </si>
  <si>
    <t>Himatsingka Seide Ltd</t>
  </si>
  <si>
    <t>HIMATSEIDE</t>
  </si>
  <si>
    <t>Manoj Vaibhav Gems N Jewellers Ltd</t>
  </si>
  <si>
    <t>MVGJL</t>
  </si>
  <si>
    <t>Rishabh Instruments Ltd</t>
  </si>
  <si>
    <t>RISHABH</t>
  </si>
  <si>
    <t>Macpower CNC Machines Ltd</t>
  </si>
  <si>
    <t>MACPOWER</t>
  </si>
  <si>
    <t>Aurum Proptech Ltd</t>
  </si>
  <si>
    <t>AURUM</t>
  </si>
  <si>
    <t>Kothari Petrochemicals Ltd</t>
  </si>
  <si>
    <t>KOTHARIPET</t>
  </si>
  <si>
    <t>Last Mile Enterprises Ltd</t>
  </si>
  <si>
    <t>LASTMILE</t>
  </si>
  <si>
    <t>Bliss GVS Pharma Ltd</t>
  </si>
  <si>
    <t>BLISSGVS</t>
  </si>
  <si>
    <t>GIC Housing Finance Ltd</t>
  </si>
  <si>
    <t>GICHSGFIN</t>
  </si>
  <si>
    <t>Sandesh Ltd</t>
  </si>
  <si>
    <t>SANDESH</t>
  </si>
  <si>
    <t>Arihant Superstructures Ltd</t>
  </si>
  <si>
    <t>ARIHANTSUP</t>
  </si>
  <si>
    <t>Renaissance Global Ltd</t>
  </si>
  <si>
    <t>RGL</t>
  </si>
  <si>
    <t>Asian Star Co Ltd</t>
  </si>
  <si>
    <t>ASTAR</t>
  </si>
  <si>
    <t>Dhampur Sugar Mills Ltd</t>
  </si>
  <si>
    <t>DHAMPURSUG</t>
  </si>
  <si>
    <t>Solex Energy Ltd</t>
  </si>
  <si>
    <t>SOLEX</t>
  </si>
  <si>
    <t>Shankara Building Products Ltd</t>
  </si>
  <si>
    <t>SHANKARA</t>
  </si>
  <si>
    <t>Capital Small Finance Bank Ltd</t>
  </si>
  <si>
    <t>CAPITALSFB</t>
  </si>
  <si>
    <t>Credo Brands Marketing Ltd</t>
  </si>
  <si>
    <t>MUFTI</t>
  </si>
  <si>
    <t>Men's Clothing</t>
  </si>
  <si>
    <t>Snowman Logistics Ltd</t>
  </si>
  <si>
    <t>SNOWMAN</t>
  </si>
  <si>
    <t>SAR Televenture Ltd</t>
  </si>
  <si>
    <t>SARTELE</t>
  </si>
  <si>
    <t>Bajaj Steel Industries Ltd</t>
  </si>
  <si>
    <t>BAJAJST</t>
  </si>
  <si>
    <t>Spacenet Enterprises India Ltd</t>
  </si>
  <si>
    <t>SPCENET</t>
  </si>
  <si>
    <t>Xchanging Solutions Ltd</t>
  </si>
  <si>
    <t>XCHANGING</t>
  </si>
  <si>
    <t>Jagatjit Industries Ltd</t>
  </si>
  <si>
    <t>JAGAJITIND</t>
  </si>
  <si>
    <t>Selan Exploration Technology Ltd</t>
  </si>
  <si>
    <t>SELAN</t>
  </si>
  <si>
    <t>Mukka Proteins Ltd</t>
  </si>
  <si>
    <t>MUKKA</t>
  </si>
  <si>
    <t>Arrow Greentech Ltd</t>
  </si>
  <si>
    <t>ARROWGREEN</t>
  </si>
  <si>
    <t>VL E-Governance &amp; IT Solutions Ltd</t>
  </si>
  <si>
    <t>VLEGOV</t>
  </si>
  <si>
    <t>AGS Transact Technologies Ltd</t>
  </si>
  <si>
    <t>AGSTRA</t>
  </si>
  <si>
    <t>Windsor Machines Ltd</t>
  </si>
  <si>
    <t>WINDMACHIN</t>
  </si>
  <si>
    <t>Kirloskar Electric Company Ltd</t>
  </si>
  <si>
    <t>KECL</t>
  </si>
  <si>
    <t>Dwarikesh Sugar Industries Ltd</t>
  </si>
  <si>
    <t>DWARKESH</t>
  </si>
  <si>
    <t>Munjal Auto Industries Ltd</t>
  </si>
  <si>
    <t>MUNJALAU</t>
  </si>
  <si>
    <t>Electrotherm (India) Ltd</t>
  </si>
  <si>
    <t>ELECTHERM</t>
  </si>
  <si>
    <t>Pakka Limited</t>
  </si>
  <si>
    <t>PAKKA</t>
  </si>
  <si>
    <t>Taneja Aerospace and Aviation Ltd</t>
  </si>
  <si>
    <t>TANAA</t>
  </si>
  <si>
    <t>Ngl Fine Chem Ltd</t>
  </si>
  <si>
    <t>NGLFINE</t>
  </si>
  <si>
    <t>Aptech Ltd</t>
  </si>
  <si>
    <t>APTECHT</t>
  </si>
  <si>
    <t>Khazanchi Jewellers Ltd</t>
  </si>
  <si>
    <t>KHAZANCHI</t>
  </si>
  <si>
    <t>Apparel, Accessories &amp; Luxury Goods</t>
  </si>
  <si>
    <t>HLV Ltd</t>
  </si>
  <si>
    <t>HLVLTD</t>
  </si>
  <si>
    <t>Chemfab Alkalis Ltd</t>
  </si>
  <si>
    <t>CHEMFAB</t>
  </si>
  <si>
    <t>Elin Electronics Ltd</t>
  </si>
  <si>
    <t>ELIN</t>
  </si>
  <si>
    <t>Crest Ventures Ltd</t>
  </si>
  <si>
    <t>CREST</t>
  </si>
  <si>
    <t>Mafatlal Industries Ltd</t>
  </si>
  <si>
    <t>MAFATIND</t>
  </si>
  <si>
    <t>Uttam Sugar Mills Ltd</t>
  </si>
  <si>
    <t>UTTAMSUGAR</t>
  </si>
  <si>
    <t>Dynamic Cables Ltd</t>
  </si>
  <si>
    <t>DYCL</t>
  </si>
  <si>
    <t>Automotive Stampings and Assemblies Ltd</t>
  </si>
  <si>
    <t>ASAL</t>
  </si>
  <si>
    <t>Wealth First Portfolio Managers Ltd</t>
  </si>
  <si>
    <t>WEALTH</t>
  </si>
  <si>
    <t>Control Print Ltd</t>
  </si>
  <si>
    <t>CONTROLPR</t>
  </si>
  <si>
    <t>Basilic Fly Studio Ltd</t>
  </si>
  <si>
    <t>BASILIC</t>
  </si>
  <si>
    <t>Heubach Colorants India Ltd</t>
  </si>
  <si>
    <t>HEUBACHIND</t>
  </si>
  <si>
    <t>Vardhman Holdings Ltd</t>
  </si>
  <si>
    <t>VHL</t>
  </si>
  <si>
    <t>Orient Technologies Ltd</t>
  </si>
  <si>
    <t>ORIENTTECH</t>
  </si>
  <si>
    <t>Creative Newtech Ltd</t>
  </si>
  <si>
    <t>CREATIVE</t>
  </si>
  <si>
    <t>Beekay Steel Industries Ltd</t>
  </si>
  <si>
    <t>BEEKAY</t>
  </si>
  <si>
    <t>Uniphos Enterprises Ltd</t>
  </si>
  <si>
    <t>UNIENTER</t>
  </si>
  <si>
    <t>Kuantum Papers Ltd</t>
  </si>
  <si>
    <t>KUANTUM</t>
  </si>
  <si>
    <t>R K Swamy Ltd</t>
  </si>
  <si>
    <t>RKSWAMY</t>
  </si>
  <si>
    <t>Simplex Infrastructures Ltd</t>
  </si>
  <si>
    <t>SIMPLEXINF</t>
  </si>
  <si>
    <t>Sathlokhar Synergys E&amp;C Global Ltd</t>
  </si>
  <si>
    <t>SSEGL</t>
  </si>
  <si>
    <t>Saint-Gobain Sekurit India Ltd</t>
  </si>
  <si>
    <t>SAINTGOBAIN</t>
  </si>
  <si>
    <t>New Delhi Television Ltd</t>
  </si>
  <si>
    <t>NDTV</t>
  </si>
  <si>
    <t>Rhetan TMT Ltd</t>
  </si>
  <si>
    <t>RHETAN</t>
  </si>
  <si>
    <t>3B Blackbio DX Ltd</t>
  </si>
  <si>
    <t>3BBLACKBIO</t>
  </si>
  <si>
    <t>Fertilizers &amp; Agricultural Chemicals</t>
  </si>
  <si>
    <t>Ksolves India Ltd</t>
  </si>
  <si>
    <t>KSOLVES</t>
  </si>
  <si>
    <t>Signpost India Ltd</t>
  </si>
  <si>
    <t>SIGNPOST</t>
  </si>
  <si>
    <t>Shalimar Paints Ltd</t>
  </si>
  <si>
    <t>SHALPAINTS</t>
  </si>
  <si>
    <t>Enkei Wheels (India) Ltd</t>
  </si>
  <si>
    <t>ENKEIWHEL</t>
  </si>
  <si>
    <t>Sunshine Capital Ltd</t>
  </si>
  <si>
    <t>SCL</t>
  </si>
  <si>
    <t>Magadh Sugar &amp; Energy Ltd</t>
  </si>
  <si>
    <t>MAGADSUGAR</t>
  </si>
  <si>
    <t>Panorama Studios International Ltd</t>
  </si>
  <si>
    <t>PANORAMA</t>
  </si>
  <si>
    <t>Chaman Lal Setia Exports Ltd</t>
  </si>
  <si>
    <t>CLSEL</t>
  </si>
  <si>
    <t>Valiant Organics Ltd</t>
  </si>
  <si>
    <t>VALIANTORG</t>
  </si>
  <si>
    <t>Tuticorin Alkali Chemicals and Fertilizers Ltd</t>
  </si>
  <si>
    <t>TUTIALKA</t>
  </si>
  <si>
    <t>Nectar Lifesciences Ltd</t>
  </si>
  <si>
    <t>NECLIFE</t>
  </si>
  <si>
    <t>Vashu Bhagnani Industries Ltd</t>
  </si>
  <si>
    <t>POOJAENT</t>
  </si>
  <si>
    <t>Bhageria Industries Ltd</t>
  </si>
  <si>
    <t>BHAGERIA</t>
  </si>
  <si>
    <t>AGI Infra Ltd</t>
  </si>
  <si>
    <t>AGIIL</t>
  </si>
  <si>
    <t>Nelcast Ltd</t>
  </si>
  <si>
    <t>NELCAST</t>
  </si>
  <si>
    <t>IST Ltd</t>
  </si>
  <si>
    <t>ISTLTD</t>
  </si>
  <si>
    <t>Satia Industries Ltd</t>
  </si>
  <si>
    <t>SATIA</t>
  </si>
  <si>
    <t>Vinyas Innovative Technologies Ltd</t>
  </si>
  <si>
    <t>VINYAS</t>
  </si>
  <si>
    <t>Ganesh Benzoplast Ltd</t>
  </si>
  <si>
    <t>GANESHBE</t>
  </si>
  <si>
    <t>Ceinsys Tech Ltd</t>
  </si>
  <si>
    <t>CEINSYSTECH</t>
  </si>
  <si>
    <t>SBC Exports Ltd</t>
  </si>
  <si>
    <t>SBC</t>
  </si>
  <si>
    <t>Sical Logistics Ltd</t>
  </si>
  <si>
    <t>SICALLOG</t>
  </si>
  <si>
    <t>Pudumjee Paper Products Ltd</t>
  </si>
  <si>
    <t>PDMJEPAPER</t>
  </si>
  <si>
    <t>State Trading Corporation of India Ltd</t>
  </si>
  <si>
    <t>STCINDIA</t>
  </si>
  <si>
    <t>Dharmaj Crop Guard Ltd</t>
  </si>
  <si>
    <t>DHARMAJ</t>
  </si>
  <si>
    <t>Faze Three Ltd</t>
  </si>
  <si>
    <t>FAZE3Q</t>
  </si>
  <si>
    <t>Sahana System Ltd</t>
  </si>
  <si>
    <t>SAHANA</t>
  </si>
  <si>
    <t>Sutlej Textiles and Industries Ltd</t>
  </si>
  <si>
    <t>SUTLEJTEX</t>
  </si>
  <si>
    <t>Jaykay Enterprises Ltd</t>
  </si>
  <si>
    <t>JAYKAY</t>
  </si>
  <si>
    <t>Voith Paper Fabrics India Ltd</t>
  </si>
  <si>
    <t>VOITHPAPR</t>
  </si>
  <si>
    <t>Hazoor Multi Projects Ltd</t>
  </si>
  <si>
    <t>HAZOOR</t>
  </si>
  <si>
    <t>NACL Industries Ltd</t>
  </si>
  <si>
    <t>NACLIND</t>
  </si>
  <si>
    <t>Transindia Real Estate Ltd</t>
  </si>
  <si>
    <t>TREL</t>
  </si>
  <si>
    <t>BEML Land Assets Ltd</t>
  </si>
  <si>
    <t>BLAL</t>
  </si>
  <si>
    <t>Allcargo Terminals Ltd</t>
  </si>
  <si>
    <t>ATL</t>
  </si>
  <si>
    <t>Krystal Integrated Services Ltd</t>
  </si>
  <si>
    <t>KRYSTAL</t>
  </si>
  <si>
    <t>Nahar Spinning Mills Ltd</t>
  </si>
  <si>
    <t>NAHARSPING</t>
  </si>
  <si>
    <t>Shree Ganesh Remedies Ltd</t>
  </si>
  <si>
    <t>SGRL</t>
  </si>
  <si>
    <t>Naperol Investments Ltd</t>
  </si>
  <si>
    <t>NAPEROL</t>
  </si>
  <si>
    <t>Asset Management &amp; Custody Banks</t>
  </si>
  <si>
    <t>Zuari Industries Ltd</t>
  </si>
  <si>
    <t>ZUARIIND</t>
  </si>
  <si>
    <t>Arihant Capital Markets Ltd</t>
  </si>
  <si>
    <t>ARIHANTCAP</t>
  </si>
  <si>
    <t>Sika Interplant Systems Ltd</t>
  </si>
  <si>
    <t>SIKA</t>
  </si>
  <si>
    <t>Industrial and Prudential Investment Co Ltd</t>
  </si>
  <si>
    <t>INDPRUD</t>
  </si>
  <si>
    <t>Urja Global Ltd</t>
  </si>
  <si>
    <t>URJA</t>
  </si>
  <si>
    <t>Concord Control Systems Ltd</t>
  </si>
  <si>
    <t>CNCRD</t>
  </si>
  <si>
    <t>Jay Bharat Maruti Ltd</t>
  </si>
  <si>
    <t>JAYBARMARU</t>
  </si>
  <si>
    <t>Cellecor Gadgets Ltd</t>
  </si>
  <si>
    <t>CELLECOR</t>
  </si>
  <si>
    <t>NINtec Systems Ltd</t>
  </si>
  <si>
    <t>NINSYS</t>
  </si>
  <si>
    <t>GHCL Textiles Ltd</t>
  </si>
  <si>
    <t>GHCLTEXTIL</t>
  </si>
  <si>
    <t>20 Microns Ltd</t>
  </si>
  <si>
    <t>20MICRONS</t>
  </si>
  <si>
    <t>Anuh Pharma Ltd</t>
  </si>
  <si>
    <t>ANUHPHR</t>
  </si>
  <si>
    <t>Alphalogic Techsys Ltd</t>
  </si>
  <si>
    <t>ALPHALOGIC</t>
  </si>
  <si>
    <t>GVK Power &amp; Infrastructure Ltd</t>
  </si>
  <si>
    <t>GVKPIL</t>
  </si>
  <si>
    <t>Airports</t>
  </si>
  <si>
    <t>Bodal Chemicals Ltd</t>
  </si>
  <si>
    <t>BODALCHEM</t>
  </si>
  <si>
    <t>Kore Digital Ltd</t>
  </si>
  <si>
    <t>Infobeans Technologies Ltd</t>
  </si>
  <si>
    <t>INFOBEAN</t>
  </si>
  <si>
    <t>Jagsonpal Pharmaceuticals Ltd</t>
  </si>
  <si>
    <t>JAGSNPHARM</t>
  </si>
  <si>
    <t>Kriti Industries (India) Limited</t>
  </si>
  <si>
    <t>KRITI</t>
  </si>
  <si>
    <t>Ice Make Refrigeration Ltd</t>
  </si>
  <si>
    <t>ICEMAKE</t>
  </si>
  <si>
    <t>Jaybharat Textiles and Real Estate Ltd</t>
  </si>
  <si>
    <t>JAYTEX</t>
  </si>
  <si>
    <t>Lancer Container Lines Ltd</t>
  </si>
  <si>
    <t>LANCER</t>
  </si>
  <si>
    <t>Bajaj Healthcare Ltd</t>
  </si>
  <si>
    <t>BAJAJHCARE</t>
  </si>
  <si>
    <t>Ganesh Green Bharat Ltd</t>
  </si>
  <si>
    <t>GGBL</t>
  </si>
  <si>
    <t>Kaycee Industries Ltd</t>
  </si>
  <si>
    <t>KAYCEEI</t>
  </si>
  <si>
    <t>Asian Granito India Ltd</t>
  </si>
  <si>
    <t>ASIANTILES</t>
  </si>
  <si>
    <t>Max India Ltd</t>
  </si>
  <si>
    <t>MAXIND</t>
  </si>
  <si>
    <t>Cropster Agro Ltd</t>
  </si>
  <si>
    <t>CROPSTER</t>
  </si>
  <si>
    <t>Morganite Crucible (India) Ltd</t>
  </si>
  <si>
    <t>MORGANITE</t>
  </si>
  <si>
    <t>Krishna Defence &amp; Allied Industries Ltd</t>
  </si>
  <si>
    <t>KRISHNADEF</t>
  </si>
  <si>
    <t>Emkay Taps and Cutting Tools Ltd</t>
  </si>
  <si>
    <t>EMKAYTOOLS</t>
  </si>
  <si>
    <t>AFCOM Holdings Ltd</t>
  </si>
  <si>
    <t>AFCOM</t>
  </si>
  <si>
    <t>Benares Hotels Ltd</t>
  </si>
  <si>
    <t>BENARAS</t>
  </si>
  <si>
    <t>Primo Chemicals Ltd</t>
  </si>
  <si>
    <t>PRIMO</t>
  </si>
  <si>
    <t>Ratnaveer Precision Engineering Ltd</t>
  </si>
  <si>
    <t>RATNAVEER</t>
  </si>
  <si>
    <t>Bharat Parenterals Ltd</t>
  </si>
  <si>
    <t>BPLPHARMA</t>
  </si>
  <si>
    <t>TGV SRAAC Ltd</t>
  </si>
  <si>
    <t>TGVSL</t>
  </si>
  <si>
    <t>Vilas Transcore Ltd</t>
  </si>
  <si>
    <t>VILAS</t>
  </si>
  <si>
    <t>Mindteck (India) Ltd</t>
  </si>
  <si>
    <t>MINDTECK</t>
  </si>
  <si>
    <t>RACL Geartech Ltd</t>
  </si>
  <si>
    <t>RACLGEAR</t>
  </si>
  <si>
    <t>Rushil Decor Ltd</t>
  </si>
  <si>
    <t>RUSHIL</t>
  </si>
  <si>
    <t>Ambika Cotton Mills Ltd</t>
  </si>
  <si>
    <t>AMBIKCO</t>
  </si>
  <si>
    <t>Orient Paper and Industries Ltd</t>
  </si>
  <si>
    <t>ORIENTPPR</t>
  </si>
  <si>
    <t>RSWM Ltd</t>
  </si>
  <si>
    <t>RSWM</t>
  </si>
  <si>
    <t>Innovana Thinklabs Ltd</t>
  </si>
  <si>
    <t>INNOVANA</t>
  </si>
  <si>
    <t>Royal Orchid Hotels Ltd</t>
  </si>
  <si>
    <t>ROHLTD</t>
  </si>
  <si>
    <t>CSL Finance Ltd</t>
  </si>
  <si>
    <t>CSLFINANCE</t>
  </si>
  <si>
    <t>V-Marc India Ltd</t>
  </si>
  <si>
    <t>VMARCIND</t>
  </si>
  <si>
    <t>Capital India Finance Ltd</t>
  </si>
  <si>
    <t>CIFL</t>
  </si>
  <si>
    <t>Prime Securities Ltd</t>
  </si>
  <si>
    <t>PRIMESECU</t>
  </si>
  <si>
    <t>The Ruby Mills Ltd</t>
  </si>
  <si>
    <t>RUBYMILLS</t>
  </si>
  <si>
    <t>Virtuoso Optoelectronics Ltd</t>
  </si>
  <si>
    <t>VOEPL</t>
  </si>
  <si>
    <t>Household Appliances</t>
  </si>
  <si>
    <t>SPEL Semiconductor Ltd</t>
  </si>
  <si>
    <t>SPELS</t>
  </si>
  <si>
    <t>Algoquant Fintech Ltd</t>
  </si>
  <si>
    <t>AQFINTECH</t>
  </si>
  <si>
    <t>Aimtron Electronics Ltd</t>
  </si>
  <si>
    <t>AIMTRON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</si>
  <si>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</si>
  <si>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</si>
  <si>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</si>
  <si>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</si>
  <si>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</si>
  <si>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</si>
  <si>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</si>
  <si>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</si>
  <si>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Power</t>
  </si>
  <si>
    <t>Automobile and Auto Components</t>
  </si>
  <si>
    <t>Metals &amp; Mining</t>
  </si>
  <si>
    <t>Construction Materials</t>
  </si>
  <si>
    <t>Consumer Services</t>
  </si>
  <si>
    <t>Consumer Durables</t>
  </si>
  <si>
    <t>Services</t>
  </si>
  <si>
    <t>Capital Goods</t>
  </si>
  <si>
    <t>Realty</t>
  </si>
  <si>
    <t>Chemicals</t>
  </si>
  <si>
    <t>-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</si>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</sst>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777190-A64C-4417-A4A4-CBA24F0C6F0F}" name="Table4" displayName="Table4" ref="A1:Z122" totalsRowShown="0">
  <autoFilter ref="A1:Z122" xr:uid="{AB777190-A64C-4417-A4A4-CBA24F0C6F0F}"/>
  <sortState xmlns:xlrd2="http://schemas.microsoft.com/office/spreadsheetml/2017/richdata2" ref="A2:Z122">
    <sortCondition ref="Z1:Z122"/>
  </sortState>
  <tableColumns count="26">
    <tableColumn id="1" xr3:uid="{68F04776-963E-4D97-B32C-F7406B608E46}" name="Sub-Sector"/>
    <tableColumn id="2" xr3:uid="{DBEF43F2-E49D-4215-8E4A-554758F50E83}" name="Count" dataDxfId="48">
      <calculatedColumnFormula>COUNTIFS(Table2[Sub-Sector],Table4[[#This Row],[Sub-Sector]])</calculatedColumnFormula>
    </tableColumn>
    <tableColumn id="3" xr3:uid="{CE840111-A2FC-4BA4-945C-F481D9CAFBE5}" name="Uptrend" dataDxfId="47">
      <calculatedColumnFormula>COUNTIFS(Table2[Sub-Sector],Table4[[#This Row],[Sub-Sector]],Table2[Uptrend],"Uptrend")/Table4[[#This Row],[Count]]</calculatedColumnFormula>
    </tableColumn>
    <tableColumn id="4" xr3:uid="{5931DE04-97AB-48A2-A404-26FF34F92281}" name="1W Out-Performance" dataDxfId="46">
      <calculatedColumnFormula>COUNTIFS(Table2[Sub-Sector],Table4[[#This Row],[Sub-Sector]],Table2[1W Return vs Nifty],"&gt;=5")/Table4[[#This Row],[Count]]</calculatedColumnFormula>
    </tableColumn>
    <tableColumn id="5" xr3:uid="{126DDB35-DD34-4181-B8C3-9A43D7B3971B}" name="1M Out-Performance" dataDxfId="45">
      <calculatedColumnFormula>COUNTIFS(Table2[Sub-Sector],Table4[[#This Row],[Sub-Sector]],Table2[1M Return vs Nifty],"&gt;=5")/Table4[[#This Row],[Count]]</calculatedColumnFormula>
    </tableColumn>
    <tableColumn id="6" xr3:uid="{60D2966F-C48E-4EB4-B315-5D8570718AC0}" name="6M Return vs Nifty" dataDxfId="44">
      <calculatedColumnFormula>COUNTIFS(Table2[Sub-Sector],Table4[[#This Row],[Sub-Sector]],Table2[6M Return vs Nifty],"&gt;=10")/Table4[[#This Row],[Count]]</calculatedColumnFormula>
    </tableColumn>
    <tableColumn id="7" xr3:uid="{DAA8562F-3084-4DCE-8961-A0825AE71513}" name="1Y Return vs Nifty" dataDxfId="43">
      <calculatedColumnFormula>COUNTIFS(Table2[Sub-Sector],Table4[[#This Row],[Sub-Sector]],Table2[1Y Return vs Nifty],"&gt;=10")/Table4[[#This Row],[Count]]</calculatedColumnFormula>
    </tableColumn>
    <tableColumn id="8" xr3:uid="{750E4A48-A2A6-4B25-B211-E099F88A0E45}" name="RSI" dataDxfId="42">
      <calculatedColumnFormula>COUNTIFS(Table2[Sub-Sector],Table4[[#This Row],[Sub-Sector]],Table2[RSI Exponential â€“ 14D],"&gt;=50")/Table4[[#This Row],[Count]]</calculatedColumnFormula>
    </tableColumn>
    <tableColumn id="9" xr3:uid="{F9DC5B3B-FDB5-46D0-BC8A-AD996E33980F}" name="Relative Volume" dataDxfId="41">
      <calculatedColumnFormula>COUNTIFS(Table2[Sub-Sector],Table4[[#This Row],[Sub-Sector]],Table2[Relative Volume],"&gt;=1")/Table4[[#This Row],[Count]]</calculatedColumnFormula>
    </tableColumn>
    <tableColumn id="10" xr3:uid="{8348DB35-BB69-44FC-B379-3F593AA72D7B}" name="% Away From Day Low" dataDxfId="40">
      <calculatedColumnFormula>COUNTIFS(Table2[Sub-Sector],Table4[[#This Row],[Sub-Sector]],Table2[% Away From Day Low],"&gt;=0.05")/Table4[[#This Row],[Count]]</calculatedColumnFormula>
    </tableColumn>
    <tableColumn id="11" xr3:uid="{14985592-1A11-4431-A1E6-B8F4061FE077}" name="% Away From Day High" dataDxfId="39">
      <calculatedColumnFormula>COUNTIFS(Table2[Sub-Sector],Table4[[#This Row],[Sub-Sector]],Table2[% Away From Day High],"&lt;=0.05")/Table4[[#This Row],[Count]]</calculatedColumnFormula>
    </tableColumn>
    <tableColumn id="12" xr3:uid="{E19D27F2-7098-47A7-998C-9B2B89ED1859}" name="% Away From Current Week Low" dataDxfId="38">
      <calculatedColumnFormula>COUNTIFS(Table2[Sub-Sector],Table4[[#This Row],[Sub-Sector]],Table2[% Away From Current Week Low],"&gt;=0.05")/Table4[[#This Row],[Count]]</calculatedColumnFormula>
    </tableColumn>
    <tableColumn id="13" xr3:uid="{9CC36A1A-147E-4002-BDC8-B8D3E0F3399A}" name="% Away From Current Week High" dataDxfId="37">
      <calculatedColumnFormula>COUNTIFS(Table2[Sub-Sector],Table4[[#This Row],[Sub-Sector]],Table2[% Away From Current Week High],"&lt;=0.05")/Table4[[#This Row],[Count]]</calculatedColumnFormula>
    </tableColumn>
    <tableColumn id="14" xr3:uid="{05690BDE-D6FD-40B6-BCD8-8EE2171D4DE2}" name="% Away From Current Month Low" dataDxfId="36">
      <calculatedColumnFormula>COUNTIFS(Table2[Sub-Sector],Table4[[#This Row],[Sub-Sector]],Table2[% Away From Current Month Low],"&gt;=0.05")/Table4[[#This Row],[Count]]</calculatedColumnFormula>
    </tableColumn>
    <tableColumn id="15" xr3:uid="{F2BC9FCE-4A55-4609-AA9C-E47D319CFF7F}" name="% Away From Current Month High" dataDxfId="35">
      <calculatedColumnFormula>COUNTIFS(Table2[Sub-Sector],Table4[[#This Row],[Sub-Sector]],Table2[% Away From Current Month High],"&lt;=0.05")/Table4[[#This Row],[Count]]</calculatedColumnFormula>
    </tableColumn>
    <tableColumn id="16" xr3:uid="{56DA99F0-1C62-4611-8400-3FC4CFED767B}" name="% Away From 52W High" dataDxfId="34">
      <calculatedColumnFormula>COUNTIFS(Table2[Sub-Sector],Table4[[#This Row],[Sub-Sector]],Table2[% Away From 52W High],"&lt;=10")/Table4[[#This Row],[Count]]</calculatedColumnFormula>
    </tableColumn>
    <tableColumn id="17" xr3:uid="{A4F1B46C-821C-43B6-A255-70B0EA7B1363}" name="% Away From 52W Low" dataDxfId="33">
      <calculatedColumnFormula>COUNTIFS(Table2[Sub-Sector],Table4[[#This Row],[Sub-Sector]],Table2[% Away From 52W Low],"&gt;=10")/Table4[[#This Row],[Count]]</calculatedColumnFormula>
    </tableColumn>
    <tableColumn id="18" xr3:uid="{96A0E1F8-3740-4677-8369-218174120B4C}" name="% Price above 20D EMA" dataDxfId="32">
      <calculatedColumnFormula>COUNTIFS(Table2[Sub-Sector],Table4[[#This Row],[Sub-Sector]],Table2[% Price above 20 EMA],"&gt;=0")/Table4[[#This Row],[Count]]</calculatedColumnFormula>
    </tableColumn>
    <tableColumn id="19" xr3:uid="{38F03D75-5572-4BB2-A48C-9E23FEBA0D1A}" name="% Price above 50 EMA" dataDxfId="31">
      <calculatedColumnFormula>COUNTIFS(Table2[Sub-Sector],Table4[[#This Row],[Sub-Sector]],Table2[% Price above 50 EMA],"&gt;=0")/Table4[[#This Row],[Count]]</calculatedColumnFormula>
    </tableColumn>
    <tableColumn id="20" xr3:uid="{E4C406C2-83AC-4D76-BA72-B2AEDF2F7E6D}" name="% Price above 200 EMA" dataDxfId="30">
      <calculatedColumnFormula>COUNTIFS(Table2[Sub-Sector],Table4[[#This Row],[Sub-Sector]],Table2[% Price above 200 EMA],"&gt;=0")/Table4[[#This Row],[Count]]</calculatedColumnFormula>
    </tableColumn>
    <tableColumn id="21" xr3:uid="{321DCB38-8B98-47C6-BFF6-406DCA480DFD}" name="Rate of Change - Zone" dataDxfId="29">
      <calculatedColumnFormula>COUNTIFS(Table2[Sub-Sector],Table4[[#This Row],[Sub-Sector]],Table2[Rate of Change - Zone],"Positive")/Table4[[#This Row],[Count]]</calculatedColumnFormula>
    </tableColumn>
    <tableColumn id="22" xr3:uid="{9525A970-926E-4B60-8F2E-26661C4930FA}" name="Sharpe Ratio" dataDxfId="28">
      <calculatedColumnFormula>COUNTIFS(Table2[Sub-Sector],Table4[[#This Row],[Sub-Sector]],Table2[Sharpe Ratio],"&gt;=0.10")/Table4[[#This Row],[Count]]</calculatedColumnFormula>
    </tableColumn>
    <tableColumn id="23" xr3:uid="{EB669CB0-042C-4A16-92F4-19A547D2D0CC}" name="Score" dataDxfId="27">
      <calculatedColumnFormula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calculatedColumnFormula>
    </tableColumn>
    <tableColumn id="24" xr3:uid="{4BB7070D-C7BD-4444-A8A2-6138F5E97585}" name="Rank" dataDxfId="26">
      <calculatedColumnFormula>_xlfn.RANK.AVG(Table4[[#This Row],[Score]],Table4[Score],1)</calculatedColumnFormula>
    </tableColumn>
    <tableColumn id="25" xr3:uid="{851650CF-C5B2-452E-B091-1A52DA8E1E22}" name="Score 2 " dataDxfId="25">
      <calculatedColumnFormula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calculatedColumnFormula>
    </tableColumn>
    <tableColumn id="26" xr3:uid="{C19CF4F0-E3B9-4E76-BFCE-0BDE1AC28289}" name="Rank 2" dataDxfId="24">
      <calculatedColumnFormula>_xlfn.RANK.AVG(Table4[[#This Row],[Score 2 ]],Table4[[Score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E1827D-4C88-453A-8B42-D09555FC6EB8}" name="Table2" displayName="Table2" ref="A1:AV739" totalsRowShown="0">
  <sortState xmlns:xlrd2="http://schemas.microsoft.com/office/spreadsheetml/2017/richdata2" ref="A2:AV739">
    <sortCondition ref="AV1:AV739"/>
  </sortState>
  <tableColumns count="48">
    <tableColumn id="1" xr3:uid="{AC713DAD-A3AE-4D75-AD8F-9505D4C09A74}" name="Name"/>
    <tableColumn id="2" xr3:uid="{62E872B8-DB34-40CA-9F56-748511705CF6}" name="Ticker"/>
    <tableColumn id="3" xr3:uid="{3647AB7E-4871-4E7F-BE4A-79A01D23562F}" name="Industry"/>
    <tableColumn id="4" xr3:uid="{8D1553B8-5226-49A6-AA89-4C44305B5376}" name="Sub-Sector"/>
    <tableColumn id="5" xr3:uid="{00089952-D254-42D1-BEA6-63FBC0DD14D2}" name="Market Cap"/>
    <tableColumn id="6" xr3:uid="{726B0A9D-8693-4AEE-821F-2661F9011709}" name="Close Price"/>
    <tableColumn id="7" xr3:uid="{A16D4BCF-D5DF-49E9-8BEE-C33389D4F4C5}" name="1Y Return vs Nifty"/>
    <tableColumn id="18" xr3:uid="{4A701551-2562-4320-B755-F482F1021B29}" name="1Y Return vs Nifty Z-Score" dataDxfId="23">
      <calculatedColumnFormula>(Table2[[#This Row],[1Y Return vs Nifty]]-AVERAGE(Table2[1Y Return vs Nifty]))/_xlfn.STDEV.P(Table2[1Y Return vs Nifty])</calculatedColumnFormula>
    </tableColumn>
    <tableColumn id="8" xr3:uid="{140F89A1-02B1-4D87-9768-F9F1E7129F44}" name="1M Return vs Nifty"/>
    <tableColumn id="19" xr3:uid="{7114D3E8-D279-4CB3-BDC3-0AF6513C7246}" name="1M Return vs Nifty Z-Score" dataDxfId="22">
      <calculatedColumnFormula>(Table2[[#This Row],[1M Return vs Nifty]]-AVERAGE(Table2[1M Return vs Nifty]))/_xlfn.STDEV.P(Table2[1M Return vs Nifty])</calculatedColumnFormula>
    </tableColumn>
    <tableColumn id="9" xr3:uid="{38B7A43C-6A60-41E8-8E75-B1C2CBCBC14E}" name="6M Return vs Nifty"/>
    <tableColumn id="20" xr3:uid="{9C635CF8-09EF-4B74-91A3-169FF617415A}" name="6M Return vs Nifty Z-Score" dataDxfId="21">
      <calculatedColumnFormula>(Table2[[#This Row],[6M Return vs Nifty]]-AVERAGE(Table2[6M Return vs Nifty]))/_xlfn.STDEV.P(Table2[6M Return vs Nifty])</calculatedColumnFormula>
    </tableColumn>
    <tableColumn id="10" xr3:uid="{1BCA186B-DFED-47AA-BC19-623B8A6C68CA}" name="1W Return vs Nifty"/>
    <tableColumn id="22" xr3:uid="{B72A688F-9FC6-4FF2-B9DD-2B814ED10F27}" name="1W Return vs Nifty Z-Score" dataDxfId="20">
      <calculatedColumnFormula>(Table2[[#This Row],[1W Return vs Nifty]]-AVERAGE(Table2[1W Return vs Nifty]))/_xlfn.STDEV.P(Table2[1W Return vs Nifty])</calculatedColumnFormula>
    </tableColumn>
    <tableColumn id="21" xr3:uid="{748DDF71-1FBD-4D93-A4F8-9C2346BC8A4C}" name="20D EMA" dataDxfId="19"/>
    <tableColumn id="11" xr3:uid="{2729C823-AFA8-4862-BFCB-5555AF01703D}" name="50D EMA"/>
    <tableColumn id="12" xr3:uid="{3889F84D-46C2-4D5A-897B-E7A6E51B990E}" name="200D EMA"/>
    <tableColumn id="13" xr3:uid="{1985A157-0B22-475C-90EF-E09AF25B4489}" name="RSI Exponential â€“ 14D"/>
    <tableColumn id="25" xr3:uid="{5BEA9497-7CA6-4B00-9DFE-7040ABDA137C}" name="% Price above 20 EMA" dataDxfId="18">
      <calculatedColumnFormula>(Table2[[#This Row],[Close Price]]-Table2[[#This Row],[20D EMA]])/Table2[[#This Row],[20D EMA]]</calculatedColumnFormula>
    </tableColumn>
    <tableColumn id="24" xr3:uid="{BE9B7122-8AE5-4865-BC65-B50327FEE896}" name="% Price above 50 EMA" dataDxfId="17">
      <calculatedColumnFormula>(Table2[[#This Row],[Close Price]]-Table2[[#This Row],[50D EMA]])/Table2[[#This Row],[50D EMA]]</calculatedColumnFormula>
    </tableColumn>
    <tableColumn id="23" xr3:uid="{CB49B973-A992-4775-987E-1AC1CECA21AE}" name="% Price above 200 EMA" dataDxfId="16">
      <calculatedColumnFormula>(Table2[[#This Row],[Close Price]]-Table2[[#This Row],[200D EMA]])/Table2[[#This Row],[200D EMA]]</calculatedColumnFormula>
    </tableColumn>
    <tableColumn id="14" xr3:uid="{9ECBB566-CC98-433F-B552-BF1EF6998932}" name="Relative Volume"/>
    <tableColumn id="37" xr3:uid="{93C13AAD-9871-43C7-89E5-C6B0FC268C0C}" name="Day Low" dataDxfId="15"/>
    <tableColumn id="36" xr3:uid="{20A046A5-097B-4DE0-9BF6-867DECD1605A}" name="Day High"/>
    <tableColumn id="35" xr3:uid="{ED6676B7-2741-4FB0-AB33-6ED3DE1F5191}" name="Current Week Low"/>
    <tableColumn id="34" xr3:uid="{4C657C1A-4D9C-4FC1-BA3A-2ABA27051CA2}" name="Current Week High"/>
    <tableColumn id="33" xr3:uid="{881C8405-DFCA-4991-98ED-94B2E1C6227C}" name="Current Month Low"/>
    <tableColumn id="32" xr3:uid="{688306C3-3A1D-4E30-8B8E-57F0AFA0D8C3}" name="Current Month High"/>
    <tableColumn id="31" xr3:uid="{B44C4758-DB17-4DB1-A6ED-FC81AACC7C43}" name="% Away From Day Low" dataDxfId="14">
      <calculatedColumnFormula>(Table2[[#This Row],[Close Price]]/Table2[[#This Row],[Day Low]])-1</calculatedColumnFormula>
    </tableColumn>
    <tableColumn id="30" xr3:uid="{23730B73-35C5-4A5C-B3F4-703D3DB8A822}" name="% Away From Day High" dataDxfId="13">
      <calculatedColumnFormula>(Table2[[#This Row],[Day High]]/Table2[[#This Row],[Close Price]])-1</calculatedColumnFormula>
    </tableColumn>
    <tableColumn id="29" xr3:uid="{22A78E0D-474B-4D5E-880E-21ABE14AC961}" name="% Away From Current Week Low" dataDxfId="12">
      <calculatedColumnFormula>(Table2[[#This Row],[Close Price]]/Table2[[#This Row],[Current Week Low]])-1</calculatedColumnFormula>
    </tableColumn>
    <tableColumn id="28" xr3:uid="{DAD2B602-1A22-4751-8A14-30E47FA21C2A}" name="% Away From Current Week High" dataDxfId="11">
      <calculatedColumnFormula>(Table2[[#This Row],[Current Week High]]/Table2[[#This Row],[Close Price]])-1</calculatedColumnFormula>
    </tableColumn>
    <tableColumn id="27" xr3:uid="{46C67C40-2918-44F1-819A-741AC10F70EE}" name="% Away From Current Month Low" dataDxfId="10">
      <calculatedColumnFormula>(Table2[[#This Row],[Close Price]]/Table2[[#This Row],[Current Month Low]])-1</calculatedColumnFormula>
    </tableColumn>
    <tableColumn id="26" xr3:uid="{4F731EC3-7112-4DB7-8810-A35058272788}" name="% Away From Current Month High" dataDxfId="9">
      <calculatedColumnFormula>(Table2[[#This Row],[Current Month High]]/Table2[[#This Row],[Close Price]])-1</calculatedColumnFormula>
    </tableColumn>
    <tableColumn id="15" xr3:uid="{5ACCD253-F8C4-4570-82C9-189653413439}" name="% Away From 52W High"/>
    <tableColumn id="16" xr3:uid="{302B296D-7671-48E1-9883-05F67CD335E4}" name="% Away From 52W Low"/>
    <tableColumn id="42" xr3:uid="{840AC90D-D615-46C1-A7D0-FE4868A2726B}" name="Uptrend" dataDxfId="8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89D071A8-70A5-404E-BCFD-57735C423D2D}" name="Relative Strength Sector Index" dataDxfId="7"/>
    <tableColumn id="40" xr3:uid="{1F72C113-D330-4902-9CDB-062E72997B3E}" name="Relative Strength Sector Index - Zone"/>
    <tableColumn id="39" xr3:uid="{47E2486D-9816-41FD-9BB7-5D88D68E763A}" name="Rate of Change"/>
    <tableColumn id="38" xr3:uid="{5012F794-5951-40EF-834B-AD97312D5BAC}" name="Rate of Change - Zone"/>
    <tableColumn id="17" xr3:uid="{E9FDC237-EB80-4B77-A1B4-59BADB297E4A}" name="Sharpe Ratio"/>
    <tableColumn id="43" xr3:uid="{D315D824-FA52-4D54-9028-D92F0797C647}" name="Sharpe Ratio Z-Score" dataDxfId="6">
      <calculatedColumnFormula>(Table2[[#This Row],[Sharpe Ratio]]-AVERAGE(Table2[Sharpe Ratio]))/_xlfn.STDEV.P(Table2[Sharpe Ratio])</calculatedColumnFormula>
    </tableColumn>
    <tableColumn id="44" xr3:uid="{A4AC6AF8-27D0-4B3D-B48E-CFFD2E28D9BE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34E44325-488D-443C-AE6E-951C1387880A}" name="Rank 1Y" dataDxfId="4">
      <calculatedColumnFormula>_xlfn.RANK.AVG(Table2[[#This Row],[1Y Return vs Nifty Z-Score]],Table2[1Y Return vs Nifty Z-Score])</calculatedColumnFormula>
    </tableColumn>
    <tableColumn id="46" xr3:uid="{BADEB402-9FF2-4D87-BA7E-9B88976818CD}" name="Rank 6M" dataDxfId="3">
      <calculatedColumnFormula>_xlfn.RANK.AVG(Table2[[#This Row],[6M Return vs Nifty Z-Score]],Table2[6M Return vs Nifty Z-Score])</calculatedColumnFormula>
    </tableColumn>
    <tableColumn id="47" xr3:uid="{1B0F336D-620A-47A9-B434-276868183A38}" name="Rank Sharpe" dataDxfId="2">
      <calculatedColumnFormula>_xlfn.RANK.AVG(Table2[[#This Row],[Sharpe Ratio Z-Score]],Table2[Sharpe Ratio Z-Score])</calculatedColumnFormula>
    </tableColumn>
    <tableColumn id="48" xr3:uid="{95689AA7-E5AB-4868-9EB2-DB2348386D16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ADA07C-135D-411A-8DA6-9DE51755D03C}" name="Table1" displayName="Table1" ref="A1:Q1497" totalsRowShown="0">
  <autoFilter ref="A1:Q1497" xr:uid="{8CADA07C-135D-411A-8DA6-9DE51755D03C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9A8B166B-48F5-4FFC-B190-04E469D0FD85}" name="Name"/>
    <tableColumn id="2" xr3:uid="{2A631974-FB55-4E20-8AEB-607CC5AA4688}" name="Ticker"/>
    <tableColumn id="17" xr3:uid="{F0BE7BDE-E5D2-4ACA-A45A-F17538E6F9EF}" name="Industry" dataDxfId="0"/>
    <tableColumn id="3" xr3:uid="{3B4CC46A-0ACD-4A8C-84AC-F298495F292C}" name="Sub-Sector"/>
    <tableColumn id="4" xr3:uid="{62E1C04F-72EA-48FA-9C0B-736FB7DAEB9F}" name="Market Cap"/>
    <tableColumn id="5" xr3:uid="{BE0ADBAF-4398-4083-8BF2-D67577E614A3}" name="Close Price"/>
    <tableColumn id="6" xr3:uid="{1FA7FD55-421D-476F-8C84-59C3320D4DEE}" name="1Y Return vs Nifty"/>
    <tableColumn id="7" xr3:uid="{A8DD4B7D-5023-4792-B11F-CEFF81EAD99B}" name="1M Return vs Nifty"/>
    <tableColumn id="8" xr3:uid="{7CD20538-15A6-497C-8C8E-6062B788079B}" name="6M Return vs Nifty"/>
    <tableColumn id="9" xr3:uid="{48BE14F1-87C3-423E-8A3B-A0783F210E91}" name="1W Return vs Nifty"/>
    <tableColumn id="10" xr3:uid="{9D624C31-E149-41F3-B40A-89FB92A0204A}" name="50D EMA"/>
    <tableColumn id="11" xr3:uid="{501665D6-0B17-4EE7-8064-A7725EC3477E}" name="200D EMA"/>
    <tableColumn id="12" xr3:uid="{E9133668-6B6E-4B3C-800D-C6BD33C5DBAA}" name="RSI Exponential â€“ 14D"/>
    <tableColumn id="13" xr3:uid="{9AC723E4-35F5-4632-85CC-4903EBCAEAA3}" name="Relative Volume"/>
    <tableColumn id="14" xr3:uid="{7761D489-A824-4917-95FA-F41399D8E90E}" name="% Away From 52W High"/>
    <tableColumn id="15" xr3:uid="{F8B24F9B-62A5-4316-8613-8D8E78DF039E}" name="% Away From 52W Low"/>
    <tableColumn id="16" xr3:uid="{1E63C0E0-E5AD-444A-B788-122403B65A1B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06DA6-C158-43BF-BEA7-DF8D27EBB7FF}">
  <dimension ref="A1:Z122"/>
  <sheetViews>
    <sheetView topLeftCell="N1" workbookViewId="0">
      <selection activeCell="O3" sqref="O3"/>
    </sheetView>
  </sheetViews>
  <sheetFormatPr defaultRowHeight="14.4" x14ac:dyDescent="0.3"/>
  <cols>
    <col min="1" max="1" width="34.44140625" bestFit="1" customWidth="1"/>
    <col min="2" max="2" width="8.33203125" bestFit="1" customWidth="1"/>
    <col min="3" max="3" width="10.21875" bestFit="1" customWidth="1"/>
    <col min="4" max="5" width="21.33203125" bestFit="1" customWidth="1"/>
    <col min="6" max="6" width="19" bestFit="1" customWidth="1"/>
    <col min="7" max="7" width="18.21875" bestFit="1" customWidth="1"/>
    <col min="8" max="8" width="8" bestFit="1" customWidth="1"/>
    <col min="9" max="9" width="17" bestFit="1" customWidth="1"/>
    <col min="10" max="10" width="22.33203125" bestFit="1" customWidth="1"/>
    <col min="11" max="11" width="22.6640625" bestFit="1" customWidth="1"/>
    <col min="12" max="12" width="30.88671875" bestFit="1" customWidth="1"/>
    <col min="13" max="13" width="31.21875" bestFit="1" customWidth="1"/>
    <col min="14" max="14" width="32" bestFit="1" customWidth="1"/>
    <col min="15" max="15" width="32.33203125" bestFit="1" customWidth="1"/>
    <col min="16" max="16" width="23.21875" bestFit="1" customWidth="1"/>
    <col min="17" max="17" width="22.88671875" bestFit="1" customWidth="1"/>
    <col min="18" max="18" width="23.21875" bestFit="1" customWidth="1"/>
    <col min="19" max="19" width="22" bestFit="1" customWidth="1"/>
    <col min="20" max="20" width="23" bestFit="1" customWidth="1"/>
    <col min="21" max="21" width="22" bestFit="1" customWidth="1"/>
    <col min="22" max="22" width="13.88671875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3224</v>
      </c>
      <c r="C1" t="s">
        <v>3210</v>
      </c>
      <c r="D1" t="s">
        <v>3225</v>
      </c>
      <c r="E1" t="s">
        <v>3226</v>
      </c>
      <c r="F1" t="s">
        <v>7</v>
      </c>
      <c r="G1" t="s">
        <v>5</v>
      </c>
      <c r="H1" t="s">
        <v>3227</v>
      </c>
      <c r="I1" t="s">
        <v>12</v>
      </c>
      <c r="J1" t="s">
        <v>3204</v>
      </c>
      <c r="K1" t="s">
        <v>3205</v>
      </c>
      <c r="L1" t="s">
        <v>3206</v>
      </c>
      <c r="M1" t="s">
        <v>3207</v>
      </c>
      <c r="N1" t="s">
        <v>3208</v>
      </c>
      <c r="O1" t="s">
        <v>3209</v>
      </c>
      <c r="P1" t="s">
        <v>13</v>
      </c>
      <c r="Q1" t="s">
        <v>14</v>
      </c>
      <c r="R1" t="s">
        <v>3228</v>
      </c>
      <c r="S1" t="s">
        <v>3196</v>
      </c>
      <c r="T1" t="s">
        <v>3197</v>
      </c>
      <c r="U1" t="s">
        <v>3214</v>
      </c>
      <c r="V1" t="s">
        <v>15</v>
      </c>
      <c r="W1" t="s">
        <v>3219</v>
      </c>
      <c r="X1" t="s">
        <v>3229</v>
      </c>
      <c r="Y1" t="s">
        <v>3230</v>
      </c>
      <c r="Z1" t="s">
        <v>3231</v>
      </c>
    </row>
    <row r="2" spans="1:26" x14ac:dyDescent="0.3">
      <c r="A2" t="s">
        <v>239</v>
      </c>
      <c r="B2">
        <f>COUNTIFS(Table2[Sub-Sector],Table4[[#This Row],[Sub-Sector]])</f>
        <v>2</v>
      </c>
      <c r="C2" s="1">
        <f>COUNTIFS(Table2[Sub-Sector],Table4[[#This Row],[Sub-Sector]],Table2[Uptrend],"Uptrend")/Table4[[#This Row],[Count]]</f>
        <v>1</v>
      </c>
      <c r="D2" s="1">
        <f>COUNTIFS(Table2[Sub-Sector],Table4[[#This Row],[Sub-Sector]],Table2[1W Return vs Nifty],"&gt;=5")/Table4[[#This Row],[Count]]</f>
        <v>0.5</v>
      </c>
      <c r="E2" s="1">
        <f>COUNTIFS(Table2[Sub-Sector],Table4[[#This Row],[Sub-Sector]],Table2[1M Return vs Nifty],"&gt;=5")/Table4[[#This Row],[Count]]</f>
        <v>0.5</v>
      </c>
      <c r="F2" s="1">
        <f>COUNTIFS(Table2[Sub-Sector],Table4[[#This Row],[Sub-Sector]],Table2[6M Return vs Nifty],"&gt;=10")/Table4[[#This Row],[Count]]</f>
        <v>1</v>
      </c>
      <c r="G2" s="1">
        <f>COUNTIFS(Table2[Sub-Sector],Table4[[#This Row],[Sub-Sector]],Table2[1Y Return vs Nifty],"&gt;=10")/Table4[[#This Row],[Count]]</f>
        <v>1</v>
      </c>
      <c r="H2" s="1">
        <f>COUNTIFS(Table2[Sub-Sector],Table4[[#This Row],[Sub-Sector]],Table2[RSI Exponential â€“ 14D],"&gt;=50")/Table4[[#This Row],[Count]]</f>
        <v>1</v>
      </c>
      <c r="I2" s="1">
        <f>COUNTIFS(Table2[Sub-Sector],Table4[[#This Row],[Sub-Sector]],Table2[Relative Volume],"&gt;=1")/Table4[[#This Row],[Count]]</f>
        <v>1</v>
      </c>
      <c r="J2" s="1">
        <f>COUNTIFS(Table2[Sub-Sector],Table4[[#This Row],[Sub-Sector]],Table2[% Away From Day Low],"&gt;=0.05")/Table4[[#This Row],[Count]]</f>
        <v>0</v>
      </c>
      <c r="K2" s="1">
        <f>COUNTIFS(Table2[Sub-Sector],Table4[[#This Row],[Sub-Sector]],Table2[% Away From Day High],"&lt;=0.05")/Table4[[#This Row],[Count]]</f>
        <v>1</v>
      </c>
      <c r="L2" s="1">
        <f>COUNTIFS(Table2[Sub-Sector],Table4[[#This Row],[Sub-Sector]],Table2[% Away From Current Week Low],"&gt;=0.05")/Table4[[#This Row],[Count]]</f>
        <v>0</v>
      </c>
      <c r="M2" s="1">
        <f>COUNTIFS(Table2[Sub-Sector],Table4[[#This Row],[Sub-Sector]],Table2[% Away From Current Week High],"&lt;=0.05")/Table4[[#This Row],[Count]]</f>
        <v>1</v>
      </c>
      <c r="N2" s="1">
        <f>COUNTIFS(Table2[Sub-Sector],Table4[[#This Row],[Sub-Sector]],Table2[% Away From Current Month Low],"&gt;=0.05")/Table4[[#This Row],[Count]]</f>
        <v>1</v>
      </c>
      <c r="O2" s="1">
        <f>COUNTIFS(Table2[Sub-Sector],Table4[[#This Row],[Sub-Sector]],Table2[% Away From Current Month High],"&lt;=0.05")/Table4[[#This Row],[Count]]</f>
        <v>1</v>
      </c>
      <c r="P2" s="1">
        <f>COUNTIFS(Table2[Sub-Sector],Table4[[#This Row],[Sub-Sector]],Table2[% Away From 52W High],"&lt;=10")/Table4[[#This Row],[Count]]</f>
        <v>0.5</v>
      </c>
      <c r="Q2" s="1">
        <f>COUNTIFS(Table2[Sub-Sector],Table4[[#This Row],[Sub-Sector]],Table2[% Away From 52W Low],"&gt;=10")/Table4[[#This Row],[Count]]</f>
        <v>1</v>
      </c>
      <c r="R2" s="1">
        <f>COUNTIFS(Table2[Sub-Sector],Table4[[#This Row],[Sub-Sector]],Table2[% Price above 20 EMA],"&gt;=0")/Table4[[#This Row],[Count]]</f>
        <v>1</v>
      </c>
      <c r="S2" s="1">
        <f>COUNTIFS(Table2[Sub-Sector],Table4[[#This Row],[Sub-Sector]],Table2[% Price above 50 EMA],"&gt;=0")/Table4[[#This Row],[Count]]</f>
        <v>1</v>
      </c>
      <c r="T2" s="1">
        <f>COUNTIFS(Table2[Sub-Sector],Table4[[#This Row],[Sub-Sector]],Table2[% Price above 200 EMA],"&gt;=0")/Table4[[#This Row],[Count]]</f>
        <v>1</v>
      </c>
      <c r="U2" s="1">
        <f>COUNTIFS(Table2[Sub-Sector],Table4[[#This Row],[Sub-Sector]],Table2[Rate of Change - Zone],"Positive")/Table4[[#This Row],[Count]]</f>
        <v>1</v>
      </c>
      <c r="V2" s="1">
        <f>COUNTIFS(Table2[Sub-Sector],Table4[[#This Row],[Sub-Sector]],Table2[Sharpe Ratio],"&gt;=0.10")/Table4[[#This Row],[Count]]</f>
        <v>0.5</v>
      </c>
      <c r="W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106</v>
      </c>
      <c r="X2">
        <f>_xlfn.RANK.AVG(Table4[[#This Row],[Score]],Table4[Score],1)</f>
        <v>2</v>
      </c>
      <c r="Y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46.5</v>
      </c>
      <c r="Z2">
        <f>_xlfn.RANK.AVG(Table4[[#This Row],[Score 2 ]],Table4[[Score 2 ]],1)</f>
        <v>1.5</v>
      </c>
    </row>
    <row r="3" spans="1:26" x14ac:dyDescent="0.3">
      <c r="A3" t="s">
        <v>486</v>
      </c>
      <c r="B3">
        <f>COUNTIFS(Table2[Sub-Sector],Table4[[#This Row],[Sub-Sector]])</f>
        <v>1</v>
      </c>
      <c r="C3" s="1">
        <f>COUNTIFS(Table2[Sub-Sector],Table4[[#This Row],[Sub-Sector]],Table2[Uptrend],"Uptrend")/Table4[[#This Row],[Count]]</f>
        <v>1</v>
      </c>
      <c r="D3" s="1">
        <f>COUNTIFS(Table2[Sub-Sector],Table4[[#This Row],[Sub-Sector]],Table2[1W Return vs Nifty],"&gt;=5")/Table4[[#This Row],[Count]]</f>
        <v>0</v>
      </c>
      <c r="E3" s="1">
        <f>COUNTIFS(Table2[Sub-Sector],Table4[[#This Row],[Sub-Sector]],Table2[1M Return vs Nifty],"&gt;=5")/Table4[[#This Row],[Count]]</f>
        <v>1</v>
      </c>
      <c r="F3" s="1">
        <f>COUNTIFS(Table2[Sub-Sector],Table4[[#This Row],[Sub-Sector]],Table2[6M Return vs Nifty],"&gt;=10")/Table4[[#This Row],[Count]]</f>
        <v>1</v>
      </c>
      <c r="G3" s="1">
        <f>COUNTIFS(Table2[Sub-Sector],Table4[[#This Row],[Sub-Sector]],Table2[1Y Return vs Nifty],"&gt;=10")/Table4[[#This Row],[Count]]</f>
        <v>1</v>
      </c>
      <c r="H3" s="1">
        <f>COUNTIFS(Table2[Sub-Sector],Table4[[#This Row],[Sub-Sector]],Table2[RSI Exponential â€“ 14D],"&gt;=50")/Table4[[#This Row],[Count]]</f>
        <v>1</v>
      </c>
      <c r="I3" s="1">
        <f>COUNTIFS(Table2[Sub-Sector],Table4[[#This Row],[Sub-Sector]],Table2[Relative Volume],"&gt;=1")/Table4[[#This Row],[Count]]</f>
        <v>1</v>
      </c>
      <c r="J3" s="1">
        <f>COUNTIFS(Table2[Sub-Sector],Table4[[#This Row],[Sub-Sector]],Table2[% Away From Day Low],"&gt;=0.05")/Table4[[#This Row],[Count]]</f>
        <v>0</v>
      </c>
      <c r="K3" s="1">
        <f>COUNTIFS(Table2[Sub-Sector],Table4[[#This Row],[Sub-Sector]],Table2[% Away From Day High],"&lt;=0.05")/Table4[[#This Row],[Count]]</f>
        <v>1</v>
      </c>
      <c r="L3" s="1">
        <f>COUNTIFS(Table2[Sub-Sector],Table4[[#This Row],[Sub-Sector]],Table2[% Away From Current Week Low],"&gt;=0.05")/Table4[[#This Row],[Count]]</f>
        <v>0</v>
      </c>
      <c r="M3" s="1">
        <f>COUNTIFS(Table2[Sub-Sector],Table4[[#This Row],[Sub-Sector]],Table2[% Away From Current Week High],"&lt;=0.05")/Table4[[#This Row],[Count]]</f>
        <v>1</v>
      </c>
      <c r="N3" s="1">
        <f>COUNTIFS(Table2[Sub-Sector],Table4[[#This Row],[Sub-Sector]],Table2[% Away From Current Month Low],"&gt;=0.05")/Table4[[#This Row],[Count]]</f>
        <v>1</v>
      </c>
      <c r="O3" s="1">
        <f>COUNTIFS(Table2[Sub-Sector],Table4[[#This Row],[Sub-Sector]],Table2[% Away From Current Month High],"&lt;=0.05")/Table4[[#This Row],[Count]]</f>
        <v>1</v>
      </c>
      <c r="P3" s="1">
        <f>COUNTIFS(Table2[Sub-Sector],Table4[[#This Row],[Sub-Sector]],Table2[% Away From 52W High],"&lt;=10")/Table4[[#This Row],[Count]]</f>
        <v>1</v>
      </c>
      <c r="Q3" s="1">
        <f>COUNTIFS(Table2[Sub-Sector],Table4[[#This Row],[Sub-Sector]],Table2[% Away From 52W Low],"&gt;=10")/Table4[[#This Row],[Count]]</f>
        <v>1</v>
      </c>
      <c r="R3" s="1">
        <f>COUNTIFS(Table2[Sub-Sector],Table4[[#This Row],[Sub-Sector]],Table2[% Price above 20 EMA],"&gt;=0")/Table4[[#This Row],[Count]]</f>
        <v>1</v>
      </c>
      <c r="S3" s="1">
        <f>COUNTIFS(Table2[Sub-Sector],Table4[[#This Row],[Sub-Sector]],Table2[% Price above 50 EMA],"&gt;=0")/Table4[[#This Row],[Count]]</f>
        <v>1</v>
      </c>
      <c r="T3" s="1">
        <f>COUNTIFS(Table2[Sub-Sector],Table4[[#This Row],[Sub-Sector]],Table2[% Price above 200 EMA],"&gt;=0")/Table4[[#This Row],[Count]]</f>
        <v>1</v>
      </c>
      <c r="U3" s="1">
        <f>COUNTIFS(Table2[Sub-Sector],Table4[[#This Row],[Sub-Sector]],Table2[Rate of Change - Zone],"Positive")/Table4[[#This Row],[Count]]</f>
        <v>1</v>
      </c>
      <c r="V3" s="1">
        <f>COUNTIFS(Table2[Sub-Sector],Table4[[#This Row],[Sub-Sector]],Table2[Sharpe Ratio],"&gt;=0.10")/Table4[[#This Row],[Count]]</f>
        <v>0</v>
      </c>
      <c r="W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152</v>
      </c>
      <c r="X3">
        <f>_xlfn.RANK.AVG(Table4[[#This Row],[Score]],Table4[Score],1)</f>
        <v>4</v>
      </c>
      <c r="Y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46.5</v>
      </c>
      <c r="Z3">
        <f>_xlfn.RANK.AVG(Table4[[#This Row],[Score 2 ]],Table4[[Score 2 ]],1)</f>
        <v>1.5</v>
      </c>
    </row>
    <row r="4" spans="1:26" x14ac:dyDescent="0.3">
      <c r="A4" t="s">
        <v>86</v>
      </c>
      <c r="B4">
        <f>COUNTIFS(Table2[Sub-Sector],Table4[[#This Row],[Sub-Sector]])</f>
        <v>3</v>
      </c>
      <c r="C4" s="1">
        <f>COUNTIFS(Table2[Sub-Sector],Table4[[#This Row],[Sub-Sector]],Table2[Uptrend],"Uptrend")/Table4[[#This Row],[Count]]</f>
        <v>1</v>
      </c>
      <c r="D4" s="1">
        <f>COUNTIFS(Table2[Sub-Sector],Table4[[#This Row],[Sub-Sector]],Table2[1W Return vs Nifty],"&gt;=5")/Table4[[#This Row],[Count]]</f>
        <v>0.33333333333333331</v>
      </c>
      <c r="E4" s="1">
        <f>COUNTIFS(Table2[Sub-Sector],Table4[[#This Row],[Sub-Sector]],Table2[1M Return vs Nifty],"&gt;=5")/Table4[[#This Row],[Count]]</f>
        <v>1</v>
      </c>
      <c r="F4" s="1">
        <f>COUNTIFS(Table2[Sub-Sector],Table4[[#This Row],[Sub-Sector]],Table2[6M Return vs Nifty],"&gt;=10")/Table4[[#This Row],[Count]]</f>
        <v>1</v>
      </c>
      <c r="G4" s="1">
        <f>COUNTIFS(Table2[Sub-Sector],Table4[[#This Row],[Sub-Sector]],Table2[1Y Return vs Nifty],"&gt;=10")/Table4[[#This Row],[Count]]</f>
        <v>1</v>
      </c>
      <c r="H4" s="1">
        <f>COUNTIFS(Table2[Sub-Sector],Table4[[#This Row],[Sub-Sector]],Table2[RSI Exponential â€“ 14D],"&gt;=50")/Table4[[#This Row],[Count]]</f>
        <v>1</v>
      </c>
      <c r="I4" s="1">
        <f>COUNTIFS(Table2[Sub-Sector],Table4[[#This Row],[Sub-Sector]],Table2[Relative Volume],"&gt;=1")/Table4[[#This Row],[Count]]</f>
        <v>0.66666666666666663</v>
      </c>
      <c r="J4" s="1">
        <f>COUNTIFS(Table2[Sub-Sector],Table4[[#This Row],[Sub-Sector]],Table2[% Away From Day Low],"&gt;=0.05")/Table4[[#This Row],[Count]]</f>
        <v>0</v>
      </c>
      <c r="K4" s="1">
        <f>COUNTIFS(Table2[Sub-Sector],Table4[[#This Row],[Sub-Sector]],Table2[% Away From Day High],"&lt;=0.05")/Table4[[#This Row],[Count]]</f>
        <v>1</v>
      </c>
      <c r="L4" s="1">
        <f>COUNTIFS(Table2[Sub-Sector],Table4[[#This Row],[Sub-Sector]],Table2[% Away From Current Week Low],"&gt;=0.05")/Table4[[#This Row],[Count]]</f>
        <v>0</v>
      </c>
      <c r="M4" s="1">
        <f>COUNTIFS(Table2[Sub-Sector],Table4[[#This Row],[Sub-Sector]],Table2[% Away From Current Week High],"&lt;=0.05")/Table4[[#This Row],[Count]]</f>
        <v>1</v>
      </c>
      <c r="N4" s="1">
        <f>COUNTIFS(Table2[Sub-Sector],Table4[[#This Row],[Sub-Sector]],Table2[% Away From Current Month Low],"&gt;=0.05")/Table4[[#This Row],[Count]]</f>
        <v>0.33333333333333331</v>
      </c>
      <c r="O4" s="1">
        <f>COUNTIFS(Table2[Sub-Sector],Table4[[#This Row],[Sub-Sector]],Table2[% Away From Current Month High],"&lt;=0.05")/Table4[[#This Row],[Count]]</f>
        <v>1</v>
      </c>
      <c r="P4" s="1">
        <f>COUNTIFS(Table2[Sub-Sector],Table4[[#This Row],[Sub-Sector]],Table2[% Away From 52W High],"&lt;=10")/Table4[[#This Row],[Count]]</f>
        <v>1</v>
      </c>
      <c r="Q4" s="1">
        <f>COUNTIFS(Table2[Sub-Sector],Table4[[#This Row],[Sub-Sector]],Table2[% Away From 52W Low],"&gt;=10")/Table4[[#This Row],[Count]]</f>
        <v>1</v>
      </c>
      <c r="R4" s="1">
        <f>COUNTIFS(Table2[Sub-Sector],Table4[[#This Row],[Sub-Sector]],Table2[% Price above 20 EMA],"&gt;=0")/Table4[[#This Row],[Count]]</f>
        <v>1</v>
      </c>
      <c r="S4" s="1">
        <f>COUNTIFS(Table2[Sub-Sector],Table4[[#This Row],[Sub-Sector]],Table2[% Price above 50 EMA],"&gt;=0")/Table4[[#This Row],[Count]]</f>
        <v>1</v>
      </c>
      <c r="T4" s="1">
        <f>COUNTIFS(Table2[Sub-Sector],Table4[[#This Row],[Sub-Sector]],Table2[% Price above 200 EMA],"&gt;=0")/Table4[[#This Row],[Count]]</f>
        <v>1</v>
      </c>
      <c r="U4" s="1">
        <f>COUNTIFS(Table2[Sub-Sector],Table4[[#This Row],[Sub-Sector]],Table2[Rate of Change - Zone],"Positive")/Table4[[#This Row],[Count]]</f>
        <v>1</v>
      </c>
      <c r="V4" s="1">
        <f>COUNTIFS(Table2[Sub-Sector],Table4[[#This Row],[Sub-Sector]],Table2[Sharpe Ratio],"&gt;=0.10")/Table4[[#This Row],[Count]]</f>
        <v>0.66666666666666663</v>
      </c>
      <c r="W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88</v>
      </c>
      <c r="X4">
        <f>_xlfn.RANK.AVG(Table4[[#This Row],[Score]],Table4[Score],1)</f>
        <v>1</v>
      </c>
      <c r="Y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52.5</v>
      </c>
      <c r="Z4">
        <f>_xlfn.RANK.AVG(Table4[[#This Row],[Score 2 ]],Table4[[Score 2 ]],1)</f>
        <v>3</v>
      </c>
    </row>
    <row r="5" spans="1:26" x14ac:dyDescent="0.3">
      <c r="A5" t="s">
        <v>838</v>
      </c>
      <c r="B5">
        <f>COUNTIFS(Table2[Sub-Sector],Table4[[#This Row],[Sub-Sector]])</f>
        <v>3</v>
      </c>
      <c r="C5" s="1">
        <f>COUNTIFS(Table2[Sub-Sector],Table4[[#This Row],[Sub-Sector]],Table2[Uptrend],"Uptrend")/Table4[[#This Row],[Count]]</f>
        <v>1</v>
      </c>
      <c r="D5" s="1">
        <f>COUNTIFS(Table2[Sub-Sector],Table4[[#This Row],[Sub-Sector]],Table2[1W Return vs Nifty],"&gt;=5")/Table4[[#This Row],[Count]]</f>
        <v>0.33333333333333331</v>
      </c>
      <c r="E5" s="1">
        <f>COUNTIFS(Table2[Sub-Sector],Table4[[#This Row],[Sub-Sector]],Table2[1M Return vs Nifty],"&gt;=5")/Table4[[#This Row],[Count]]</f>
        <v>0.66666666666666663</v>
      </c>
      <c r="F5" s="1">
        <f>COUNTIFS(Table2[Sub-Sector],Table4[[#This Row],[Sub-Sector]],Table2[6M Return vs Nifty],"&gt;=10")/Table4[[#This Row],[Count]]</f>
        <v>0.66666666666666663</v>
      </c>
      <c r="G5" s="1">
        <f>COUNTIFS(Table2[Sub-Sector],Table4[[#This Row],[Sub-Sector]],Table2[1Y Return vs Nifty],"&gt;=10")/Table4[[#This Row],[Count]]</f>
        <v>1</v>
      </c>
      <c r="H5" s="1">
        <f>COUNTIFS(Table2[Sub-Sector],Table4[[#This Row],[Sub-Sector]],Table2[RSI Exponential â€“ 14D],"&gt;=50")/Table4[[#This Row],[Count]]</f>
        <v>1</v>
      </c>
      <c r="I5" s="1">
        <f>COUNTIFS(Table2[Sub-Sector],Table4[[#This Row],[Sub-Sector]],Table2[Relative Volume],"&gt;=1")/Table4[[#This Row],[Count]]</f>
        <v>0.66666666666666663</v>
      </c>
      <c r="J5" s="1">
        <f>COUNTIFS(Table2[Sub-Sector],Table4[[#This Row],[Sub-Sector]],Table2[% Away From Day Low],"&gt;=0.05")/Table4[[#This Row],[Count]]</f>
        <v>0</v>
      </c>
      <c r="K5" s="1">
        <f>COUNTIFS(Table2[Sub-Sector],Table4[[#This Row],[Sub-Sector]],Table2[% Away From Day High],"&lt;=0.05")/Table4[[#This Row],[Count]]</f>
        <v>1</v>
      </c>
      <c r="L5" s="1">
        <f>COUNTIFS(Table2[Sub-Sector],Table4[[#This Row],[Sub-Sector]],Table2[% Away From Current Week Low],"&gt;=0.05")/Table4[[#This Row],[Count]]</f>
        <v>0</v>
      </c>
      <c r="M5" s="1">
        <f>COUNTIFS(Table2[Sub-Sector],Table4[[#This Row],[Sub-Sector]],Table2[% Away From Current Week High],"&lt;=0.05")/Table4[[#This Row],[Count]]</f>
        <v>1</v>
      </c>
      <c r="N5" s="1">
        <f>COUNTIFS(Table2[Sub-Sector],Table4[[#This Row],[Sub-Sector]],Table2[% Away From Current Month Low],"&gt;=0.05")/Table4[[#This Row],[Count]]</f>
        <v>1</v>
      </c>
      <c r="O5" s="1">
        <f>COUNTIFS(Table2[Sub-Sector],Table4[[#This Row],[Sub-Sector]],Table2[% Away From Current Month High],"&lt;=0.05")/Table4[[#This Row],[Count]]</f>
        <v>1</v>
      </c>
      <c r="P5" s="1">
        <f>COUNTIFS(Table2[Sub-Sector],Table4[[#This Row],[Sub-Sector]],Table2[% Away From 52W High],"&lt;=10")/Table4[[#This Row],[Count]]</f>
        <v>0.66666666666666663</v>
      </c>
      <c r="Q5" s="1">
        <f>COUNTIFS(Table2[Sub-Sector],Table4[[#This Row],[Sub-Sector]],Table2[% Away From 52W Low],"&gt;=10")/Table4[[#This Row],[Count]]</f>
        <v>1</v>
      </c>
      <c r="R5" s="1">
        <f>COUNTIFS(Table2[Sub-Sector],Table4[[#This Row],[Sub-Sector]],Table2[% Price above 20 EMA],"&gt;=0")/Table4[[#This Row],[Count]]</f>
        <v>1</v>
      </c>
      <c r="S5" s="1">
        <f>COUNTIFS(Table2[Sub-Sector],Table4[[#This Row],[Sub-Sector]],Table2[% Price above 50 EMA],"&gt;=0")/Table4[[#This Row],[Count]]</f>
        <v>1</v>
      </c>
      <c r="T5" s="1">
        <f>COUNTIFS(Table2[Sub-Sector],Table4[[#This Row],[Sub-Sector]],Table2[% Price above 200 EMA],"&gt;=0")/Table4[[#This Row],[Count]]</f>
        <v>1</v>
      </c>
      <c r="U5" s="1">
        <f>COUNTIFS(Table2[Sub-Sector],Table4[[#This Row],[Sub-Sector]],Table2[Rate of Change - Zone],"Positive")/Table4[[#This Row],[Count]]</f>
        <v>1</v>
      </c>
      <c r="V5" s="1">
        <f>COUNTIFS(Table2[Sub-Sector],Table4[[#This Row],[Sub-Sector]],Table2[Sharpe Ratio],"&gt;=0.10")/Table4[[#This Row],[Count]]</f>
        <v>0</v>
      </c>
      <c r="W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127</v>
      </c>
      <c r="X5">
        <f>_xlfn.RANK.AVG(Table4[[#This Row],[Score]],Table4[Score],1)</f>
        <v>3</v>
      </c>
      <c r="Y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82</v>
      </c>
      <c r="Z5">
        <f>_xlfn.RANK.AVG(Table4[[#This Row],[Score 2 ]],Table4[[Score 2 ]],1)</f>
        <v>4</v>
      </c>
    </row>
    <row r="6" spans="1:26" x14ac:dyDescent="0.3">
      <c r="A6" t="s">
        <v>95</v>
      </c>
      <c r="B6">
        <f>COUNTIFS(Table2[Sub-Sector],Table4[[#This Row],[Sub-Sector]])</f>
        <v>3</v>
      </c>
      <c r="C6" s="1">
        <f>COUNTIFS(Table2[Sub-Sector],Table4[[#This Row],[Sub-Sector]],Table2[Uptrend],"Uptrend")/Table4[[#This Row],[Count]]</f>
        <v>1</v>
      </c>
      <c r="D6" s="1">
        <f>COUNTIFS(Table2[Sub-Sector],Table4[[#This Row],[Sub-Sector]],Table2[1W Return vs Nifty],"&gt;=5")/Table4[[#This Row],[Count]]</f>
        <v>0</v>
      </c>
      <c r="E6" s="1">
        <f>COUNTIFS(Table2[Sub-Sector],Table4[[#This Row],[Sub-Sector]],Table2[1M Return vs Nifty],"&gt;=5")/Table4[[#This Row],[Count]]</f>
        <v>0</v>
      </c>
      <c r="F6" s="1">
        <f>COUNTIFS(Table2[Sub-Sector],Table4[[#This Row],[Sub-Sector]],Table2[6M Return vs Nifty],"&gt;=10")/Table4[[#This Row],[Count]]</f>
        <v>0.66666666666666663</v>
      </c>
      <c r="G6" s="1">
        <f>COUNTIFS(Table2[Sub-Sector],Table4[[#This Row],[Sub-Sector]],Table2[1Y Return vs Nifty],"&gt;=10")/Table4[[#This Row],[Count]]</f>
        <v>1</v>
      </c>
      <c r="H6" s="1">
        <f>COUNTIFS(Table2[Sub-Sector],Table4[[#This Row],[Sub-Sector]],Table2[RSI Exponential â€“ 14D],"&gt;=50")/Table4[[#This Row],[Count]]</f>
        <v>1</v>
      </c>
      <c r="I6" s="1">
        <f>COUNTIFS(Table2[Sub-Sector],Table4[[#This Row],[Sub-Sector]],Table2[Relative Volume],"&gt;=1")/Table4[[#This Row],[Count]]</f>
        <v>0.33333333333333331</v>
      </c>
      <c r="J6" s="1">
        <f>COUNTIFS(Table2[Sub-Sector],Table4[[#This Row],[Sub-Sector]],Table2[% Away From Day Low],"&gt;=0.05")/Table4[[#This Row],[Count]]</f>
        <v>0</v>
      </c>
      <c r="K6" s="1">
        <f>COUNTIFS(Table2[Sub-Sector],Table4[[#This Row],[Sub-Sector]],Table2[% Away From Day High],"&lt;=0.05")/Table4[[#This Row],[Count]]</f>
        <v>1</v>
      </c>
      <c r="L6" s="1">
        <f>COUNTIFS(Table2[Sub-Sector],Table4[[#This Row],[Sub-Sector]],Table2[% Away From Current Week Low],"&gt;=0.05")/Table4[[#This Row],[Count]]</f>
        <v>0</v>
      </c>
      <c r="M6" s="1">
        <f>COUNTIFS(Table2[Sub-Sector],Table4[[#This Row],[Sub-Sector]],Table2[% Away From Current Week High],"&lt;=0.05")/Table4[[#This Row],[Count]]</f>
        <v>1</v>
      </c>
      <c r="N6" s="1">
        <f>COUNTIFS(Table2[Sub-Sector],Table4[[#This Row],[Sub-Sector]],Table2[% Away From Current Month Low],"&gt;=0.05")/Table4[[#This Row],[Count]]</f>
        <v>0.66666666666666663</v>
      </c>
      <c r="O6" s="1">
        <f>COUNTIFS(Table2[Sub-Sector],Table4[[#This Row],[Sub-Sector]],Table2[% Away From Current Month High],"&lt;=0.05")/Table4[[#This Row],[Count]]</f>
        <v>1</v>
      </c>
      <c r="P6" s="1">
        <f>COUNTIFS(Table2[Sub-Sector],Table4[[#This Row],[Sub-Sector]],Table2[% Away From 52W High],"&lt;=10")/Table4[[#This Row],[Count]]</f>
        <v>1</v>
      </c>
      <c r="Q6" s="1">
        <f>COUNTIFS(Table2[Sub-Sector],Table4[[#This Row],[Sub-Sector]],Table2[% Away From 52W Low],"&gt;=10")/Table4[[#This Row],[Count]]</f>
        <v>1</v>
      </c>
      <c r="R6" s="1">
        <f>COUNTIFS(Table2[Sub-Sector],Table4[[#This Row],[Sub-Sector]],Table2[% Price above 20 EMA],"&gt;=0")/Table4[[#This Row],[Count]]</f>
        <v>1</v>
      </c>
      <c r="S6" s="1">
        <f>COUNTIFS(Table2[Sub-Sector],Table4[[#This Row],[Sub-Sector]],Table2[% Price above 50 EMA],"&gt;=0")/Table4[[#This Row],[Count]]</f>
        <v>1</v>
      </c>
      <c r="T6" s="1">
        <f>COUNTIFS(Table2[Sub-Sector],Table4[[#This Row],[Sub-Sector]],Table2[% Price above 200 EMA],"&gt;=0")/Table4[[#This Row],[Count]]</f>
        <v>1</v>
      </c>
      <c r="U6" s="1">
        <f>COUNTIFS(Table2[Sub-Sector],Table4[[#This Row],[Sub-Sector]],Table2[Rate of Change - Zone],"Positive")/Table4[[#This Row],[Count]]</f>
        <v>1</v>
      </c>
      <c r="V6" s="1">
        <f>COUNTIFS(Table2[Sub-Sector],Table4[[#This Row],[Sub-Sector]],Table2[Sharpe Ratio],"&gt;=0.10")/Table4[[#This Row],[Count]]</f>
        <v>1</v>
      </c>
      <c r="W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305</v>
      </c>
      <c r="X6">
        <f>_xlfn.RANK.AVG(Table4[[#This Row],[Score]],Table4[Score],1)</f>
        <v>22</v>
      </c>
      <c r="Y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105</v>
      </c>
      <c r="Z6">
        <f>_xlfn.RANK.AVG(Table4[[#This Row],[Score 2 ]],Table4[[Score 2 ]],1)</f>
        <v>5</v>
      </c>
    </row>
    <row r="7" spans="1:26" x14ac:dyDescent="0.3">
      <c r="A7" t="s">
        <v>251</v>
      </c>
      <c r="B7">
        <f>COUNTIFS(Table2[Sub-Sector],Table4[[#This Row],[Sub-Sector]])</f>
        <v>6</v>
      </c>
      <c r="C7" s="1">
        <f>COUNTIFS(Table2[Sub-Sector],Table4[[#This Row],[Sub-Sector]],Table2[Uptrend],"Uptrend")/Table4[[#This Row],[Count]]</f>
        <v>0.83333333333333337</v>
      </c>
      <c r="D7" s="1">
        <f>COUNTIFS(Table2[Sub-Sector],Table4[[#This Row],[Sub-Sector]],Table2[1W Return vs Nifty],"&gt;=5")/Table4[[#This Row],[Count]]</f>
        <v>0.16666666666666666</v>
      </c>
      <c r="E7" s="1">
        <f>COUNTIFS(Table2[Sub-Sector],Table4[[#This Row],[Sub-Sector]],Table2[1M Return vs Nifty],"&gt;=5")/Table4[[#This Row],[Count]]</f>
        <v>0.66666666666666663</v>
      </c>
      <c r="F7" s="1">
        <f>COUNTIFS(Table2[Sub-Sector],Table4[[#This Row],[Sub-Sector]],Table2[6M Return vs Nifty],"&gt;=10")/Table4[[#This Row],[Count]]</f>
        <v>0.66666666666666663</v>
      </c>
      <c r="G7" s="1">
        <f>COUNTIFS(Table2[Sub-Sector],Table4[[#This Row],[Sub-Sector]],Table2[1Y Return vs Nifty],"&gt;=10")/Table4[[#This Row],[Count]]</f>
        <v>0.66666666666666663</v>
      </c>
      <c r="H7" s="1">
        <f>COUNTIFS(Table2[Sub-Sector],Table4[[#This Row],[Sub-Sector]],Table2[RSI Exponential â€“ 14D],"&gt;=50")/Table4[[#This Row],[Count]]</f>
        <v>1</v>
      </c>
      <c r="I7" s="1">
        <f>COUNTIFS(Table2[Sub-Sector],Table4[[#This Row],[Sub-Sector]],Table2[Relative Volume],"&gt;=1")/Table4[[#This Row],[Count]]</f>
        <v>0.66666666666666663</v>
      </c>
      <c r="J7" s="1">
        <f>COUNTIFS(Table2[Sub-Sector],Table4[[#This Row],[Sub-Sector]],Table2[% Away From Day Low],"&gt;=0.05")/Table4[[#This Row],[Count]]</f>
        <v>0.16666666666666666</v>
      </c>
      <c r="K7" s="1">
        <f>COUNTIFS(Table2[Sub-Sector],Table4[[#This Row],[Sub-Sector]],Table2[% Away From Day High],"&lt;=0.05")/Table4[[#This Row],[Count]]</f>
        <v>1</v>
      </c>
      <c r="L7" s="1">
        <f>COUNTIFS(Table2[Sub-Sector],Table4[[#This Row],[Sub-Sector]],Table2[% Away From Current Week Low],"&gt;=0.05")/Table4[[#This Row],[Count]]</f>
        <v>0.16666666666666666</v>
      </c>
      <c r="M7" s="1">
        <f>COUNTIFS(Table2[Sub-Sector],Table4[[#This Row],[Sub-Sector]],Table2[% Away From Current Week High],"&lt;=0.05")/Table4[[#This Row],[Count]]</f>
        <v>1</v>
      </c>
      <c r="N7" s="1">
        <f>COUNTIFS(Table2[Sub-Sector],Table4[[#This Row],[Sub-Sector]],Table2[% Away From Current Month Low],"&gt;=0.05")/Table4[[#This Row],[Count]]</f>
        <v>0.5</v>
      </c>
      <c r="O7" s="1">
        <f>COUNTIFS(Table2[Sub-Sector],Table4[[#This Row],[Sub-Sector]],Table2[% Away From Current Month High],"&lt;=0.05")/Table4[[#This Row],[Count]]</f>
        <v>1</v>
      </c>
      <c r="P7" s="1">
        <f>COUNTIFS(Table2[Sub-Sector],Table4[[#This Row],[Sub-Sector]],Table2[% Away From 52W High],"&lt;=10")/Table4[[#This Row],[Count]]</f>
        <v>0.83333333333333337</v>
      </c>
      <c r="Q7" s="1">
        <f>COUNTIFS(Table2[Sub-Sector],Table4[[#This Row],[Sub-Sector]],Table2[% Away From 52W Low],"&gt;=10")/Table4[[#This Row],[Count]]</f>
        <v>0.83333333333333337</v>
      </c>
      <c r="R7" s="1">
        <f>COUNTIFS(Table2[Sub-Sector],Table4[[#This Row],[Sub-Sector]],Table2[% Price above 20 EMA],"&gt;=0")/Table4[[#This Row],[Count]]</f>
        <v>1</v>
      </c>
      <c r="S7" s="1">
        <f>COUNTIFS(Table2[Sub-Sector],Table4[[#This Row],[Sub-Sector]],Table2[% Price above 50 EMA],"&gt;=0")/Table4[[#This Row],[Count]]</f>
        <v>0.83333333333333337</v>
      </c>
      <c r="T7" s="1">
        <f>COUNTIFS(Table2[Sub-Sector],Table4[[#This Row],[Sub-Sector]],Table2[% Price above 200 EMA],"&gt;=0")/Table4[[#This Row],[Count]]</f>
        <v>0.83333333333333337</v>
      </c>
      <c r="U7" s="1">
        <f>COUNTIFS(Table2[Sub-Sector],Table4[[#This Row],[Sub-Sector]],Table2[Rate of Change - Zone],"Positive")/Table4[[#This Row],[Count]]</f>
        <v>1</v>
      </c>
      <c r="V7" s="1">
        <f>COUNTIFS(Table2[Sub-Sector],Table4[[#This Row],[Sub-Sector]],Table2[Sharpe Ratio],"&gt;=0.10")/Table4[[#This Row],[Count]]</f>
        <v>0.16666666666666666</v>
      </c>
      <c r="W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200</v>
      </c>
      <c r="X7">
        <f>_xlfn.RANK.AVG(Table4[[#This Row],[Score]],Table4[Score],1)</f>
        <v>6</v>
      </c>
      <c r="Y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112</v>
      </c>
      <c r="Z7">
        <f>_xlfn.RANK.AVG(Table4[[#This Row],[Score 2 ]],Table4[[Score 2 ]],1)</f>
        <v>6</v>
      </c>
    </row>
    <row r="8" spans="1:26" x14ac:dyDescent="0.3">
      <c r="A8" t="s">
        <v>54</v>
      </c>
      <c r="B8">
        <f>COUNTIFS(Table2[Sub-Sector],Table4[[#This Row],[Sub-Sector]])</f>
        <v>44</v>
      </c>
      <c r="C8" s="1">
        <f>COUNTIFS(Table2[Sub-Sector],Table4[[#This Row],[Sub-Sector]],Table2[Uptrend],"Uptrend")/Table4[[#This Row],[Count]]</f>
        <v>0.93181818181818177</v>
      </c>
      <c r="D8" s="1">
        <f>COUNTIFS(Table2[Sub-Sector],Table4[[#This Row],[Sub-Sector]],Table2[1W Return vs Nifty],"&gt;=5")/Table4[[#This Row],[Count]]</f>
        <v>0.13636363636363635</v>
      </c>
      <c r="E8" s="1">
        <f>COUNTIFS(Table2[Sub-Sector],Table4[[#This Row],[Sub-Sector]],Table2[1M Return vs Nifty],"&gt;=5")/Table4[[#This Row],[Count]]</f>
        <v>0.56818181818181823</v>
      </c>
      <c r="F8" s="1">
        <f>COUNTIFS(Table2[Sub-Sector],Table4[[#This Row],[Sub-Sector]],Table2[6M Return vs Nifty],"&gt;=10")/Table4[[#This Row],[Count]]</f>
        <v>0.72727272727272729</v>
      </c>
      <c r="G8" s="1">
        <f>COUNTIFS(Table2[Sub-Sector],Table4[[#This Row],[Sub-Sector]],Table2[1Y Return vs Nifty],"&gt;=10")/Table4[[#This Row],[Count]]</f>
        <v>0.72727272727272729</v>
      </c>
      <c r="H8" s="1">
        <f>COUNTIFS(Table2[Sub-Sector],Table4[[#This Row],[Sub-Sector]],Table2[RSI Exponential â€“ 14D],"&gt;=50")/Table4[[#This Row],[Count]]</f>
        <v>0.81818181818181823</v>
      </c>
      <c r="I8" s="1">
        <f>COUNTIFS(Table2[Sub-Sector],Table4[[#This Row],[Sub-Sector]],Table2[Relative Volume],"&gt;=1")/Table4[[#This Row],[Count]]</f>
        <v>0.40909090909090912</v>
      </c>
      <c r="J8" s="1">
        <f>COUNTIFS(Table2[Sub-Sector],Table4[[#This Row],[Sub-Sector]],Table2[% Away From Day Low],"&gt;=0.05")/Table4[[#This Row],[Count]]</f>
        <v>2.2727272727272728E-2</v>
      </c>
      <c r="K8" s="1">
        <f>COUNTIFS(Table2[Sub-Sector],Table4[[#This Row],[Sub-Sector]],Table2[% Away From Day High],"&lt;=0.05")/Table4[[#This Row],[Count]]</f>
        <v>0.95454545454545459</v>
      </c>
      <c r="L8" s="1">
        <f>COUNTIFS(Table2[Sub-Sector],Table4[[#This Row],[Sub-Sector]],Table2[% Away From Current Week Low],"&gt;=0.05")/Table4[[#This Row],[Count]]</f>
        <v>2.2727272727272728E-2</v>
      </c>
      <c r="M8" s="1">
        <f>COUNTIFS(Table2[Sub-Sector],Table4[[#This Row],[Sub-Sector]],Table2[% Away From Current Week High],"&lt;=0.05")/Table4[[#This Row],[Count]]</f>
        <v>0.95454545454545459</v>
      </c>
      <c r="N8" s="1">
        <f>COUNTIFS(Table2[Sub-Sector],Table4[[#This Row],[Sub-Sector]],Table2[% Away From Current Month Low],"&gt;=0.05")/Table4[[#This Row],[Count]]</f>
        <v>0.5</v>
      </c>
      <c r="O8" s="1">
        <f>COUNTIFS(Table2[Sub-Sector],Table4[[#This Row],[Sub-Sector]],Table2[% Away From Current Month High],"&lt;=0.05")/Table4[[#This Row],[Count]]</f>
        <v>0.59090909090909094</v>
      </c>
      <c r="P8" s="1">
        <f>COUNTIFS(Table2[Sub-Sector],Table4[[#This Row],[Sub-Sector]],Table2[% Away From 52W High],"&lt;=10")/Table4[[#This Row],[Count]]</f>
        <v>0.77272727272727271</v>
      </c>
      <c r="Q8" s="1">
        <f>COUNTIFS(Table2[Sub-Sector],Table4[[#This Row],[Sub-Sector]],Table2[% Away From 52W Low],"&gt;=10")/Table4[[#This Row],[Count]]</f>
        <v>1</v>
      </c>
      <c r="R8" s="1">
        <f>COUNTIFS(Table2[Sub-Sector],Table4[[#This Row],[Sub-Sector]],Table2[% Price above 20 EMA],"&gt;=0")/Table4[[#This Row],[Count]]</f>
        <v>0.75</v>
      </c>
      <c r="S8" s="1">
        <f>COUNTIFS(Table2[Sub-Sector],Table4[[#This Row],[Sub-Sector]],Table2[% Price above 50 EMA],"&gt;=0")/Table4[[#This Row],[Count]]</f>
        <v>0.86363636363636365</v>
      </c>
      <c r="T8" s="1">
        <f>COUNTIFS(Table2[Sub-Sector],Table4[[#This Row],[Sub-Sector]],Table2[% Price above 200 EMA],"&gt;=0")/Table4[[#This Row],[Count]]</f>
        <v>0.97727272727272729</v>
      </c>
      <c r="U8" s="1">
        <f>COUNTIFS(Table2[Sub-Sector],Table4[[#This Row],[Sub-Sector]],Table2[Rate of Change - Zone],"Positive")/Table4[[#This Row],[Count]]</f>
        <v>0.79545454545454541</v>
      </c>
      <c r="V8" s="1">
        <f>COUNTIFS(Table2[Sub-Sector],Table4[[#This Row],[Sub-Sector]],Table2[Sharpe Ratio],"&gt;=0.10")/Table4[[#This Row],[Count]]</f>
        <v>0.13636363636363635</v>
      </c>
      <c r="W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223.5</v>
      </c>
      <c r="X8">
        <f>_xlfn.RANK.AVG(Table4[[#This Row],[Score]],Table4[Score],1)</f>
        <v>8</v>
      </c>
      <c r="Y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130.5</v>
      </c>
      <c r="Z8">
        <f>_xlfn.RANK.AVG(Table4[[#This Row],[Score 2 ]],Table4[[Score 2 ]],1)</f>
        <v>7</v>
      </c>
    </row>
    <row r="9" spans="1:26" x14ac:dyDescent="0.3">
      <c r="A9" t="s">
        <v>78</v>
      </c>
      <c r="B9">
        <f>COUNTIFS(Table2[Sub-Sector],Table4[[#This Row],[Sub-Sector]])</f>
        <v>3</v>
      </c>
      <c r="C9" s="1">
        <f>COUNTIFS(Table2[Sub-Sector],Table4[[#This Row],[Sub-Sector]],Table2[Uptrend],"Uptrend")/Table4[[#This Row],[Count]]</f>
        <v>1</v>
      </c>
      <c r="D9" s="1">
        <f>COUNTIFS(Table2[Sub-Sector],Table4[[#This Row],[Sub-Sector]],Table2[1W Return vs Nifty],"&gt;=5")/Table4[[#This Row],[Count]]</f>
        <v>0.33333333333333331</v>
      </c>
      <c r="E9" s="1">
        <f>COUNTIFS(Table2[Sub-Sector],Table4[[#This Row],[Sub-Sector]],Table2[1M Return vs Nifty],"&gt;=5")/Table4[[#This Row],[Count]]</f>
        <v>0.33333333333333331</v>
      </c>
      <c r="F9" s="1">
        <f>COUNTIFS(Table2[Sub-Sector],Table4[[#This Row],[Sub-Sector]],Table2[6M Return vs Nifty],"&gt;=10")/Table4[[#This Row],[Count]]</f>
        <v>0.66666666666666663</v>
      </c>
      <c r="G9" s="1">
        <f>COUNTIFS(Table2[Sub-Sector],Table4[[#This Row],[Sub-Sector]],Table2[1Y Return vs Nifty],"&gt;=10")/Table4[[#This Row],[Count]]</f>
        <v>0.66666666666666663</v>
      </c>
      <c r="H9" s="1">
        <f>COUNTIFS(Table2[Sub-Sector],Table4[[#This Row],[Sub-Sector]],Table2[RSI Exponential â€“ 14D],"&gt;=50")/Table4[[#This Row],[Count]]</f>
        <v>1</v>
      </c>
      <c r="I9" s="1">
        <f>COUNTIFS(Table2[Sub-Sector],Table4[[#This Row],[Sub-Sector]],Table2[Relative Volume],"&gt;=1")/Table4[[#This Row],[Count]]</f>
        <v>0.33333333333333331</v>
      </c>
      <c r="J9" s="1">
        <f>COUNTIFS(Table2[Sub-Sector],Table4[[#This Row],[Sub-Sector]],Table2[% Away From Day Low],"&gt;=0.05")/Table4[[#This Row],[Count]]</f>
        <v>0</v>
      </c>
      <c r="K9" s="1">
        <f>COUNTIFS(Table2[Sub-Sector],Table4[[#This Row],[Sub-Sector]],Table2[% Away From Day High],"&lt;=0.05")/Table4[[#This Row],[Count]]</f>
        <v>1</v>
      </c>
      <c r="L9" s="1">
        <f>COUNTIFS(Table2[Sub-Sector],Table4[[#This Row],[Sub-Sector]],Table2[% Away From Current Week Low],"&gt;=0.05")/Table4[[#This Row],[Count]]</f>
        <v>0</v>
      </c>
      <c r="M9" s="1">
        <f>COUNTIFS(Table2[Sub-Sector],Table4[[#This Row],[Sub-Sector]],Table2[% Away From Current Week High],"&lt;=0.05")/Table4[[#This Row],[Count]]</f>
        <v>1</v>
      </c>
      <c r="N9" s="1">
        <f>COUNTIFS(Table2[Sub-Sector],Table4[[#This Row],[Sub-Sector]],Table2[% Away From Current Month Low],"&gt;=0.05")/Table4[[#This Row],[Count]]</f>
        <v>0.66666666666666663</v>
      </c>
      <c r="O9" s="1">
        <f>COUNTIFS(Table2[Sub-Sector],Table4[[#This Row],[Sub-Sector]],Table2[% Away From Current Month High],"&lt;=0.05")/Table4[[#This Row],[Count]]</f>
        <v>0.66666666666666663</v>
      </c>
      <c r="P9" s="1">
        <f>COUNTIFS(Table2[Sub-Sector],Table4[[#This Row],[Sub-Sector]],Table2[% Away From 52W High],"&lt;=10")/Table4[[#This Row],[Count]]</f>
        <v>1</v>
      </c>
      <c r="Q9" s="1">
        <f>COUNTIFS(Table2[Sub-Sector],Table4[[#This Row],[Sub-Sector]],Table2[% Away From 52W Low],"&gt;=10")/Table4[[#This Row],[Count]]</f>
        <v>1</v>
      </c>
      <c r="R9" s="1">
        <f>COUNTIFS(Table2[Sub-Sector],Table4[[#This Row],[Sub-Sector]],Table2[% Price above 20 EMA],"&gt;=0")/Table4[[#This Row],[Count]]</f>
        <v>1</v>
      </c>
      <c r="S9" s="1">
        <f>COUNTIFS(Table2[Sub-Sector],Table4[[#This Row],[Sub-Sector]],Table2[% Price above 50 EMA],"&gt;=0")/Table4[[#This Row],[Count]]</f>
        <v>1</v>
      </c>
      <c r="T9" s="1">
        <f>COUNTIFS(Table2[Sub-Sector],Table4[[#This Row],[Sub-Sector]],Table2[% Price above 200 EMA],"&gt;=0")/Table4[[#This Row],[Count]]</f>
        <v>1</v>
      </c>
      <c r="U9" s="1">
        <f>COUNTIFS(Table2[Sub-Sector],Table4[[#This Row],[Sub-Sector]],Table2[Rate of Change - Zone],"Positive")/Table4[[#This Row],[Count]]</f>
        <v>1</v>
      </c>
      <c r="V9" s="1">
        <f>COUNTIFS(Table2[Sub-Sector],Table4[[#This Row],[Sub-Sector]],Table2[Sharpe Ratio],"&gt;=0.10")/Table4[[#This Row],[Count]]</f>
        <v>0.33333333333333331</v>
      </c>
      <c r="W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218</v>
      </c>
      <c r="X9">
        <f>_xlfn.RANK.AVG(Table4[[#This Row],[Score]],Table4[Score],1)</f>
        <v>7</v>
      </c>
      <c r="Y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135</v>
      </c>
      <c r="Z9">
        <f>_xlfn.RANK.AVG(Table4[[#This Row],[Score 2 ]],Table4[[Score 2 ]],1)</f>
        <v>8</v>
      </c>
    </row>
    <row r="10" spans="1:26" x14ac:dyDescent="0.3">
      <c r="A10" t="s">
        <v>57</v>
      </c>
      <c r="B10">
        <f>COUNTIFS(Table2[Sub-Sector],Table4[[#This Row],[Sub-Sector]])</f>
        <v>6</v>
      </c>
      <c r="C10" s="1">
        <f>COUNTIFS(Table2[Sub-Sector],Table4[[#This Row],[Sub-Sector]],Table2[Uptrend],"Uptrend")/Table4[[#This Row],[Count]]</f>
        <v>0.66666666666666663</v>
      </c>
      <c r="D10" s="1">
        <f>COUNTIFS(Table2[Sub-Sector],Table4[[#This Row],[Sub-Sector]],Table2[1W Return vs Nifty],"&gt;=5")/Table4[[#This Row],[Count]]</f>
        <v>0.16666666666666666</v>
      </c>
      <c r="E10" s="1">
        <f>COUNTIFS(Table2[Sub-Sector],Table4[[#This Row],[Sub-Sector]],Table2[1M Return vs Nifty],"&gt;=5")/Table4[[#This Row],[Count]]</f>
        <v>0.33333333333333331</v>
      </c>
      <c r="F10" s="1">
        <f>COUNTIFS(Table2[Sub-Sector],Table4[[#This Row],[Sub-Sector]],Table2[6M Return vs Nifty],"&gt;=10")/Table4[[#This Row],[Count]]</f>
        <v>1</v>
      </c>
      <c r="G10" s="1">
        <f>COUNTIFS(Table2[Sub-Sector],Table4[[#This Row],[Sub-Sector]],Table2[1Y Return vs Nifty],"&gt;=10")/Table4[[#This Row],[Count]]</f>
        <v>1</v>
      </c>
      <c r="H10" s="1">
        <f>COUNTIFS(Table2[Sub-Sector],Table4[[#This Row],[Sub-Sector]],Table2[RSI Exponential â€“ 14D],"&gt;=50")/Table4[[#This Row],[Count]]</f>
        <v>0.5</v>
      </c>
      <c r="I10" s="1">
        <f>COUNTIFS(Table2[Sub-Sector],Table4[[#This Row],[Sub-Sector]],Table2[Relative Volume],"&gt;=1")/Table4[[#This Row],[Count]]</f>
        <v>0.16666666666666666</v>
      </c>
      <c r="J10" s="1">
        <f>COUNTIFS(Table2[Sub-Sector],Table4[[#This Row],[Sub-Sector]],Table2[% Away From Day Low],"&gt;=0.05")/Table4[[#This Row],[Count]]</f>
        <v>0</v>
      </c>
      <c r="K10" s="1">
        <f>COUNTIFS(Table2[Sub-Sector],Table4[[#This Row],[Sub-Sector]],Table2[% Away From Day High],"&lt;=0.05")/Table4[[#This Row],[Count]]</f>
        <v>1</v>
      </c>
      <c r="L10" s="1">
        <f>COUNTIFS(Table2[Sub-Sector],Table4[[#This Row],[Sub-Sector]],Table2[% Away From Current Week Low],"&gt;=0.05")/Table4[[#This Row],[Count]]</f>
        <v>0</v>
      </c>
      <c r="M10" s="1">
        <f>COUNTIFS(Table2[Sub-Sector],Table4[[#This Row],[Sub-Sector]],Table2[% Away From Current Week High],"&lt;=0.05")/Table4[[#This Row],[Count]]</f>
        <v>1</v>
      </c>
      <c r="N10" s="1">
        <f>COUNTIFS(Table2[Sub-Sector],Table4[[#This Row],[Sub-Sector]],Table2[% Away From Current Month Low],"&gt;=0.05")/Table4[[#This Row],[Count]]</f>
        <v>0.83333333333333337</v>
      </c>
      <c r="O10" s="1">
        <f>COUNTIFS(Table2[Sub-Sector],Table4[[#This Row],[Sub-Sector]],Table2[% Away From Current Month High],"&lt;=0.05")/Table4[[#This Row],[Count]]</f>
        <v>0.83333333333333337</v>
      </c>
      <c r="P10" s="1">
        <f>COUNTIFS(Table2[Sub-Sector],Table4[[#This Row],[Sub-Sector]],Table2[% Away From 52W High],"&lt;=10")/Table4[[#This Row],[Count]]</f>
        <v>0.5</v>
      </c>
      <c r="Q10" s="1">
        <f>COUNTIFS(Table2[Sub-Sector],Table4[[#This Row],[Sub-Sector]],Table2[% Away From 52W Low],"&gt;=10")/Table4[[#This Row],[Count]]</f>
        <v>1</v>
      </c>
      <c r="R10" s="1">
        <f>COUNTIFS(Table2[Sub-Sector],Table4[[#This Row],[Sub-Sector]],Table2[% Price above 20 EMA],"&gt;=0")/Table4[[#This Row],[Count]]</f>
        <v>0.83333333333333337</v>
      </c>
      <c r="S10" s="1">
        <f>COUNTIFS(Table2[Sub-Sector],Table4[[#This Row],[Sub-Sector]],Table2[% Price above 50 EMA],"&gt;=0")/Table4[[#This Row],[Count]]</f>
        <v>0.66666666666666663</v>
      </c>
      <c r="T10" s="1">
        <f>COUNTIFS(Table2[Sub-Sector],Table4[[#This Row],[Sub-Sector]],Table2[% Price above 200 EMA],"&gt;=0")/Table4[[#This Row],[Count]]</f>
        <v>1</v>
      </c>
      <c r="U10" s="1">
        <f>COUNTIFS(Table2[Sub-Sector],Table4[[#This Row],[Sub-Sector]],Table2[Rate of Change - Zone],"Positive")/Table4[[#This Row],[Count]]</f>
        <v>0.66666666666666663</v>
      </c>
      <c r="V10" s="1">
        <f>COUNTIFS(Table2[Sub-Sector],Table4[[#This Row],[Sub-Sector]],Table2[Sharpe Ratio],"&gt;=0.10")/Table4[[#This Row],[Count]]</f>
        <v>0.5</v>
      </c>
      <c r="W1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280.5</v>
      </c>
      <c r="X10">
        <f>_xlfn.RANK.AVG(Table4[[#This Row],[Score]],Table4[Score],1)</f>
        <v>18.5</v>
      </c>
      <c r="Y1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136</v>
      </c>
      <c r="Z10">
        <f>_xlfn.RANK.AVG(Table4[[#This Row],[Score 2 ]],Table4[[Score 2 ]],1)</f>
        <v>9</v>
      </c>
    </row>
    <row r="11" spans="1:26" x14ac:dyDescent="0.3">
      <c r="A11" t="s">
        <v>912</v>
      </c>
      <c r="B11">
        <f>COUNTIFS(Table2[Sub-Sector],Table4[[#This Row],[Sub-Sector]])</f>
        <v>1</v>
      </c>
      <c r="C11" s="1">
        <f>COUNTIFS(Table2[Sub-Sector],Table4[[#This Row],[Sub-Sector]],Table2[Uptrend],"Uptrend")/Table4[[#This Row],[Count]]</f>
        <v>1</v>
      </c>
      <c r="D11" s="1">
        <f>COUNTIFS(Table2[Sub-Sector],Table4[[#This Row],[Sub-Sector]],Table2[1W Return vs Nifty],"&gt;=5")/Table4[[#This Row],[Count]]</f>
        <v>1</v>
      </c>
      <c r="E11" s="1">
        <f>COUNTIFS(Table2[Sub-Sector],Table4[[#This Row],[Sub-Sector]],Table2[1M Return vs Nifty],"&gt;=5")/Table4[[#This Row],[Count]]</f>
        <v>1</v>
      </c>
      <c r="F11" s="1">
        <f>COUNTIFS(Table2[Sub-Sector],Table4[[#This Row],[Sub-Sector]],Table2[6M Return vs Nifty],"&gt;=10")/Table4[[#This Row],[Count]]</f>
        <v>1</v>
      </c>
      <c r="G11" s="1">
        <f>COUNTIFS(Table2[Sub-Sector],Table4[[#This Row],[Sub-Sector]],Table2[1Y Return vs Nifty],"&gt;=10")/Table4[[#This Row],[Count]]</f>
        <v>1</v>
      </c>
      <c r="H11" s="1">
        <f>COUNTIFS(Table2[Sub-Sector],Table4[[#This Row],[Sub-Sector]],Table2[RSI Exponential â€“ 14D],"&gt;=50")/Table4[[#This Row],[Count]]</f>
        <v>1</v>
      </c>
      <c r="I11" s="1">
        <f>COUNTIFS(Table2[Sub-Sector],Table4[[#This Row],[Sub-Sector]],Table2[Relative Volume],"&gt;=1")/Table4[[#This Row],[Count]]</f>
        <v>0</v>
      </c>
      <c r="J11" s="1">
        <f>COUNTIFS(Table2[Sub-Sector],Table4[[#This Row],[Sub-Sector]],Table2[% Away From Day Low],"&gt;=0.05")/Table4[[#This Row],[Count]]</f>
        <v>0</v>
      </c>
      <c r="K11" s="1">
        <f>COUNTIFS(Table2[Sub-Sector],Table4[[#This Row],[Sub-Sector]],Table2[% Away From Day High],"&lt;=0.05")/Table4[[#This Row],[Count]]</f>
        <v>1</v>
      </c>
      <c r="L11" s="1">
        <f>COUNTIFS(Table2[Sub-Sector],Table4[[#This Row],[Sub-Sector]],Table2[% Away From Current Week Low],"&gt;=0.05")/Table4[[#This Row],[Count]]</f>
        <v>0</v>
      </c>
      <c r="M11" s="1">
        <f>COUNTIFS(Table2[Sub-Sector],Table4[[#This Row],[Sub-Sector]],Table2[% Away From Current Week High],"&lt;=0.05")/Table4[[#This Row],[Count]]</f>
        <v>1</v>
      </c>
      <c r="N11" s="1">
        <f>COUNTIFS(Table2[Sub-Sector],Table4[[#This Row],[Sub-Sector]],Table2[% Away From Current Month Low],"&gt;=0.05")/Table4[[#This Row],[Count]]</f>
        <v>1</v>
      </c>
      <c r="O11" s="1">
        <f>COUNTIFS(Table2[Sub-Sector],Table4[[#This Row],[Sub-Sector]],Table2[% Away From Current Month High],"&lt;=0.05")/Table4[[#This Row],[Count]]</f>
        <v>1</v>
      </c>
      <c r="P11" s="1">
        <f>COUNTIFS(Table2[Sub-Sector],Table4[[#This Row],[Sub-Sector]],Table2[% Away From 52W High],"&lt;=10")/Table4[[#This Row],[Count]]</f>
        <v>1</v>
      </c>
      <c r="Q11" s="1">
        <f>COUNTIFS(Table2[Sub-Sector],Table4[[#This Row],[Sub-Sector]],Table2[% Away From 52W Low],"&gt;=10")/Table4[[#This Row],[Count]]</f>
        <v>1</v>
      </c>
      <c r="R11" s="1">
        <f>COUNTIFS(Table2[Sub-Sector],Table4[[#This Row],[Sub-Sector]],Table2[% Price above 20 EMA],"&gt;=0")/Table4[[#This Row],[Count]]</f>
        <v>1</v>
      </c>
      <c r="S11" s="1">
        <f>COUNTIFS(Table2[Sub-Sector],Table4[[#This Row],[Sub-Sector]],Table2[% Price above 50 EMA],"&gt;=0")/Table4[[#This Row],[Count]]</f>
        <v>1</v>
      </c>
      <c r="T11" s="1">
        <f>COUNTIFS(Table2[Sub-Sector],Table4[[#This Row],[Sub-Sector]],Table2[% Price above 200 EMA],"&gt;=0")/Table4[[#This Row],[Count]]</f>
        <v>1</v>
      </c>
      <c r="U11" s="1">
        <f>COUNTIFS(Table2[Sub-Sector],Table4[[#This Row],[Sub-Sector]],Table2[Rate of Change - Zone],"Positive")/Table4[[#This Row],[Count]]</f>
        <v>1</v>
      </c>
      <c r="V11" s="1">
        <f>COUNTIFS(Table2[Sub-Sector],Table4[[#This Row],[Sub-Sector]],Table2[Sharpe Ratio],"&gt;=0.10")/Table4[[#This Row],[Count]]</f>
        <v>1</v>
      </c>
      <c r="W1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162</v>
      </c>
      <c r="X11">
        <f>_xlfn.RANK.AVG(Table4[[#This Row],[Score]],Table4[Score],1)</f>
        <v>5</v>
      </c>
      <c r="Y1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136.5</v>
      </c>
      <c r="Z11">
        <f>_xlfn.RANK.AVG(Table4[[#This Row],[Score 2 ]],Table4[[Score 2 ]],1)</f>
        <v>11.5</v>
      </c>
    </row>
    <row r="12" spans="1:26" x14ac:dyDescent="0.3">
      <c r="A12" t="s">
        <v>1313</v>
      </c>
      <c r="B12">
        <f>COUNTIFS(Table2[Sub-Sector],Table4[[#This Row],[Sub-Sector]])</f>
        <v>1</v>
      </c>
      <c r="C12" s="1">
        <f>COUNTIFS(Table2[Sub-Sector],Table4[[#This Row],[Sub-Sector]],Table2[Uptrend],"Uptrend")/Table4[[#This Row],[Count]]</f>
        <v>1</v>
      </c>
      <c r="D12" s="1">
        <f>COUNTIFS(Table2[Sub-Sector],Table4[[#This Row],[Sub-Sector]],Table2[1W Return vs Nifty],"&gt;=5")/Table4[[#This Row],[Count]]</f>
        <v>0</v>
      </c>
      <c r="E12" s="1">
        <f>COUNTIFS(Table2[Sub-Sector],Table4[[#This Row],[Sub-Sector]],Table2[1M Return vs Nifty],"&gt;=5")/Table4[[#This Row],[Count]]</f>
        <v>0</v>
      </c>
      <c r="F12" s="1">
        <f>COUNTIFS(Table2[Sub-Sector],Table4[[#This Row],[Sub-Sector]],Table2[6M Return vs Nifty],"&gt;=10")/Table4[[#This Row],[Count]]</f>
        <v>1</v>
      </c>
      <c r="G12" s="1">
        <f>COUNTIFS(Table2[Sub-Sector],Table4[[#This Row],[Sub-Sector]],Table2[1Y Return vs Nifty],"&gt;=10")/Table4[[#This Row],[Count]]</f>
        <v>1</v>
      </c>
      <c r="H12" s="1">
        <f>COUNTIFS(Table2[Sub-Sector],Table4[[#This Row],[Sub-Sector]],Table2[RSI Exponential â€“ 14D],"&gt;=50")/Table4[[#This Row],[Count]]</f>
        <v>1</v>
      </c>
      <c r="I12" s="1">
        <f>COUNTIFS(Table2[Sub-Sector],Table4[[#This Row],[Sub-Sector]],Table2[Relative Volume],"&gt;=1")/Table4[[#This Row],[Count]]</f>
        <v>0</v>
      </c>
      <c r="J12" s="1">
        <f>COUNTIFS(Table2[Sub-Sector],Table4[[#This Row],[Sub-Sector]],Table2[% Away From Day Low],"&gt;=0.05")/Table4[[#This Row],[Count]]</f>
        <v>0</v>
      </c>
      <c r="K12" s="1">
        <f>COUNTIFS(Table2[Sub-Sector],Table4[[#This Row],[Sub-Sector]],Table2[% Away From Day High],"&lt;=0.05")/Table4[[#This Row],[Count]]</f>
        <v>1</v>
      </c>
      <c r="L12" s="1">
        <f>COUNTIFS(Table2[Sub-Sector],Table4[[#This Row],[Sub-Sector]],Table2[% Away From Current Week Low],"&gt;=0.05")/Table4[[#This Row],[Count]]</f>
        <v>0</v>
      </c>
      <c r="M12" s="1">
        <f>COUNTIFS(Table2[Sub-Sector],Table4[[#This Row],[Sub-Sector]],Table2[% Away From Current Week High],"&lt;=0.05")/Table4[[#This Row],[Count]]</f>
        <v>1</v>
      </c>
      <c r="N12" s="1">
        <f>COUNTIFS(Table2[Sub-Sector],Table4[[#This Row],[Sub-Sector]],Table2[% Away From Current Month Low],"&gt;=0.05")/Table4[[#This Row],[Count]]</f>
        <v>1</v>
      </c>
      <c r="O12" s="1">
        <f>COUNTIFS(Table2[Sub-Sector],Table4[[#This Row],[Sub-Sector]],Table2[% Away From Current Month High],"&lt;=0.05")/Table4[[#This Row],[Count]]</f>
        <v>1</v>
      </c>
      <c r="P12" s="1">
        <f>COUNTIFS(Table2[Sub-Sector],Table4[[#This Row],[Sub-Sector]],Table2[% Away From 52W High],"&lt;=10")/Table4[[#This Row],[Count]]</f>
        <v>1</v>
      </c>
      <c r="Q12" s="1">
        <f>COUNTIFS(Table2[Sub-Sector],Table4[[#This Row],[Sub-Sector]],Table2[% Away From 52W Low],"&gt;=10")/Table4[[#This Row],[Count]]</f>
        <v>1</v>
      </c>
      <c r="R12" s="1">
        <f>COUNTIFS(Table2[Sub-Sector],Table4[[#This Row],[Sub-Sector]],Table2[% Price above 20 EMA],"&gt;=0")/Table4[[#This Row],[Count]]</f>
        <v>1</v>
      </c>
      <c r="S12" s="1">
        <f>COUNTIFS(Table2[Sub-Sector],Table4[[#This Row],[Sub-Sector]],Table2[% Price above 50 EMA],"&gt;=0")/Table4[[#This Row],[Count]]</f>
        <v>1</v>
      </c>
      <c r="T12" s="1">
        <f>COUNTIFS(Table2[Sub-Sector],Table4[[#This Row],[Sub-Sector]],Table2[% Price above 200 EMA],"&gt;=0")/Table4[[#This Row],[Count]]</f>
        <v>1</v>
      </c>
      <c r="U12" s="1">
        <f>COUNTIFS(Table2[Sub-Sector],Table4[[#This Row],[Sub-Sector]],Table2[Rate of Change - Zone],"Positive")/Table4[[#This Row],[Count]]</f>
        <v>1</v>
      </c>
      <c r="V12" s="1">
        <f>COUNTIFS(Table2[Sub-Sector],Table4[[#This Row],[Sub-Sector]],Table2[Sharpe Ratio],"&gt;=0.10")/Table4[[#This Row],[Count]]</f>
        <v>1</v>
      </c>
      <c r="W1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336.5</v>
      </c>
      <c r="X12">
        <f>_xlfn.RANK.AVG(Table4[[#This Row],[Score]],Table4[Score],1)</f>
        <v>32.5</v>
      </c>
      <c r="Y1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136.5</v>
      </c>
      <c r="Z12">
        <f>_xlfn.RANK.AVG(Table4[[#This Row],[Score 2 ]],Table4[[Score 2 ]],1)</f>
        <v>11.5</v>
      </c>
    </row>
    <row r="13" spans="1:26" x14ac:dyDescent="0.3">
      <c r="A13" t="s">
        <v>149</v>
      </c>
      <c r="B13">
        <f>COUNTIFS(Table2[Sub-Sector],Table4[[#This Row],[Sub-Sector]])</f>
        <v>1</v>
      </c>
      <c r="C13" s="1">
        <f>COUNTIFS(Table2[Sub-Sector],Table4[[#This Row],[Sub-Sector]],Table2[Uptrend],"Uptrend")/Table4[[#This Row],[Count]]</f>
        <v>1</v>
      </c>
      <c r="D13" s="1">
        <f>COUNTIFS(Table2[Sub-Sector],Table4[[#This Row],[Sub-Sector]],Table2[1W Return vs Nifty],"&gt;=5")/Table4[[#This Row],[Count]]</f>
        <v>0</v>
      </c>
      <c r="E13" s="1">
        <f>COUNTIFS(Table2[Sub-Sector],Table4[[#This Row],[Sub-Sector]],Table2[1M Return vs Nifty],"&gt;=5")/Table4[[#This Row],[Count]]</f>
        <v>1</v>
      </c>
      <c r="F13" s="1">
        <f>COUNTIFS(Table2[Sub-Sector],Table4[[#This Row],[Sub-Sector]],Table2[6M Return vs Nifty],"&gt;=10")/Table4[[#This Row],[Count]]</f>
        <v>1</v>
      </c>
      <c r="G13" s="1">
        <f>COUNTIFS(Table2[Sub-Sector],Table4[[#This Row],[Sub-Sector]],Table2[1Y Return vs Nifty],"&gt;=10")/Table4[[#This Row],[Count]]</f>
        <v>1</v>
      </c>
      <c r="H13" s="1">
        <f>COUNTIFS(Table2[Sub-Sector],Table4[[#This Row],[Sub-Sector]],Table2[RSI Exponential â€“ 14D],"&gt;=50")/Table4[[#This Row],[Count]]</f>
        <v>1</v>
      </c>
      <c r="I13" s="1">
        <f>COUNTIFS(Table2[Sub-Sector],Table4[[#This Row],[Sub-Sector]],Table2[Relative Volume],"&gt;=1")/Table4[[#This Row],[Count]]</f>
        <v>0</v>
      </c>
      <c r="J13" s="1">
        <f>COUNTIFS(Table2[Sub-Sector],Table4[[#This Row],[Sub-Sector]],Table2[% Away From Day Low],"&gt;=0.05")/Table4[[#This Row],[Count]]</f>
        <v>0</v>
      </c>
      <c r="K13" s="1">
        <f>COUNTIFS(Table2[Sub-Sector],Table4[[#This Row],[Sub-Sector]],Table2[% Away From Day High],"&lt;=0.05")/Table4[[#This Row],[Count]]</f>
        <v>1</v>
      </c>
      <c r="L13" s="1">
        <f>COUNTIFS(Table2[Sub-Sector],Table4[[#This Row],[Sub-Sector]],Table2[% Away From Current Week Low],"&gt;=0.05")/Table4[[#This Row],[Count]]</f>
        <v>0</v>
      </c>
      <c r="M13" s="1">
        <f>COUNTIFS(Table2[Sub-Sector],Table4[[#This Row],[Sub-Sector]],Table2[% Away From Current Week High],"&lt;=0.05")/Table4[[#This Row],[Count]]</f>
        <v>1</v>
      </c>
      <c r="N13" s="1">
        <f>COUNTIFS(Table2[Sub-Sector],Table4[[#This Row],[Sub-Sector]],Table2[% Away From Current Month Low],"&gt;=0.05")/Table4[[#This Row],[Count]]</f>
        <v>0</v>
      </c>
      <c r="O13" s="1">
        <f>COUNTIFS(Table2[Sub-Sector],Table4[[#This Row],[Sub-Sector]],Table2[% Away From Current Month High],"&lt;=0.05")/Table4[[#This Row],[Count]]</f>
        <v>1</v>
      </c>
      <c r="P13" s="1">
        <f>COUNTIFS(Table2[Sub-Sector],Table4[[#This Row],[Sub-Sector]],Table2[% Away From 52W High],"&lt;=10")/Table4[[#This Row],[Count]]</f>
        <v>1</v>
      </c>
      <c r="Q13" s="1">
        <f>COUNTIFS(Table2[Sub-Sector],Table4[[#This Row],[Sub-Sector]],Table2[% Away From 52W Low],"&gt;=10")/Table4[[#This Row],[Count]]</f>
        <v>1</v>
      </c>
      <c r="R13" s="1">
        <f>COUNTIFS(Table2[Sub-Sector],Table4[[#This Row],[Sub-Sector]],Table2[% Price above 20 EMA],"&gt;=0")/Table4[[#This Row],[Count]]</f>
        <v>1</v>
      </c>
      <c r="S13" s="1">
        <f>COUNTIFS(Table2[Sub-Sector],Table4[[#This Row],[Sub-Sector]],Table2[% Price above 50 EMA],"&gt;=0")/Table4[[#This Row],[Count]]</f>
        <v>1</v>
      </c>
      <c r="T13" s="1">
        <f>COUNTIFS(Table2[Sub-Sector],Table4[[#This Row],[Sub-Sector]],Table2[% Price above 200 EMA],"&gt;=0")/Table4[[#This Row],[Count]]</f>
        <v>1</v>
      </c>
      <c r="U13" s="1">
        <f>COUNTIFS(Table2[Sub-Sector],Table4[[#This Row],[Sub-Sector]],Table2[Rate of Change - Zone],"Positive")/Table4[[#This Row],[Count]]</f>
        <v>1</v>
      </c>
      <c r="V13" s="1">
        <f>COUNTIFS(Table2[Sub-Sector],Table4[[#This Row],[Sub-Sector]],Table2[Sharpe Ratio],"&gt;=0.10")/Table4[[#This Row],[Count]]</f>
        <v>0</v>
      </c>
      <c r="W1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242</v>
      </c>
      <c r="X13">
        <f>_xlfn.RANK.AVG(Table4[[#This Row],[Score]],Table4[Score],1)</f>
        <v>11</v>
      </c>
      <c r="Y1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136.5</v>
      </c>
      <c r="Z13">
        <f>_xlfn.RANK.AVG(Table4[[#This Row],[Score 2 ]],Table4[[Score 2 ]],1)</f>
        <v>11.5</v>
      </c>
    </row>
    <row r="14" spans="1:26" x14ac:dyDescent="0.3">
      <c r="A14" t="s">
        <v>1633</v>
      </c>
      <c r="B14">
        <f>COUNTIFS(Table2[Sub-Sector],Table4[[#This Row],[Sub-Sector]])</f>
        <v>1</v>
      </c>
      <c r="C14" s="1">
        <f>COUNTIFS(Table2[Sub-Sector],Table4[[#This Row],[Sub-Sector]],Table2[Uptrend],"Uptrend")/Table4[[#This Row],[Count]]</f>
        <v>1</v>
      </c>
      <c r="D14" s="1">
        <f>COUNTIFS(Table2[Sub-Sector],Table4[[#This Row],[Sub-Sector]],Table2[1W Return vs Nifty],"&gt;=5")/Table4[[#This Row],[Count]]</f>
        <v>0</v>
      </c>
      <c r="E14" s="1">
        <f>COUNTIFS(Table2[Sub-Sector],Table4[[#This Row],[Sub-Sector]],Table2[1M Return vs Nifty],"&gt;=5")/Table4[[#This Row],[Count]]</f>
        <v>0</v>
      </c>
      <c r="F14" s="1">
        <f>COUNTIFS(Table2[Sub-Sector],Table4[[#This Row],[Sub-Sector]],Table2[6M Return vs Nifty],"&gt;=10")/Table4[[#This Row],[Count]]</f>
        <v>1</v>
      </c>
      <c r="G14" s="1">
        <f>COUNTIFS(Table2[Sub-Sector],Table4[[#This Row],[Sub-Sector]],Table2[1Y Return vs Nifty],"&gt;=10")/Table4[[#This Row],[Count]]</f>
        <v>1</v>
      </c>
      <c r="H14" s="1">
        <f>COUNTIFS(Table2[Sub-Sector],Table4[[#This Row],[Sub-Sector]],Table2[RSI Exponential â€“ 14D],"&gt;=50")/Table4[[#This Row],[Count]]</f>
        <v>0</v>
      </c>
      <c r="I14" s="1">
        <f>COUNTIFS(Table2[Sub-Sector],Table4[[#This Row],[Sub-Sector]],Table2[Relative Volume],"&gt;=1")/Table4[[#This Row],[Count]]</f>
        <v>0</v>
      </c>
      <c r="J14" s="1">
        <f>COUNTIFS(Table2[Sub-Sector],Table4[[#This Row],[Sub-Sector]],Table2[% Away From Day Low],"&gt;=0.05")/Table4[[#This Row],[Count]]</f>
        <v>0</v>
      </c>
      <c r="K14" s="1">
        <f>COUNTIFS(Table2[Sub-Sector],Table4[[#This Row],[Sub-Sector]],Table2[% Away From Day High],"&lt;=0.05")/Table4[[#This Row],[Count]]</f>
        <v>1</v>
      </c>
      <c r="L14" s="1">
        <f>COUNTIFS(Table2[Sub-Sector],Table4[[#This Row],[Sub-Sector]],Table2[% Away From Current Week Low],"&gt;=0.05")/Table4[[#This Row],[Count]]</f>
        <v>0</v>
      </c>
      <c r="M14" s="1">
        <f>COUNTIFS(Table2[Sub-Sector],Table4[[#This Row],[Sub-Sector]],Table2[% Away From Current Week High],"&lt;=0.05")/Table4[[#This Row],[Count]]</f>
        <v>1</v>
      </c>
      <c r="N14" s="1">
        <f>COUNTIFS(Table2[Sub-Sector],Table4[[#This Row],[Sub-Sector]],Table2[% Away From Current Month Low],"&gt;=0.05")/Table4[[#This Row],[Count]]</f>
        <v>1</v>
      </c>
      <c r="O14" s="1">
        <f>COUNTIFS(Table2[Sub-Sector],Table4[[#This Row],[Sub-Sector]],Table2[% Away From Current Month High],"&lt;=0.05")/Table4[[#This Row],[Count]]</f>
        <v>0</v>
      </c>
      <c r="P14" s="1">
        <f>COUNTIFS(Table2[Sub-Sector],Table4[[#This Row],[Sub-Sector]],Table2[% Away From 52W High],"&lt;=10")/Table4[[#This Row],[Count]]</f>
        <v>1</v>
      </c>
      <c r="Q14" s="1">
        <f>COUNTIFS(Table2[Sub-Sector],Table4[[#This Row],[Sub-Sector]],Table2[% Away From 52W Low],"&gt;=10")/Table4[[#This Row],[Count]]</f>
        <v>1</v>
      </c>
      <c r="R14" s="1">
        <f>COUNTIFS(Table2[Sub-Sector],Table4[[#This Row],[Sub-Sector]],Table2[% Price above 20 EMA],"&gt;=0")/Table4[[#This Row],[Count]]</f>
        <v>1</v>
      </c>
      <c r="S14" s="1">
        <f>COUNTIFS(Table2[Sub-Sector],Table4[[#This Row],[Sub-Sector]],Table2[% Price above 50 EMA],"&gt;=0")/Table4[[#This Row],[Count]]</f>
        <v>1</v>
      </c>
      <c r="T14" s="1">
        <f>COUNTIFS(Table2[Sub-Sector],Table4[[#This Row],[Sub-Sector]],Table2[% Price above 200 EMA],"&gt;=0")/Table4[[#This Row],[Count]]</f>
        <v>1</v>
      </c>
      <c r="U14" s="1">
        <f>COUNTIFS(Table2[Sub-Sector],Table4[[#This Row],[Sub-Sector]],Table2[Rate of Change - Zone],"Positive")/Table4[[#This Row],[Count]]</f>
        <v>1</v>
      </c>
      <c r="V14" s="1">
        <f>COUNTIFS(Table2[Sub-Sector],Table4[[#This Row],[Sub-Sector]],Table2[Sharpe Ratio],"&gt;=0.10")/Table4[[#This Row],[Count]]</f>
        <v>0</v>
      </c>
      <c r="W1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336.5</v>
      </c>
      <c r="X14">
        <f>_xlfn.RANK.AVG(Table4[[#This Row],[Score]],Table4[Score],1)</f>
        <v>32.5</v>
      </c>
      <c r="Y1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136.5</v>
      </c>
      <c r="Z14">
        <f>_xlfn.RANK.AVG(Table4[[#This Row],[Score 2 ]],Table4[[Score 2 ]],1)</f>
        <v>11.5</v>
      </c>
    </row>
    <row r="15" spans="1:26" x14ac:dyDescent="0.3">
      <c r="A15" t="s">
        <v>946</v>
      </c>
      <c r="B15">
        <f>COUNTIFS(Table2[Sub-Sector],Table4[[#This Row],[Sub-Sector]])</f>
        <v>1</v>
      </c>
      <c r="C15" s="1">
        <f>COUNTIFS(Table2[Sub-Sector],Table4[[#This Row],[Sub-Sector]],Table2[Uptrend],"Uptrend")/Table4[[#This Row],[Count]]</f>
        <v>1</v>
      </c>
      <c r="D15" s="1">
        <f>COUNTIFS(Table2[Sub-Sector],Table4[[#This Row],[Sub-Sector]],Table2[1W Return vs Nifty],"&gt;=5")/Table4[[#This Row],[Count]]</f>
        <v>0</v>
      </c>
      <c r="E15" s="1">
        <f>COUNTIFS(Table2[Sub-Sector],Table4[[#This Row],[Sub-Sector]],Table2[1M Return vs Nifty],"&gt;=5")/Table4[[#This Row],[Count]]</f>
        <v>1</v>
      </c>
      <c r="F15" s="1">
        <f>COUNTIFS(Table2[Sub-Sector],Table4[[#This Row],[Sub-Sector]],Table2[6M Return vs Nifty],"&gt;=10")/Table4[[#This Row],[Count]]</f>
        <v>1</v>
      </c>
      <c r="G15" s="1">
        <f>COUNTIFS(Table2[Sub-Sector],Table4[[#This Row],[Sub-Sector]],Table2[1Y Return vs Nifty],"&gt;=10")/Table4[[#This Row],[Count]]</f>
        <v>0</v>
      </c>
      <c r="H15" s="1">
        <f>COUNTIFS(Table2[Sub-Sector],Table4[[#This Row],[Sub-Sector]],Table2[RSI Exponential â€“ 14D],"&gt;=50")/Table4[[#This Row],[Count]]</f>
        <v>1</v>
      </c>
      <c r="I15" s="1">
        <f>COUNTIFS(Table2[Sub-Sector],Table4[[#This Row],[Sub-Sector]],Table2[Relative Volume],"&gt;=1")/Table4[[#This Row],[Count]]</f>
        <v>1</v>
      </c>
      <c r="J15" s="1">
        <f>COUNTIFS(Table2[Sub-Sector],Table4[[#This Row],[Sub-Sector]],Table2[% Away From Day Low],"&gt;=0.05")/Table4[[#This Row],[Count]]</f>
        <v>0</v>
      </c>
      <c r="K15" s="1">
        <f>COUNTIFS(Table2[Sub-Sector],Table4[[#This Row],[Sub-Sector]],Table2[% Away From Day High],"&lt;=0.05")/Table4[[#This Row],[Count]]</f>
        <v>1</v>
      </c>
      <c r="L15" s="1">
        <f>COUNTIFS(Table2[Sub-Sector],Table4[[#This Row],[Sub-Sector]],Table2[% Away From Current Week Low],"&gt;=0.05")/Table4[[#This Row],[Count]]</f>
        <v>0</v>
      </c>
      <c r="M15" s="1">
        <f>COUNTIFS(Table2[Sub-Sector],Table4[[#This Row],[Sub-Sector]],Table2[% Away From Current Week High],"&lt;=0.05")/Table4[[#This Row],[Count]]</f>
        <v>1</v>
      </c>
      <c r="N15" s="1">
        <f>COUNTIFS(Table2[Sub-Sector],Table4[[#This Row],[Sub-Sector]],Table2[% Away From Current Month Low],"&gt;=0.05")/Table4[[#This Row],[Count]]</f>
        <v>1</v>
      </c>
      <c r="O15" s="1">
        <f>COUNTIFS(Table2[Sub-Sector],Table4[[#This Row],[Sub-Sector]],Table2[% Away From Current Month High],"&lt;=0.05")/Table4[[#This Row],[Count]]</f>
        <v>1</v>
      </c>
      <c r="P15" s="1">
        <f>COUNTIFS(Table2[Sub-Sector],Table4[[#This Row],[Sub-Sector]],Table2[% Away From 52W High],"&lt;=10")/Table4[[#This Row],[Count]]</f>
        <v>1</v>
      </c>
      <c r="Q15" s="1">
        <f>COUNTIFS(Table2[Sub-Sector],Table4[[#This Row],[Sub-Sector]],Table2[% Away From 52W Low],"&gt;=10")/Table4[[#This Row],[Count]]</f>
        <v>1</v>
      </c>
      <c r="R15" s="1">
        <f>COUNTIFS(Table2[Sub-Sector],Table4[[#This Row],[Sub-Sector]],Table2[% Price above 20 EMA],"&gt;=0")/Table4[[#This Row],[Count]]</f>
        <v>1</v>
      </c>
      <c r="S15" s="1">
        <f>COUNTIFS(Table2[Sub-Sector],Table4[[#This Row],[Sub-Sector]],Table2[% Price above 50 EMA],"&gt;=0")/Table4[[#This Row],[Count]]</f>
        <v>1</v>
      </c>
      <c r="T15" s="1">
        <f>COUNTIFS(Table2[Sub-Sector],Table4[[#This Row],[Sub-Sector]],Table2[% Price above 200 EMA],"&gt;=0")/Table4[[#This Row],[Count]]</f>
        <v>1</v>
      </c>
      <c r="U15" s="1">
        <f>COUNTIFS(Table2[Sub-Sector],Table4[[#This Row],[Sub-Sector]],Table2[Rate of Change - Zone],"Positive")/Table4[[#This Row],[Count]]</f>
        <v>1</v>
      </c>
      <c r="V15" s="1">
        <f>COUNTIFS(Table2[Sub-Sector],Table4[[#This Row],[Sub-Sector]],Table2[Sharpe Ratio],"&gt;=0.10")/Table4[[#This Row],[Count]]</f>
        <v>0</v>
      </c>
      <c r="W1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249</v>
      </c>
      <c r="X15">
        <f>_xlfn.RANK.AVG(Table4[[#This Row],[Score]],Table4[Score],1)</f>
        <v>12.5</v>
      </c>
      <c r="Y1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143.5</v>
      </c>
      <c r="Z15">
        <f>_xlfn.RANK.AVG(Table4[[#This Row],[Score 2 ]],Table4[[Score 2 ]],1)</f>
        <v>14</v>
      </c>
    </row>
    <row r="16" spans="1:26" x14ac:dyDescent="0.3">
      <c r="A16" t="s">
        <v>279</v>
      </c>
      <c r="B16">
        <f>COUNTIFS(Table2[Sub-Sector],Table4[[#This Row],[Sub-Sector]])</f>
        <v>14</v>
      </c>
      <c r="C16" s="1">
        <f>COUNTIFS(Table2[Sub-Sector],Table4[[#This Row],[Sub-Sector]],Table2[Uptrend],"Uptrend")/Table4[[#This Row],[Count]]</f>
        <v>0.9285714285714286</v>
      </c>
      <c r="D16" s="1">
        <f>COUNTIFS(Table2[Sub-Sector],Table4[[#This Row],[Sub-Sector]],Table2[1W Return vs Nifty],"&gt;=5")/Table4[[#This Row],[Count]]</f>
        <v>0.14285714285714285</v>
      </c>
      <c r="E16" s="1">
        <f>COUNTIFS(Table2[Sub-Sector],Table4[[#This Row],[Sub-Sector]],Table2[1M Return vs Nifty],"&gt;=5")/Table4[[#This Row],[Count]]</f>
        <v>0.5</v>
      </c>
      <c r="F16" s="1">
        <f>COUNTIFS(Table2[Sub-Sector],Table4[[#This Row],[Sub-Sector]],Table2[6M Return vs Nifty],"&gt;=10")/Table4[[#This Row],[Count]]</f>
        <v>0.5714285714285714</v>
      </c>
      <c r="G16" s="1">
        <f>COUNTIFS(Table2[Sub-Sector],Table4[[#This Row],[Sub-Sector]],Table2[1Y Return vs Nifty],"&gt;=10")/Table4[[#This Row],[Count]]</f>
        <v>0.6428571428571429</v>
      </c>
      <c r="H16" s="1">
        <f>COUNTIFS(Table2[Sub-Sector],Table4[[#This Row],[Sub-Sector]],Table2[RSI Exponential â€“ 14D],"&gt;=50")/Table4[[#This Row],[Count]]</f>
        <v>0.9285714285714286</v>
      </c>
      <c r="I16" s="1">
        <f>COUNTIFS(Table2[Sub-Sector],Table4[[#This Row],[Sub-Sector]],Table2[Relative Volume],"&gt;=1")/Table4[[#This Row],[Count]]</f>
        <v>0.5714285714285714</v>
      </c>
      <c r="J16" s="1">
        <f>COUNTIFS(Table2[Sub-Sector],Table4[[#This Row],[Sub-Sector]],Table2[% Away From Day Low],"&gt;=0.05")/Table4[[#This Row],[Count]]</f>
        <v>7.1428571428571425E-2</v>
      </c>
      <c r="K16" s="1">
        <f>COUNTIFS(Table2[Sub-Sector],Table4[[#This Row],[Sub-Sector]],Table2[% Away From Day High],"&lt;=0.05")/Table4[[#This Row],[Count]]</f>
        <v>1</v>
      </c>
      <c r="L16" s="1">
        <f>COUNTIFS(Table2[Sub-Sector],Table4[[#This Row],[Sub-Sector]],Table2[% Away From Current Week Low],"&gt;=0.05")/Table4[[#This Row],[Count]]</f>
        <v>7.1428571428571425E-2</v>
      </c>
      <c r="M16" s="1">
        <f>COUNTIFS(Table2[Sub-Sector],Table4[[#This Row],[Sub-Sector]],Table2[% Away From Current Week High],"&lt;=0.05")/Table4[[#This Row],[Count]]</f>
        <v>1</v>
      </c>
      <c r="N16" s="1">
        <f>COUNTIFS(Table2[Sub-Sector],Table4[[#This Row],[Sub-Sector]],Table2[% Away From Current Month Low],"&gt;=0.05")/Table4[[#This Row],[Count]]</f>
        <v>0.35714285714285715</v>
      </c>
      <c r="O16" s="1">
        <f>COUNTIFS(Table2[Sub-Sector],Table4[[#This Row],[Sub-Sector]],Table2[% Away From Current Month High],"&lt;=0.05")/Table4[[#This Row],[Count]]</f>
        <v>0.7857142857142857</v>
      </c>
      <c r="P16" s="1">
        <f>COUNTIFS(Table2[Sub-Sector],Table4[[#This Row],[Sub-Sector]],Table2[% Away From 52W High],"&lt;=10")/Table4[[#This Row],[Count]]</f>
        <v>0.6428571428571429</v>
      </c>
      <c r="Q16" s="1">
        <f>COUNTIFS(Table2[Sub-Sector],Table4[[#This Row],[Sub-Sector]],Table2[% Away From 52W Low],"&gt;=10")/Table4[[#This Row],[Count]]</f>
        <v>1</v>
      </c>
      <c r="R16" s="1">
        <f>COUNTIFS(Table2[Sub-Sector],Table4[[#This Row],[Sub-Sector]],Table2[% Price above 20 EMA],"&gt;=0")/Table4[[#This Row],[Count]]</f>
        <v>0.8571428571428571</v>
      </c>
      <c r="S16" s="1">
        <f>COUNTIFS(Table2[Sub-Sector],Table4[[#This Row],[Sub-Sector]],Table2[% Price above 50 EMA],"&gt;=0")/Table4[[#This Row],[Count]]</f>
        <v>0.9285714285714286</v>
      </c>
      <c r="T16" s="1">
        <f>COUNTIFS(Table2[Sub-Sector],Table4[[#This Row],[Sub-Sector]],Table2[% Price above 200 EMA],"&gt;=0")/Table4[[#This Row],[Count]]</f>
        <v>0.9285714285714286</v>
      </c>
      <c r="U16" s="1">
        <f>COUNTIFS(Table2[Sub-Sector],Table4[[#This Row],[Sub-Sector]],Table2[Rate of Change - Zone],"Positive")/Table4[[#This Row],[Count]]</f>
        <v>0.9285714285714286</v>
      </c>
      <c r="V16" s="1">
        <f>COUNTIFS(Table2[Sub-Sector],Table4[[#This Row],[Sub-Sector]],Table2[Sharpe Ratio],"&gt;=0.10")/Table4[[#This Row],[Count]]</f>
        <v>0.14285714285714285</v>
      </c>
      <c r="W1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259</v>
      </c>
      <c r="X16">
        <f>_xlfn.RANK.AVG(Table4[[#This Row],[Score]],Table4[Score],1)</f>
        <v>16</v>
      </c>
      <c r="Y1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152.5</v>
      </c>
      <c r="Z16">
        <f>_xlfn.RANK.AVG(Table4[[#This Row],[Score 2 ]],Table4[[Score 2 ]],1)</f>
        <v>15</v>
      </c>
    </row>
    <row r="17" spans="1:26" x14ac:dyDescent="0.3">
      <c r="A17" t="s">
        <v>81</v>
      </c>
      <c r="B17">
        <f>COUNTIFS(Table2[Sub-Sector],Table4[[#This Row],[Sub-Sector]])</f>
        <v>5</v>
      </c>
      <c r="C17" s="1">
        <f>COUNTIFS(Table2[Sub-Sector],Table4[[#This Row],[Sub-Sector]],Table2[Uptrend],"Uptrend")/Table4[[#This Row],[Count]]</f>
        <v>0.8</v>
      </c>
      <c r="D17" s="1">
        <f>COUNTIFS(Table2[Sub-Sector],Table4[[#This Row],[Sub-Sector]],Table2[1W Return vs Nifty],"&gt;=5")/Table4[[#This Row],[Count]]</f>
        <v>0.2</v>
      </c>
      <c r="E17" s="1">
        <f>COUNTIFS(Table2[Sub-Sector],Table4[[#This Row],[Sub-Sector]],Table2[1M Return vs Nifty],"&gt;=5")/Table4[[#This Row],[Count]]</f>
        <v>0.6</v>
      </c>
      <c r="F17" s="1">
        <f>COUNTIFS(Table2[Sub-Sector],Table4[[#This Row],[Sub-Sector]],Table2[6M Return vs Nifty],"&gt;=10")/Table4[[#This Row],[Count]]</f>
        <v>0.6</v>
      </c>
      <c r="G17" s="1">
        <f>COUNTIFS(Table2[Sub-Sector],Table4[[#This Row],[Sub-Sector]],Table2[1Y Return vs Nifty],"&gt;=10")/Table4[[#This Row],[Count]]</f>
        <v>0.6</v>
      </c>
      <c r="H17" s="1">
        <f>COUNTIFS(Table2[Sub-Sector],Table4[[#This Row],[Sub-Sector]],Table2[RSI Exponential â€“ 14D],"&gt;=50")/Table4[[#This Row],[Count]]</f>
        <v>1</v>
      </c>
      <c r="I17" s="1">
        <f>COUNTIFS(Table2[Sub-Sector],Table4[[#This Row],[Sub-Sector]],Table2[Relative Volume],"&gt;=1")/Table4[[#This Row],[Count]]</f>
        <v>0.4</v>
      </c>
      <c r="J17" s="1">
        <f>COUNTIFS(Table2[Sub-Sector],Table4[[#This Row],[Sub-Sector]],Table2[% Away From Day Low],"&gt;=0.05")/Table4[[#This Row],[Count]]</f>
        <v>0</v>
      </c>
      <c r="K17" s="1">
        <f>COUNTIFS(Table2[Sub-Sector],Table4[[#This Row],[Sub-Sector]],Table2[% Away From Day High],"&lt;=0.05")/Table4[[#This Row],[Count]]</f>
        <v>1</v>
      </c>
      <c r="L17" s="1">
        <f>COUNTIFS(Table2[Sub-Sector],Table4[[#This Row],[Sub-Sector]],Table2[% Away From Current Week Low],"&gt;=0.05")/Table4[[#This Row],[Count]]</f>
        <v>0</v>
      </c>
      <c r="M17" s="1">
        <f>COUNTIFS(Table2[Sub-Sector],Table4[[#This Row],[Sub-Sector]],Table2[% Away From Current Week High],"&lt;=0.05")/Table4[[#This Row],[Count]]</f>
        <v>1</v>
      </c>
      <c r="N17" s="1">
        <f>COUNTIFS(Table2[Sub-Sector],Table4[[#This Row],[Sub-Sector]],Table2[% Away From Current Month Low],"&gt;=0.05")/Table4[[#This Row],[Count]]</f>
        <v>0.6</v>
      </c>
      <c r="O17" s="1">
        <f>COUNTIFS(Table2[Sub-Sector],Table4[[#This Row],[Sub-Sector]],Table2[% Away From Current Month High],"&lt;=0.05")/Table4[[#This Row],[Count]]</f>
        <v>0.8</v>
      </c>
      <c r="P17" s="1">
        <f>COUNTIFS(Table2[Sub-Sector],Table4[[#This Row],[Sub-Sector]],Table2[% Away From 52W High],"&lt;=10")/Table4[[#This Row],[Count]]</f>
        <v>0.8</v>
      </c>
      <c r="Q17" s="1">
        <f>COUNTIFS(Table2[Sub-Sector],Table4[[#This Row],[Sub-Sector]],Table2[% Away From 52W Low],"&gt;=10")/Table4[[#This Row],[Count]]</f>
        <v>1</v>
      </c>
      <c r="R17" s="1">
        <f>COUNTIFS(Table2[Sub-Sector],Table4[[#This Row],[Sub-Sector]],Table2[% Price above 20 EMA],"&gt;=0")/Table4[[#This Row],[Count]]</f>
        <v>1</v>
      </c>
      <c r="S17" s="1">
        <f>COUNTIFS(Table2[Sub-Sector],Table4[[#This Row],[Sub-Sector]],Table2[% Price above 50 EMA],"&gt;=0")/Table4[[#This Row],[Count]]</f>
        <v>1</v>
      </c>
      <c r="T17" s="1">
        <f>COUNTIFS(Table2[Sub-Sector],Table4[[#This Row],[Sub-Sector]],Table2[% Price above 200 EMA],"&gt;=0")/Table4[[#This Row],[Count]]</f>
        <v>0.8</v>
      </c>
      <c r="U17" s="1">
        <f>COUNTIFS(Table2[Sub-Sector],Table4[[#This Row],[Sub-Sector]],Table2[Rate of Change - Zone],"Positive")/Table4[[#This Row],[Count]]</f>
        <v>1</v>
      </c>
      <c r="V17" s="1">
        <f>COUNTIFS(Table2[Sub-Sector],Table4[[#This Row],[Sub-Sector]],Table2[Sharpe Ratio],"&gt;=0.10")/Table4[[#This Row],[Count]]</f>
        <v>0.4</v>
      </c>
      <c r="W1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249</v>
      </c>
      <c r="X17">
        <f>_xlfn.RANK.AVG(Table4[[#This Row],[Score]],Table4[Score],1)</f>
        <v>12.5</v>
      </c>
      <c r="Y1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153.5</v>
      </c>
      <c r="Z17">
        <f>_xlfn.RANK.AVG(Table4[[#This Row],[Score 2 ]],Table4[[Score 2 ]],1)</f>
        <v>16</v>
      </c>
    </row>
    <row r="18" spans="1:26" x14ac:dyDescent="0.3">
      <c r="A18" t="s">
        <v>546</v>
      </c>
      <c r="B18">
        <f>COUNTIFS(Table2[Sub-Sector],Table4[[#This Row],[Sub-Sector]])</f>
        <v>7</v>
      </c>
      <c r="C18" s="1">
        <f>COUNTIFS(Table2[Sub-Sector],Table4[[#This Row],[Sub-Sector]],Table2[Uptrend],"Uptrend")/Table4[[#This Row],[Count]]</f>
        <v>0.7142857142857143</v>
      </c>
      <c r="D18" s="1">
        <f>COUNTIFS(Table2[Sub-Sector],Table4[[#This Row],[Sub-Sector]],Table2[1W Return vs Nifty],"&gt;=5")/Table4[[#This Row],[Count]]</f>
        <v>0.2857142857142857</v>
      </c>
      <c r="E18" s="1">
        <f>COUNTIFS(Table2[Sub-Sector],Table4[[#This Row],[Sub-Sector]],Table2[1M Return vs Nifty],"&gt;=5")/Table4[[#This Row],[Count]]</f>
        <v>1</v>
      </c>
      <c r="F18" s="1">
        <f>COUNTIFS(Table2[Sub-Sector],Table4[[#This Row],[Sub-Sector]],Table2[6M Return vs Nifty],"&gt;=10")/Table4[[#This Row],[Count]]</f>
        <v>0.5714285714285714</v>
      </c>
      <c r="G18" s="1">
        <f>COUNTIFS(Table2[Sub-Sector],Table4[[#This Row],[Sub-Sector]],Table2[1Y Return vs Nifty],"&gt;=10")/Table4[[#This Row],[Count]]</f>
        <v>0.42857142857142855</v>
      </c>
      <c r="H18" s="1">
        <f>COUNTIFS(Table2[Sub-Sector],Table4[[#This Row],[Sub-Sector]],Table2[RSI Exponential â€“ 14D],"&gt;=50")/Table4[[#This Row],[Count]]</f>
        <v>1</v>
      </c>
      <c r="I18" s="1">
        <f>COUNTIFS(Table2[Sub-Sector],Table4[[#This Row],[Sub-Sector]],Table2[Relative Volume],"&gt;=1")/Table4[[#This Row],[Count]]</f>
        <v>1</v>
      </c>
      <c r="J18" s="1">
        <f>COUNTIFS(Table2[Sub-Sector],Table4[[#This Row],[Sub-Sector]],Table2[% Away From Day Low],"&gt;=0.05")/Table4[[#This Row],[Count]]</f>
        <v>0</v>
      </c>
      <c r="K18" s="1">
        <f>COUNTIFS(Table2[Sub-Sector],Table4[[#This Row],[Sub-Sector]],Table2[% Away From Day High],"&lt;=0.05")/Table4[[#This Row],[Count]]</f>
        <v>0.7142857142857143</v>
      </c>
      <c r="L18" s="1">
        <f>COUNTIFS(Table2[Sub-Sector],Table4[[#This Row],[Sub-Sector]],Table2[% Away From Current Week Low],"&gt;=0.05")/Table4[[#This Row],[Count]]</f>
        <v>0</v>
      </c>
      <c r="M18" s="1">
        <f>COUNTIFS(Table2[Sub-Sector],Table4[[#This Row],[Sub-Sector]],Table2[% Away From Current Week High],"&lt;=0.05")/Table4[[#This Row],[Count]]</f>
        <v>0.7142857142857143</v>
      </c>
      <c r="N18" s="1">
        <f>COUNTIFS(Table2[Sub-Sector],Table4[[#This Row],[Sub-Sector]],Table2[% Away From Current Month Low],"&gt;=0.05")/Table4[[#This Row],[Count]]</f>
        <v>0.7142857142857143</v>
      </c>
      <c r="O18" s="1">
        <f>COUNTIFS(Table2[Sub-Sector],Table4[[#This Row],[Sub-Sector]],Table2[% Away From Current Month High],"&lt;=0.05")/Table4[[#This Row],[Count]]</f>
        <v>0.14285714285714285</v>
      </c>
      <c r="P18" s="1">
        <f>COUNTIFS(Table2[Sub-Sector],Table4[[#This Row],[Sub-Sector]],Table2[% Away From 52W High],"&lt;=10")/Table4[[#This Row],[Count]]</f>
        <v>0.42857142857142855</v>
      </c>
      <c r="Q18" s="1">
        <f>COUNTIFS(Table2[Sub-Sector],Table4[[#This Row],[Sub-Sector]],Table2[% Away From 52W Low],"&gt;=10")/Table4[[#This Row],[Count]]</f>
        <v>1</v>
      </c>
      <c r="R18" s="1">
        <f>COUNTIFS(Table2[Sub-Sector],Table4[[#This Row],[Sub-Sector]],Table2[% Price above 20 EMA],"&gt;=0")/Table4[[#This Row],[Count]]</f>
        <v>0.8571428571428571</v>
      </c>
      <c r="S18" s="1">
        <f>COUNTIFS(Table2[Sub-Sector],Table4[[#This Row],[Sub-Sector]],Table2[% Price above 50 EMA],"&gt;=0")/Table4[[#This Row],[Count]]</f>
        <v>0.7142857142857143</v>
      </c>
      <c r="T18" s="1">
        <f>COUNTIFS(Table2[Sub-Sector],Table4[[#This Row],[Sub-Sector]],Table2[% Price above 200 EMA],"&gt;=0")/Table4[[#This Row],[Count]]</f>
        <v>0.8571428571428571</v>
      </c>
      <c r="U18" s="1">
        <f>COUNTIFS(Table2[Sub-Sector],Table4[[#This Row],[Sub-Sector]],Table2[Rate of Change - Zone],"Positive")/Table4[[#This Row],[Count]]</f>
        <v>1</v>
      </c>
      <c r="V18" s="1">
        <f>COUNTIFS(Table2[Sub-Sector],Table4[[#This Row],[Sub-Sector]],Table2[Sharpe Ratio],"&gt;=0.10")/Table4[[#This Row],[Count]]</f>
        <v>0</v>
      </c>
      <c r="W1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237</v>
      </c>
      <c r="X18">
        <f>_xlfn.RANK.AVG(Table4[[#This Row],[Score]],Table4[Score],1)</f>
        <v>10</v>
      </c>
      <c r="Y1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157</v>
      </c>
      <c r="Z18">
        <f>_xlfn.RANK.AVG(Table4[[#This Row],[Score 2 ]],Table4[[Score 2 ]],1)</f>
        <v>17</v>
      </c>
    </row>
    <row r="19" spans="1:26" x14ac:dyDescent="0.3">
      <c r="A19" t="s">
        <v>118</v>
      </c>
      <c r="B19">
        <f>COUNTIFS(Table2[Sub-Sector],Table4[[#This Row],[Sub-Sector]])</f>
        <v>8</v>
      </c>
      <c r="C19" s="1">
        <f>COUNTIFS(Table2[Sub-Sector],Table4[[#This Row],[Sub-Sector]],Table2[Uptrend],"Uptrend")/Table4[[#This Row],[Count]]</f>
        <v>1</v>
      </c>
      <c r="D19" s="1">
        <f>COUNTIFS(Table2[Sub-Sector],Table4[[#This Row],[Sub-Sector]],Table2[1W Return vs Nifty],"&gt;=5")/Table4[[#This Row],[Count]]</f>
        <v>0</v>
      </c>
      <c r="E19" s="1">
        <f>COUNTIFS(Table2[Sub-Sector],Table4[[#This Row],[Sub-Sector]],Table2[1M Return vs Nifty],"&gt;=5")/Table4[[#This Row],[Count]]</f>
        <v>0.125</v>
      </c>
      <c r="F19" s="1">
        <f>COUNTIFS(Table2[Sub-Sector],Table4[[#This Row],[Sub-Sector]],Table2[6M Return vs Nifty],"&gt;=10")/Table4[[#This Row],[Count]]</f>
        <v>0.625</v>
      </c>
      <c r="G19" s="1">
        <f>COUNTIFS(Table2[Sub-Sector],Table4[[#This Row],[Sub-Sector]],Table2[1Y Return vs Nifty],"&gt;=10")/Table4[[#This Row],[Count]]</f>
        <v>0.625</v>
      </c>
      <c r="H19" s="1">
        <f>COUNTIFS(Table2[Sub-Sector],Table4[[#This Row],[Sub-Sector]],Table2[RSI Exponential â€“ 14D],"&gt;=50")/Table4[[#This Row],[Count]]</f>
        <v>0.75</v>
      </c>
      <c r="I19" s="1">
        <f>COUNTIFS(Table2[Sub-Sector],Table4[[#This Row],[Sub-Sector]],Table2[Relative Volume],"&gt;=1")/Table4[[#This Row],[Count]]</f>
        <v>0.5</v>
      </c>
      <c r="J19" s="1">
        <f>COUNTIFS(Table2[Sub-Sector],Table4[[#This Row],[Sub-Sector]],Table2[% Away From Day Low],"&gt;=0.05")/Table4[[#This Row],[Count]]</f>
        <v>0</v>
      </c>
      <c r="K19" s="1">
        <f>COUNTIFS(Table2[Sub-Sector],Table4[[#This Row],[Sub-Sector]],Table2[% Away From Day High],"&lt;=0.05")/Table4[[#This Row],[Count]]</f>
        <v>1</v>
      </c>
      <c r="L19" s="1">
        <f>COUNTIFS(Table2[Sub-Sector],Table4[[#This Row],[Sub-Sector]],Table2[% Away From Current Week Low],"&gt;=0.05")/Table4[[#This Row],[Count]]</f>
        <v>0</v>
      </c>
      <c r="M19" s="1">
        <f>COUNTIFS(Table2[Sub-Sector],Table4[[#This Row],[Sub-Sector]],Table2[% Away From Current Week High],"&lt;=0.05")/Table4[[#This Row],[Count]]</f>
        <v>1</v>
      </c>
      <c r="N19" s="1">
        <f>COUNTIFS(Table2[Sub-Sector],Table4[[#This Row],[Sub-Sector]],Table2[% Away From Current Month Low],"&gt;=0.05")/Table4[[#This Row],[Count]]</f>
        <v>0.125</v>
      </c>
      <c r="O19" s="1">
        <f>COUNTIFS(Table2[Sub-Sector],Table4[[#This Row],[Sub-Sector]],Table2[% Away From Current Month High],"&lt;=0.05")/Table4[[#This Row],[Count]]</f>
        <v>0.5</v>
      </c>
      <c r="P19" s="1">
        <f>COUNTIFS(Table2[Sub-Sector],Table4[[#This Row],[Sub-Sector]],Table2[% Away From 52W High],"&lt;=10")/Table4[[#This Row],[Count]]</f>
        <v>0.375</v>
      </c>
      <c r="Q19" s="1">
        <f>COUNTIFS(Table2[Sub-Sector],Table4[[#This Row],[Sub-Sector]],Table2[% Away From 52W Low],"&gt;=10")/Table4[[#This Row],[Count]]</f>
        <v>1</v>
      </c>
      <c r="R19" s="1">
        <f>COUNTIFS(Table2[Sub-Sector],Table4[[#This Row],[Sub-Sector]],Table2[% Price above 20 EMA],"&gt;=0")/Table4[[#This Row],[Count]]</f>
        <v>0.75</v>
      </c>
      <c r="S19" s="1">
        <f>COUNTIFS(Table2[Sub-Sector],Table4[[#This Row],[Sub-Sector]],Table2[% Price above 50 EMA],"&gt;=0")/Table4[[#This Row],[Count]]</f>
        <v>1</v>
      </c>
      <c r="T19" s="1">
        <f>COUNTIFS(Table2[Sub-Sector],Table4[[#This Row],[Sub-Sector]],Table2[% Price above 200 EMA],"&gt;=0")/Table4[[#This Row],[Count]]</f>
        <v>1</v>
      </c>
      <c r="U19" s="1">
        <f>COUNTIFS(Table2[Sub-Sector],Table4[[#This Row],[Sub-Sector]],Table2[Rate of Change - Zone],"Positive")/Table4[[#This Row],[Count]]</f>
        <v>0.875</v>
      </c>
      <c r="V19" s="1">
        <f>COUNTIFS(Table2[Sub-Sector],Table4[[#This Row],[Sub-Sector]],Table2[Sharpe Ratio],"&gt;=0.10")/Table4[[#This Row],[Count]]</f>
        <v>0.125</v>
      </c>
      <c r="W1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335</v>
      </c>
      <c r="X19">
        <f>_xlfn.RANK.AVG(Table4[[#This Row],[Score]],Table4[Score],1)</f>
        <v>31</v>
      </c>
      <c r="Y1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158.5</v>
      </c>
      <c r="Z19">
        <f>_xlfn.RANK.AVG(Table4[[#This Row],[Score 2 ]],Table4[[Score 2 ]],1)</f>
        <v>18</v>
      </c>
    </row>
    <row r="20" spans="1:26" x14ac:dyDescent="0.3">
      <c r="A20" t="s">
        <v>111</v>
      </c>
      <c r="B20">
        <f>COUNTIFS(Table2[Sub-Sector],Table4[[#This Row],[Sub-Sector]])</f>
        <v>3</v>
      </c>
      <c r="C20" s="1">
        <f>COUNTIFS(Table2[Sub-Sector],Table4[[#This Row],[Sub-Sector]],Table2[Uptrend],"Uptrend")/Table4[[#This Row],[Count]]</f>
        <v>0.66666666666666663</v>
      </c>
      <c r="D20" s="1">
        <f>COUNTIFS(Table2[Sub-Sector],Table4[[#This Row],[Sub-Sector]],Table2[1W Return vs Nifty],"&gt;=5")/Table4[[#This Row],[Count]]</f>
        <v>0.33333333333333331</v>
      </c>
      <c r="E20" s="1">
        <f>COUNTIFS(Table2[Sub-Sector],Table4[[#This Row],[Sub-Sector]],Table2[1M Return vs Nifty],"&gt;=5")/Table4[[#This Row],[Count]]</f>
        <v>0.66666666666666663</v>
      </c>
      <c r="F20" s="1">
        <f>COUNTIFS(Table2[Sub-Sector],Table4[[#This Row],[Sub-Sector]],Table2[6M Return vs Nifty],"&gt;=10")/Table4[[#This Row],[Count]]</f>
        <v>0.66666666666666663</v>
      </c>
      <c r="G20" s="1">
        <f>COUNTIFS(Table2[Sub-Sector],Table4[[#This Row],[Sub-Sector]],Table2[1Y Return vs Nifty],"&gt;=10")/Table4[[#This Row],[Count]]</f>
        <v>1</v>
      </c>
      <c r="H20" s="1">
        <f>COUNTIFS(Table2[Sub-Sector],Table4[[#This Row],[Sub-Sector]],Table2[RSI Exponential â€“ 14D],"&gt;=50")/Table4[[#This Row],[Count]]</f>
        <v>1</v>
      </c>
      <c r="I20" s="1">
        <f>COUNTIFS(Table2[Sub-Sector],Table4[[#This Row],[Sub-Sector]],Table2[Relative Volume],"&gt;=1")/Table4[[#This Row],[Count]]</f>
        <v>0</v>
      </c>
      <c r="J20" s="1">
        <f>COUNTIFS(Table2[Sub-Sector],Table4[[#This Row],[Sub-Sector]],Table2[% Away From Day Low],"&gt;=0.05")/Table4[[#This Row],[Count]]</f>
        <v>0</v>
      </c>
      <c r="K20" s="1">
        <f>COUNTIFS(Table2[Sub-Sector],Table4[[#This Row],[Sub-Sector]],Table2[% Away From Day High],"&lt;=0.05")/Table4[[#This Row],[Count]]</f>
        <v>1</v>
      </c>
      <c r="L20" s="1">
        <f>COUNTIFS(Table2[Sub-Sector],Table4[[#This Row],[Sub-Sector]],Table2[% Away From Current Week Low],"&gt;=0.05")/Table4[[#This Row],[Count]]</f>
        <v>0</v>
      </c>
      <c r="M20" s="1">
        <f>COUNTIFS(Table2[Sub-Sector],Table4[[#This Row],[Sub-Sector]],Table2[% Away From Current Week High],"&lt;=0.05")/Table4[[#This Row],[Count]]</f>
        <v>1</v>
      </c>
      <c r="N20" s="1">
        <f>COUNTIFS(Table2[Sub-Sector],Table4[[#This Row],[Sub-Sector]],Table2[% Away From Current Month Low],"&gt;=0.05")/Table4[[#This Row],[Count]]</f>
        <v>0.66666666666666663</v>
      </c>
      <c r="O20" s="1">
        <f>COUNTIFS(Table2[Sub-Sector],Table4[[#This Row],[Sub-Sector]],Table2[% Away From Current Month High],"&lt;=0.05")/Table4[[#This Row],[Count]]</f>
        <v>1</v>
      </c>
      <c r="P20" s="1">
        <f>COUNTIFS(Table2[Sub-Sector],Table4[[#This Row],[Sub-Sector]],Table2[% Away From 52W High],"&lt;=10")/Table4[[#This Row],[Count]]</f>
        <v>0.66666666666666663</v>
      </c>
      <c r="Q20" s="1">
        <f>COUNTIFS(Table2[Sub-Sector],Table4[[#This Row],[Sub-Sector]],Table2[% Away From 52W Low],"&gt;=10")/Table4[[#This Row],[Count]]</f>
        <v>1</v>
      </c>
      <c r="R20" s="1">
        <f>COUNTIFS(Table2[Sub-Sector],Table4[[#This Row],[Sub-Sector]],Table2[% Price above 20 EMA],"&gt;=0")/Table4[[#This Row],[Count]]</f>
        <v>1</v>
      </c>
      <c r="S20" s="1">
        <f>COUNTIFS(Table2[Sub-Sector],Table4[[#This Row],[Sub-Sector]],Table2[% Price above 50 EMA],"&gt;=0")/Table4[[#This Row],[Count]]</f>
        <v>1</v>
      </c>
      <c r="T20" s="1">
        <f>COUNTIFS(Table2[Sub-Sector],Table4[[#This Row],[Sub-Sector]],Table2[% Price above 200 EMA],"&gt;=0")/Table4[[#This Row],[Count]]</f>
        <v>1</v>
      </c>
      <c r="U20" s="1">
        <f>COUNTIFS(Table2[Sub-Sector],Table4[[#This Row],[Sub-Sector]],Table2[Rate of Change - Zone],"Positive")/Table4[[#This Row],[Count]]</f>
        <v>1</v>
      </c>
      <c r="V20" s="1">
        <f>COUNTIFS(Table2[Sub-Sector],Table4[[#This Row],[Sub-Sector]],Table2[Sharpe Ratio],"&gt;=0.10")/Table4[[#This Row],[Count]]</f>
        <v>0.33333333333333331</v>
      </c>
      <c r="W2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254.5</v>
      </c>
      <c r="X20">
        <f>_xlfn.RANK.AVG(Table4[[#This Row],[Score]],Table4[Score],1)</f>
        <v>15</v>
      </c>
      <c r="Y2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166</v>
      </c>
      <c r="Z20">
        <f>_xlfn.RANK.AVG(Table4[[#This Row],[Score 2 ]],Table4[[Score 2 ]],1)</f>
        <v>19</v>
      </c>
    </row>
    <row r="21" spans="1:26" x14ac:dyDescent="0.3">
      <c r="A21" t="s">
        <v>282</v>
      </c>
      <c r="B21">
        <f>COUNTIFS(Table2[Sub-Sector],Table4[[#This Row],[Sub-Sector]])</f>
        <v>21</v>
      </c>
      <c r="C21" s="1">
        <f>COUNTIFS(Table2[Sub-Sector],Table4[[#This Row],[Sub-Sector]],Table2[Uptrend],"Uptrend")/Table4[[#This Row],[Count]]</f>
        <v>0.95238095238095233</v>
      </c>
      <c r="D21" s="1">
        <f>COUNTIFS(Table2[Sub-Sector],Table4[[#This Row],[Sub-Sector]],Table2[1W Return vs Nifty],"&gt;=5")/Table4[[#This Row],[Count]]</f>
        <v>0.2857142857142857</v>
      </c>
      <c r="E21" s="1">
        <f>COUNTIFS(Table2[Sub-Sector],Table4[[#This Row],[Sub-Sector]],Table2[1M Return vs Nifty],"&gt;=5")/Table4[[#This Row],[Count]]</f>
        <v>0.52380952380952384</v>
      </c>
      <c r="F21" s="1">
        <f>COUNTIFS(Table2[Sub-Sector],Table4[[#This Row],[Sub-Sector]],Table2[6M Return vs Nifty],"&gt;=10")/Table4[[#This Row],[Count]]</f>
        <v>0.76190476190476186</v>
      </c>
      <c r="G21" s="1">
        <f>COUNTIFS(Table2[Sub-Sector],Table4[[#This Row],[Sub-Sector]],Table2[1Y Return vs Nifty],"&gt;=10")/Table4[[#This Row],[Count]]</f>
        <v>0.61904761904761907</v>
      </c>
      <c r="H21" s="1">
        <f>COUNTIFS(Table2[Sub-Sector],Table4[[#This Row],[Sub-Sector]],Table2[RSI Exponential â€“ 14D],"&gt;=50")/Table4[[#This Row],[Count]]</f>
        <v>0.5714285714285714</v>
      </c>
      <c r="I21" s="1">
        <f>COUNTIFS(Table2[Sub-Sector],Table4[[#This Row],[Sub-Sector]],Table2[Relative Volume],"&gt;=1")/Table4[[#This Row],[Count]]</f>
        <v>0.2857142857142857</v>
      </c>
      <c r="J21" s="1">
        <f>COUNTIFS(Table2[Sub-Sector],Table4[[#This Row],[Sub-Sector]],Table2[% Away From Day Low],"&gt;=0.05")/Table4[[#This Row],[Count]]</f>
        <v>4.7619047619047616E-2</v>
      </c>
      <c r="K21" s="1">
        <f>COUNTIFS(Table2[Sub-Sector],Table4[[#This Row],[Sub-Sector]],Table2[% Away From Day High],"&lt;=0.05")/Table4[[#This Row],[Count]]</f>
        <v>0.90476190476190477</v>
      </c>
      <c r="L21" s="1">
        <f>COUNTIFS(Table2[Sub-Sector],Table4[[#This Row],[Sub-Sector]],Table2[% Away From Current Week Low],"&gt;=0.05")/Table4[[#This Row],[Count]]</f>
        <v>4.7619047619047616E-2</v>
      </c>
      <c r="M21" s="1">
        <f>COUNTIFS(Table2[Sub-Sector],Table4[[#This Row],[Sub-Sector]],Table2[% Away From Current Week High],"&lt;=0.05")/Table4[[#This Row],[Count]]</f>
        <v>0.90476190476190477</v>
      </c>
      <c r="N21" s="1">
        <f>COUNTIFS(Table2[Sub-Sector],Table4[[#This Row],[Sub-Sector]],Table2[% Away From Current Month Low],"&gt;=0.05")/Table4[[#This Row],[Count]]</f>
        <v>0.47619047619047616</v>
      </c>
      <c r="O21" s="1">
        <f>COUNTIFS(Table2[Sub-Sector],Table4[[#This Row],[Sub-Sector]],Table2[% Away From Current Month High],"&lt;=0.05")/Table4[[#This Row],[Count]]</f>
        <v>0.42857142857142855</v>
      </c>
      <c r="P21" s="1">
        <f>COUNTIFS(Table2[Sub-Sector],Table4[[#This Row],[Sub-Sector]],Table2[% Away From 52W High],"&lt;=10")/Table4[[#This Row],[Count]]</f>
        <v>0.52380952380952384</v>
      </c>
      <c r="Q21" s="1">
        <f>COUNTIFS(Table2[Sub-Sector],Table4[[#This Row],[Sub-Sector]],Table2[% Away From 52W Low],"&gt;=10")/Table4[[#This Row],[Count]]</f>
        <v>1</v>
      </c>
      <c r="R21" s="1">
        <f>COUNTIFS(Table2[Sub-Sector],Table4[[#This Row],[Sub-Sector]],Table2[% Price above 20 EMA],"&gt;=0")/Table4[[#This Row],[Count]]</f>
        <v>0.66666666666666663</v>
      </c>
      <c r="S21" s="1">
        <f>COUNTIFS(Table2[Sub-Sector],Table4[[#This Row],[Sub-Sector]],Table2[% Price above 50 EMA],"&gt;=0")/Table4[[#This Row],[Count]]</f>
        <v>0.90476190476190477</v>
      </c>
      <c r="T21" s="1">
        <f>COUNTIFS(Table2[Sub-Sector],Table4[[#This Row],[Sub-Sector]],Table2[% Price above 200 EMA],"&gt;=0")/Table4[[#This Row],[Count]]</f>
        <v>1</v>
      </c>
      <c r="U21" s="1">
        <f>COUNTIFS(Table2[Sub-Sector],Table4[[#This Row],[Sub-Sector]],Table2[Rate of Change - Zone],"Positive")/Table4[[#This Row],[Count]]</f>
        <v>0.7142857142857143</v>
      </c>
      <c r="V21" s="1">
        <f>COUNTIFS(Table2[Sub-Sector],Table4[[#This Row],[Sub-Sector]],Table2[Sharpe Ratio],"&gt;=0.10")/Table4[[#This Row],[Count]]</f>
        <v>0.23809523809523808</v>
      </c>
      <c r="W2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249.5</v>
      </c>
      <c r="X21">
        <f>_xlfn.RANK.AVG(Table4[[#This Row],[Score]],Table4[Score],1)</f>
        <v>14</v>
      </c>
      <c r="Y2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167.5</v>
      </c>
      <c r="Z21">
        <f>_xlfn.RANK.AVG(Table4[[#This Row],[Score 2 ]],Table4[[Score 2 ]],1)</f>
        <v>20</v>
      </c>
    </row>
    <row r="22" spans="1:26" x14ac:dyDescent="0.3">
      <c r="A22" t="s">
        <v>43</v>
      </c>
      <c r="B22">
        <f>COUNTIFS(Table2[Sub-Sector],Table4[[#This Row],[Sub-Sector]])</f>
        <v>2</v>
      </c>
      <c r="C22" s="1">
        <f>COUNTIFS(Table2[Sub-Sector],Table4[[#This Row],[Sub-Sector]],Table2[Uptrend],"Uptrend")/Table4[[#This Row],[Count]]</f>
        <v>1</v>
      </c>
      <c r="D22" s="1">
        <f>COUNTIFS(Table2[Sub-Sector],Table4[[#This Row],[Sub-Sector]],Table2[1W Return vs Nifty],"&gt;=5")/Table4[[#This Row],[Count]]</f>
        <v>0</v>
      </c>
      <c r="E22" s="1">
        <f>COUNTIFS(Table2[Sub-Sector],Table4[[#This Row],[Sub-Sector]],Table2[1M Return vs Nifty],"&gt;=5")/Table4[[#This Row],[Count]]</f>
        <v>0.5</v>
      </c>
      <c r="F22" s="1">
        <f>COUNTIFS(Table2[Sub-Sector],Table4[[#This Row],[Sub-Sector]],Table2[6M Return vs Nifty],"&gt;=10")/Table4[[#This Row],[Count]]</f>
        <v>0.5</v>
      </c>
      <c r="G22" s="1">
        <f>COUNTIFS(Table2[Sub-Sector],Table4[[#This Row],[Sub-Sector]],Table2[1Y Return vs Nifty],"&gt;=10")/Table4[[#This Row],[Count]]</f>
        <v>0.5</v>
      </c>
      <c r="H22" s="1">
        <f>COUNTIFS(Table2[Sub-Sector],Table4[[#This Row],[Sub-Sector]],Table2[RSI Exponential â€“ 14D],"&gt;=50")/Table4[[#This Row],[Count]]</f>
        <v>1</v>
      </c>
      <c r="I22" s="1">
        <f>COUNTIFS(Table2[Sub-Sector],Table4[[#This Row],[Sub-Sector]],Table2[Relative Volume],"&gt;=1")/Table4[[#This Row],[Count]]</f>
        <v>0.5</v>
      </c>
      <c r="J22" s="1">
        <f>COUNTIFS(Table2[Sub-Sector],Table4[[#This Row],[Sub-Sector]],Table2[% Away From Day Low],"&gt;=0.05")/Table4[[#This Row],[Count]]</f>
        <v>0.5</v>
      </c>
      <c r="K22" s="1">
        <f>COUNTIFS(Table2[Sub-Sector],Table4[[#This Row],[Sub-Sector]],Table2[% Away From Day High],"&lt;=0.05")/Table4[[#This Row],[Count]]</f>
        <v>1</v>
      </c>
      <c r="L22" s="1">
        <f>COUNTIFS(Table2[Sub-Sector],Table4[[#This Row],[Sub-Sector]],Table2[% Away From Current Week Low],"&gt;=0.05")/Table4[[#This Row],[Count]]</f>
        <v>0.5</v>
      </c>
      <c r="M22" s="1">
        <f>COUNTIFS(Table2[Sub-Sector],Table4[[#This Row],[Sub-Sector]],Table2[% Away From Current Week High],"&lt;=0.05")/Table4[[#This Row],[Count]]</f>
        <v>1</v>
      </c>
      <c r="N22" s="1">
        <f>COUNTIFS(Table2[Sub-Sector],Table4[[#This Row],[Sub-Sector]],Table2[% Away From Current Month Low],"&gt;=0.05")/Table4[[#This Row],[Count]]</f>
        <v>0.5</v>
      </c>
      <c r="O22" s="1">
        <f>COUNTIFS(Table2[Sub-Sector],Table4[[#This Row],[Sub-Sector]],Table2[% Away From Current Month High],"&lt;=0.05")/Table4[[#This Row],[Count]]</f>
        <v>1</v>
      </c>
      <c r="P22" s="1">
        <f>COUNTIFS(Table2[Sub-Sector],Table4[[#This Row],[Sub-Sector]],Table2[% Away From 52W High],"&lt;=10")/Table4[[#This Row],[Count]]</f>
        <v>1</v>
      </c>
      <c r="Q22" s="1">
        <f>COUNTIFS(Table2[Sub-Sector],Table4[[#This Row],[Sub-Sector]],Table2[% Away From 52W Low],"&gt;=10")/Table4[[#This Row],[Count]]</f>
        <v>1</v>
      </c>
      <c r="R22" s="1">
        <f>COUNTIFS(Table2[Sub-Sector],Table4[[#This Row],[Sub-Sector]],Table2[% Price above 20 EMA],"&gt;=0")/Table4[[#This Row],[Count]]</f>
        <v>1</v>
      </c>
      <c r="S22" s="1">
        <f>COUNTIFS(Table2[Sub-Sector],Table4[[#This Row],[Sub-Sector]],Table2[% Price above 50 EMA],"&gt;=0")/Table4[[#This Row],[Count]]</f>
        <v>1</v>
      </c>
      <c r="T22" s="1">
        <f>COUNTIFS(Table2[Sub-Sector],Table4[[#This Row],[Sub-Sector]],Table2[% Price above 200 EMA],"&gt;=0")/Table4[[#This Row],[Count]]</f>
        <v>1</v>
      </c>
      <c r="U22" s="1">
        <f>COUNTIFS(Table2[Sub-Sector],Table4[[#This Row],[Sub-Sector]],Table2[Rate of Change - Zone],"Positive")/Table4[[#This Row],[Count]]</f>
        <v>1</v>
      </c>
      <c r="V22" s="1">
        <f>COUNTIFS(Table2[Sub-Sector],Table4[[#This Row],[Sub-Sector]],Table2[Sharpe Ratio],"&gt;=0.10")/Table4[[#This Row],[Count]]</f>
        <v>1</v>
      </c>
      <c r="W2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307.5</v>
      </c>
      <c r="X22">
        <f>_xlfn.RANK.AVG(Table4[[#This Row],[Score]],Table4[Score],1)</f>
        <v>25</v>
      </c>
      <c r="Y2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171.5</v>
      </c>
      <c r="Z22">
        <f>_xlfn.RANK.AVG(Table4[[#This Row],[Score 2 ]],Table4[[Score 2 ]],1)</f>
        <v>21</v>
      </c>
    </row>
    <row r="23" spans="1:26" x14ac:dyDescent="0.3">
      <c r="A23" t="s">
        <v>338</v>
      </c>
      <c r="B23">
        <f>COUNTIFS(Table2[Sub-Sector],Table4[[#This Row],[Sub-Sector]])</f>
        <v>10</v>
      </c>
      <c r="C23" s="1">
        <f>COUNTIFS(Table2[Sub-Sector],Table4[[#This Row],[Sub-Sector]],Table2[Uptrend],"Uptrend")/Table4[[#This Row],[Count]]</f>
        <v>0.9</v>
      </c>
      <c r="D23" s="1">
        <f>COUNTIFS(Table2[Sub-Sector],Table4[[#This Row],[Sub-Sector]],Table2[1W Return vs Nifty],"&gt;=5")/Table4[[#This Row],[Count]]</f>
        <v>0.3</v>
      </c>
      <c r="E23" s="1">
        <f>COUNTIFS(Table2[Sub-Sector],Table4[[#This Row],[Sub-Sector]],Table2[1M Return vs Nifty],"&gt;=5")/Table4[[#This Row],[Count]]</f>
        <v>0.4</v>
      </c>
      <c r="F23" s="1">
        <f>COUNTIFS(Table2[Sub-Sector],Table4[[#This Row],[Sub-Sector]],Table2[6M Return vs Nifty],"&gt;=10")/Table4[[#This Row],[Count]]</f>
        <v>0.9</v>
      </c>
      <c r="G23" s="1">
        <f>COUNTIFS(Table2[Sub-Sector],Table4[[#This Row],[Sub-Sector]],Table2[1Y Return vs Nifty],"&gt;=10")/Table4[[#This Row],[Count]]</f>
        <v>0.7</v>
      </c>
      <c r="H23" s="1">
        <f>COUNTIFS(Table2[Sub-Sector],Table4[[#This Row],[Sub-Sector]],Table2[RSI Exponential â€“ 14D],"&gt;=50")/Table4[[#This Row],[Count]]</f>
        <v>0.5</v>
      </c>
      <c r="I23" s="1">
        <f>COUNTIFS(Table2[Sub-Sector],Table4[[#This Row],[Sub-Sector]],Table2[Relative Volume],"&gt;=1")/Table4[[#This Row],[Count]]</f>
        <v>0.3</v>
      </c>
      <c r="J23" s="1">
        <f>COUNTIFS(Table2[Sub-Sector],Table4[[#This Row],[Sub-Sector]],Table2[% Away From Day Low],"&gt;=0.05")/Table4[[#This Row],[Count]]</f>
        <v>0.1</v>
      </c>
      <c r="K23" s="1">
        <f>COUNTIFS(Table2[Sub-Sector],Table4[[#This Row],[Sub-Sector]],Table2[% Away From Day High],"&lt;=0.05")/Table4[[#This Row],[Count]]</f>
        <v>1</v>
      </c>
      <c r="L23" s="1">
        <f>COUNTIFS(Table2[Sub-Sector],Table4[[#This Row],[Sub-Sector]],Table2[% Away From Current Week Low],"&gt;=0.05")/Table4[[#This Row],[Count]]</f>
        <v>0.1</v>
      </c>
      <c r="M23" s="1">
        <f>COUNTIFS(Table2[Sub-Sector],Table4[[#This Row],[Sub-Sector]],Table2[% Away From Current Week High],"&lt;=0.05")/Table4[[#This Row],[Count]]</f>
        <v>1</v>
      </c>
      <c r="N23" s="1">
        <f>COUNTIFS(Table2[Sub-Sector],Table4[[#This Row],[Sub-Sector]],Table2[% Away From Current Month Low],"&gt;=0.05")/Table4[[#This Row],[Count]]</f>
        <v>0.4</v>
      </c>
      <c r="O23" s="1">
        <f>COUNTIFS(Table2[Sub-Sector],Table4[[#This Row],[Sub-Sector]],Table2[% Away From Current Month High],"&lt;=0.05")/Table4[[#This Row],[Count]]</f>
        <v>0.5</v>
      </c>
      <c r="P23" s="1">
        <f>COUNTIFS(Table2[Sub-Sector],Table4[[#This Row],[Sub-Sector]],Table2[% Away From 52W High],"&lt;=10")/Table4[[#This Row],[Count]]</f>
        <v>0.7</v>
      </c>
      <c r="Q23" s="1">
        <f>COUNTIFS(Table2[Sub-Sector],Table4[[#This Row],[Sub-Sector]],Table2[% Away From 52W Low],"&gt;=10")/Table4[[#This Row],[Count]]</f>
        <v>1</v>
      </c>
      <c r="R23" s="1">
        <f>COUNTIFS(Table2[Sub-Sector],Table4[[#This Row],[Sub-Sector]],Table2[% Price above 20 EMA],"&gt;=0")/Table4[[#This Row],[Count]]</f>
        <v>0.5</v>
      </c>
      <c r="S23" s="1">
        <f>COUNTIFS(Table2[Sub-Sector],Table4[[#This Row],[Sub-Sector]],Table2[% Price above 50 EMA],"&gt;=0")/Table4[[#This Row],[Count]]</f>
        <v>0.8</v>
      </c>
      <c r="T23" s="1">
        <f>COUNTIFS(Table2[Sub-Sector],Table4[[#This Row],[Sub-Sector]],Table2[% Price above 200 EMA],"&gt;=0")/Table4[[#This Row],[Count]]</f>
        <v>1</v>
      </c>
      <c r="U23" s="1">
        <f>COUNTIFS(Table2[Sub-Sector],Table4[[#This Row],[Sub-Sector]],Table2[Rate of Change - Zone],"Positive")/Table4[[#This Row],[Count]]</f>
        <v>0.5</v>
      </c>
      <c r="V23" s="1">
        <f>COUNTIFS(Table2[Sub-Sector],Table4[[#This Row],[Sub-Sector]],Table2[Sharpe Ratio],"&gt;=0.10")/Table4[[#This Row],[Count]]</f>
        <v>0.2</v>
      </c>
      <c r="W2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280.5</v>
      </c>
      <c r="X23">
        <f>_xlfn.RANK.AVG(Table4[[#This Row],[Score]],Table4[Score],1)</f>
        <v>18.5</v>
      </c>
      <c r="Y2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176.5</v>
      </c>
      <c r="Z23">
        <f>_xlfn.RANK.AVG(Table4[[#This Row],[Score 2 ]],Table4[[Score 2 ]],1)</f>
        <v>22</v>
      </c>
    </row>
    <row r="24" spans="1:26" x14ac:dyDescent="0.3">
      <c r="A24" t="s">
        <v>412</v>
      </c>
      <c r="B24">
        <f>COUNTIFS(Table2[Sub-Sector],Table4[[#This Row],[Sub-Sector]])</f>
        <v>11</v>
      </c>
      <c r="C24" s="1">
        <f>COUNTIFS(Table2[Sub-Sector],Table4[[#This Row],[Sub-Sector]],Table2[Uptrend],"Uptrend")/Table4[[#This Row],[Count]]</f>
        <v>0.72727272727272729</v>
      </c>
      <c r="D24" s="1">
        <f>COUNTIFS(Table2[Sub-Sector],Table4[[#This Row],[Sub-Sector]],Table2[1W Return vs Nifty],"&gt;=5")/Table4[[#This Row],[Count]]</f>
        <v>9.0909090909090912E-2</v>
      </c>
      <c r="E24" s="1">
        <f>COUNTIFS(Table2[Sub-Sector],Table4[[#This Row],[Sub-Sector]],Table2[1M Return vs Nifty],"&gt;=5")/Table4[[#This Row],[Count]]</f>
        <v>0.63636363636363635</v>
      </c>
      <c r="F24" s="1">
        <f>COUNTIFS(Table2[Sub-Sector],Table4[[#This Row],[Sub-Sector]],Table2[6M Return vs Nifty],"&gt;=10")/Table4[[#This Row],[Count]]</f>
        <v>0.72727272727272729</v>
      </c>
      <c r="G24" s="1">
        <f>COUNTIFS(Table2[Sub-Sector],Table4[[#This Row],[Sub-Sector]],Table2[1Y Return vs Nifty],"&gt;=10")/Table4[[#This Row],[Count]]</f>
        <v>0.54545454545454541</v>
      </c>
      <c r="H24" s="1">
        <f>COUNTIFS(Table2[Sub-Sector],Table4[[#This Row],[Sub-Sector]],Table2[RSI Exponential â€“ 14D],"&gt;=50")/Table4[[#This Row],[Count]]</f>
        <v>0.81818181818181823</v>
      </c>
      <c r="I24" s="1">
        <f>COUNTIFS(Table2[Sub-Sector],Table4[[#This Row],[Sub-Sector]],Table2[Relative Volume],"&gt;=1")/Table4[[#This Row],[Count]]</f>
        <v>0.27272727272727271</v>
      </c>
      <c r="J24" s="1">
        <f>COUNTIFS(Table2[Sub-Sector],Table4[[#This Row],[Sub-Sector]],Table2[% Away From Day Low],"&gt;=0.05")/Table4[[#This Row],[Count]]</f>
        <v>0</v>
      </c>
      <c r="K24" s="1">
        <f>COUNTIFS(Table2[Sub-Sector],Table4[[#This Row],[Sub-Sector]],Table2[% Away From Day High],"&lt;=0.05")/Table4[[#This Row],[Count]]</f>
        <v>0.81818181818181823</v>
      </c>
      <c r="L24" s="1">
        <f>COUNTIFS(Table2[Sub-Sector],Table4[[#This Row],[Sub-Sector]],Table2[% Away From Current Week Low],"&gt;=0.05")/Table4[[#This Row],[Count]]</f>
        <v>0</v>
      </c>
      <c r="M24" s="1">
        <f>COUNTIFS(Table2[Sub-Sector],Table4[[#This Row],[Sub-Sector]],Table2[% Away From Current Week High],"&lt;=0.05")/Table4[[#This Row],[Count]]</f>
        <v>0.81818181818181823</v>
      </c>
      <c r="N24" s="1">
        <f>COUNTIFS(Table2[Sub-Sector],Table4[[#This Row],[Sub-Sector]],Table2[% Away From Current Month Low],"&gt;=0.05")/Table4[[#This Row],[Count]]</f>
        <v>0.63636363636363635</v>
      </c>
      <c r="O24" s="1">
        <f>COUNTIFS(Table2[Sub-Sector],Table4[[#This Row],[Sub-Sector]],Table2[% Away From Current Month High],"&lt;=0.05")/Table4[[#This Row],[Count]]</f>
        <v>0.63636363636363635</v>
      </c>
      <c r="P24" s="1">
        <f>COUNTIFS(Table2[Sub-Sector],Table4[[#This Row],[Sub-Sector]],Table2[% Away From 52W High],"&lt;=10")/Table4[[#This Row],[Count]]</f>
        <v>0.72727272727272729</v>
      </c>
      <c r="Q24" s="1">
        <f>COUNTIFS(Table2[Sub-Sector],Table4[[#This Row],[Sub-Sector]],Table2[% Away From 52W Low],"&gt;=10")/Table4[[#This Row],[Count]]</f>
        <v>0.72727272727272729</v>
      </c>
      <c r="R24" s="1">
        <f>COUNTIFS(Table2[Sub-Sector],Table4[[#This Row],[Sub-Sector]],Table2[% Price above 20 EMA],"&gt;=0")/Table4[[#This Row],[Count]]</f>
        <v>0.81818181818181823</v>
      </c>
      <c r="S24" s="1">
        <f>COUNTIFS(Table2[Sub-Sector],Table4[[#This Row],[Sub-Sector]],Table2[% Price above 50 EMA],"&gt;=0")/Table4[[#This Row],[Count]]</f>
        <v>0.81818181818181823</v>
      </c>
      <c r="T24" s="1">
        <f>COUNTIFS(Table2[Sub-Sector],Table4[[#This Row],[Sub-Sector]],Table2[% Price above 200 EMA],"&gt;=0")/Table4[[#This Row],[Count]]</f>
        <v>0.72727272727272729</v>
      </c>
      <c r="U24" s="1">
        <f>COUNTIFS(Table2[Sub-Sector],Table4[[#This Row],[Sub-Sector]],Table2[Rate of Change - Zone],"Positive")/Table4[[#This Row],[Count]]</f>
        <v>0.72727272727272729</v>
      </c>
      <c r="V24" s="1">
        <f>COUNTIFS(Table2[Sub-Sector],Table4[[#This Row],[Sub-Sector]],Table2[Sharpe Ratio],"&gt;=0.10")/Table4[[#This Row],[Count]]</f>
        <v>0.36363636363636365</v>
      </c>
      <c r="W2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289.5</v>
      </c>
      <c r="X24">
        <f>_xlfn.RANK.AVG(Table4[[#This Row],[Score]],Table4[Score],1)</f>
        <v>20</v>
      </c>
      <c r="Y2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178.5</v>
      </c>
      <c r="Z24">
        <f>_xlfn.RANK.AVG(Table4[[#This Row],[Score 2 ]],Table4[[Score 2 ]],1)</f>
        <v>23</v>
      </c>
    </row>
    <row r="25" spans="1:26" x14ac:dyDescent="0.3">
      <c r="A25" t="s">
        <v>553</v>
      </c>
      <c r="B25">
        <f>COUNTIFS(Table2[Sub-Sector],Table4[[#This Row],[Sub-Sector]])</f>
        <v>5</v>
      </c>
      <c r="C25" s="1">
        <f>COUNTIFS(Table2[Sub-Sector],Table4[[#This Row],[Sub-Sector]],Table2[Uptrend],"Uptrend")/Table4[[#This Row],[Count]]</f>
        <v>0.8</v>
      </c>
      <c r="D25" s="1">
        <f>COUNTIFS(Table2[Sub-Sector],Table4[[#This Row],[Sub-Sector]],Table2[1W Return vs Nifty],"&gt;=5")/Table4[[#This Row],[Count]]</f>
        <v>0</v>
      </c>
      <c r="E25" s="1">
        <f>COUNTIFS(Table2[Sub-Sector],Table4[[#This Row],[Sub-Sector]],Table2[1M Return vs Nifty],"&gt;=5")/Table4[[#This Row],[Count]]</f>
        <v>0.4</v>
      </c>
      <c r="F25" s="1">
        <f>COUNTIFS(Table2[Sub-Sector],Table4[[#This Row],[Sub-Sector]],Table2[6M Return vs Nifty],"&gt;=10")/Table4[[#This Row],[Count]]</f>
        <v>0.6</v>
      </c>
      <c r="G25" s="1">
        <f>COUNTIFS(Table2[Sub-Sector],Table4[[#This Row],[Sub-Sector]],Table2[1Y Return vs Nifty],"&gt;=10")/Table4[[#This Row],[Count]]</f>
        <v>0.6</v>
      </c>
      <c r="H25" s="1">
        <f>COUNTIFS(Table2[Sub-Sector],Table4[[#This Row],[Sub-Sector]],Table2[RSI Exponential â€“ 14D],"&gt;=50")/Table4[[#This Row],[Count]]</f>
        <v>0.8</v>
      </c>
      <c r="I25" s="1">
        <f>COUNTIFS(Table2[Sub-Sector],Table4[[#This Row],[Sub-Sector]],Table2[Relative Volume],"&gt;=1")/Table4[[#This Row],[Count]]</f>
        <v>0.2</v>
      </c>
      <c r="J25" s="1">
        <f>COUNTIFS(Table2[Sub-Sector],Table4[[#This Row],[Sub-Sector]],Table2[% Away From Day Low],"&gt;=0.05")/Table4[[#This Row],[Count]]</f>
        <v>0.6</v>
      </c>
      <c r="K25" s="1">
        <f>COUNTIFS(Table2[Sub-Sector],Table4[[#This Row],[Sub-Sector]],Table2[% Away From Day High],"&lt;=0.05")/Table4[[#This Row],[Count]]</f>
        <v>1</v>
      </c>
      <c r="L25" s="1">
        <f>COUNTIFS(Table2[Sub-Sector],Table4[[#This Row],[Sub-Sector]],Table2[% Away From Current Week Low],"&gt;=0.05")/Table4[[#This Row],[Count]]</f>
        <v>0.6</v>
      </c>
      <c r="M25" s="1">
        <f>COUNTIFS(Table2[Sub-Sector],Table4[[#This Row],[Sub-Sector]],Table2[% Away From Current Week High],"&lt;=0.05")/Table4[[#This Row],[Count]]</f>
        <v>1</v>
      </c>
      <c r="N25" s="1">
        <f>COUNTIFS(Table2[Sub-Sector],Table4[[#This Row],[Sub-Sector]],Table2[% Away From Current Month Low],"&gt;=0.05")/Table4[[#This Row],[Count]]</f>
        <v>1</v>
      </c>
      <c r="O25" s="1">
        <f>COUNTIFS(Table2[Sub-Sector],Table4[[#This Row],[Sub-Sector]],Table2[% Away From Current Month High],"&lt;=0.05")/Table4[[#This Row],[Count]]</f>
        <v>1</v>
      </c>
      <c r="P25" s="1">
        <f>COUNTIFS(Table2[Sub-Sector],Table4[[#This Row],[Sub-Sector]],Table2[% Away From 52W High],"&lt;=10")/Table4[[#This Row],[Count]]</f>
        <v>0.4</v>
      </c>
      <c r="Q25" s="1">
        <f>COUNTIFS(Table2[Sub-Sector],Table4[[#This Row],[Sub-Sector]],Table2[% Away From 52W Low],"&gt;=10")/Table4[[#This Row],[Count]]</f>
        <v>1</v>
      </c>
      <c r="R25" s="1">
        <f>COUNTIFS(Table2[Sub-Sector],Table4[[#This Row],[Sub-Sector]],Table2[% Price above 20 EMA],"&gt;=0")/Table4[[#This Row],[Count]]</f>
        <v>1</v>
      </c>
      <c r="S25" s="1">
        <f>COUNTIFS(Table2[Sub-Sector],Table4[[#This Row],[Sub-Sector]],Table2[% Price above 50 EMA],"&gt;=0")/Table4[[#This Row],[Count]]</f>
        <v>1</v>
      </c>
      <c r="T25" s="1">
        <f>COUNTIFS(Table2[Sub-Sector],Table4[[#This Row],[Sub-Sector]],Table2[% Price above 200 EMA],"&gt;=0")/Table4[[#This Row],[Count]]</f>
        <v>1</v>
      </c>
      <c r="U25" s="1">
        <f>COUNTIFS(Table2[Sub-Sector],Table4[[#This Row],[Sub-Sector]],Table2[Rate of Change - Zone],"Positive")/Table4[[#This Row],[Count]]</f>
        <v>1</v>
      </c>
      <c r="V25" s="1">
        <f>COUNTIFS(Table2[Sub-Sector],Table4[[#This Row],[Sub-Sector]],Table2[Sharpe Ratio],"&gt;=0.10")/Table4[[#This Row],[Count]]</f>
        <v>0.4</v>
      </c>
      <c r="W2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357</v>
      </c>
      <c r="X25">
        <f>_xlfn.RANK.AVG(Table4[[#This Row],[Score]],Table4[Score],1)</f>
        <v>39</v>
      </c>
      <c r="Y2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179.5</v>
      </c>
      <c r="Z25">
        <f>_xlfn.RANK.AVG(Table4[[#This Row],[Score 2 ]],Table4[[Score 2 ]],1)</f>
        <v>24.5</v>
      </c>
    </row>
    <row r="26" spans="1:26" x14ac:dyDescent="0.3">
      <c r="A26" t="s">
        <v>792</v>
      </c>
      <c r="B26">
        <f>COUNTIFS(Table2[Sub-Sector],Table4[[#This Row],[Sub-Sector]])</f>
        <v>3</v>
      </c>
      <c r="C26" s="1">
        <f>COUNTIFS(Table2[Sub-Sector],Table4[[#This Row],[Sub-Sector]],Table2[Uptrend],"Uptrend")/Table4[[#This Row],[Count]]</f>
        <v>1</v>
      </c>
      <c r="D26" s="1">
        <f>COUNTIFS(Table2[Sub-Sector],Table4[[#This Row],[Sub-Sector]],Table2[1W Return vs Nifty],"&gt;=5")/Table4[[#This Row],[Count]]</f>
        <v>0</v>
      </c>
      <c r="E26" s="1">
        <f>COUNTIFS(Table2[Sub-Sector],Table4[[#This Row],[Sub-Sector]],Table2[1M Return vs Nifty],"&gt;=5")/Table4[[#This Row],[Count]]</f>
        <v>0.66666666666666663</v>
      </c>
      <c r="F26" s="1">
        <f>COUNTIFS(Table2[Sub-Sector],Table4[[#This Row],[Sub-Sector]],Table2[6M Return vs Nifty],"&gt;=10")/Table4[[#This Row],[Count]]</f>
        <v>0.66666666666666663</v>
      </c>
      <c r="G26" s="1">
        <f>COUNTIFS(Table2[Sub-Sector],Table4[[#This Row],[Sub-Sector]],Table2[1Y Return vs Nifty],"&gt;=10")/Table4[[#This Row],[Count]]</f>
        <v>1</v>
      </c>
      <c r="H26" s="1">
        <f>COUNTIFS(Table2[Sub-Sector],Table4[[#This Row],[Sub-Sector]],Table2[RSI Exponential â€“ 14D],"&gt;=50")/Table4[[#This Row],[Count]]</f>
        <v>0.66666666666666663</v>
      </c>
      <c r="I26" s="1">
        <f>COUNTIFS(Table2[Sub-Sector],Table4[[#This Row],[Sub-Sector]],Table2[Relative Volume],"&gt;=1")/Table4[[#This Row],[Count]]</f>
        <v>0.66666666666666663</v>
      </c>
      <c r="J26" s="1">
        <f>COUNTIFS(Table2[Sub-Sector],Table4[[#This Row],[Sub-Sector]],Table2[% Away From Day Low],"&gt;=0.05")/Table4[[#This Row],[Count]]</f>
        <v>0</v>
      </c>
      <c r="K26" s="1">
        <f>COUNTIFS(Table2[Sub-Sector],Table4[[#This Row],[Sub-Sector]],Table2[% Away From Day High],"&lt;=0.05")/Table4[[#This Row],[Count]]</f>
        <v>1</v>
      </c>
      <c r="L26" s="1">
        <f>COUNTIFS(Table2[Sub-Sector],Table4[[#This Row],[Sub-Sector]],Table2[% Away From Current Week Low],"&gt;=0.05")/Table4[[#This Row],[Count]]</f>
        <v>0</v>
      </c>
      <c r="M26" s="1">
        <f>COUNTIFS(Table2[Sub-Sector],Table4[[#This Row],[Sub-Sector]],Table2[% Away From Current Week High],"&lt;=0.05")/Table4[[#This Row],[Count]]</f>
        <v>1</v>
      </c>
      <c r="N26" s="1">
        <f>COUNTIFS(Table2[Sub-Sector],Table4[[#This Row],[Sub-Sector]],Table2[% Away From Current Month Low],"&gt;=0.05")/Table4[[#This Row],[Count]]</f>
        <v>0</v>
      </c>
      <c r="O26" s="1">
        <f>COUNTIFS(Table2[Sub-Sector],Table4[[#This Row],[Sub-Sector]],Table2[% Away From Current Month High],"&lt;=0.05")/Table4[[#This Row],[Count]]</f>
        <v>0</v>
      </c>
      <c r="P26" s="1">
        <f>COUNTIFS(Table2[Sub-Sector],Table4[[#This Row],[Sub-Sector]],Table2[% Away From 52W High],"&lt;=10")/Table4[[#This Row],[Count]]</f>
        <v>0.33333333333333331</v>
      </c>
      <c r="Q26" s="1">
        <f>COUNTIFS(Table2[Sub-Sector],Table4[[#This Row],[Sub-Sector]],Table2[% Away From 52W Low],"&gt;=10")/Table4[[#This Row],[Count]]</f>
        <v>1</v>
      </c>
      <c r="R26" s="1">
        <f>COUNTIFS(Table2[Sub-Sector],Table4[[#This Row],[Sub-Sector]],Table2[% Price above 20 EMA],"&gt;=0")/Table4[[#This Row],[Count]]</f>
        <v>0.33333333333333331</v>
      </c>
      <c r="S26" s="1">
        <f>COUNTIFS(Table2[Sub-Sector],Table4[[#This Row],[Sub-Sector]],Table2[% Price above 50 EMA],"&gt;=0")/Table4[[#This Row],[Count]]</f>
        <v>1</v>
      </c>
      <c r="T26" s="1">
        <f>COUNTIFS(Table2[Sub-Sector],Table4[[#This Row],[Sub-Sector]],Table2[% Price above 200 EMA],"&gt;=0")/Table4[[#This Row],[Count]]</f>
        <v>1</v>
      </c>
      <c r="U26" s="1">
        <f>COUNTIFS(Table2[Sub-Sector],Table4[[#This Row],[Sub-Sector]],Table2[Rate of Change - Zone],"Positive")/Table4[[#This Row],[Count]]</f>
        <v>0</v>
      </c>
      <c r="V26" s="1">
        <f>COUNTIFS(Table2[Sub-Sector],Table4[[#This Row],[Sub-Sector]],Table2[Sharpe Ratio],"&gt;=0.10")/Table4[[#This Row],[Count]]</f>
        <v>0.33333333333333331</v>
      </c>
      <c r="W2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294.5</v>
      </c>
      <c r="X26">
        <f>_xlfn.RANK.AVG(Table4[[#This Row],[Score]],Table4[Score],1)</f>
        <v>21</v>
      </c>
      <c r="Y2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179.5</v>
      </c>
      <c r="Z26">
        <f>_xlfn.RANK.AVG(Table4[[#This Row],[Score 2 ]],Table4[[Score 2 ]],1)</f>
        <v>24.5</v>
      </c>
    </row>
    <row r="27" spans="1:26" x14ac:dyDescent="0.3">
      <c r="A27" t="s">
        <v>372</v>
      </c>
      <c r="B27">
        <f>COUNTIFS(Table2[Sub-Sector],Table4[[#This Row],[Sub-Sector]])</f>
        <v>6</v>
      </c>
      <c r="C27" s="1">
        <f>COUNTIFS(Table2[Sub-Sector],Table4[[#This Row],[Sub-Sector]],Table2[Uptrend],"Uptrend")/Table4[[#This Row],[Count]]</f>
        <v>0.66666666666666663</v>
      </c>
      <c r="D27" s="1">
        <f>COUNTIFS(Table2[Sub-Sector],Table4[[#This Row],[Sub-Sector]],Table2[1W Return vs Nifty],"&gt;=5")/Table4[[#This Row],[Count]]</f>
        <v>0</v>
      </c>
      <c r="E27" s="1">
        <f>COUNTIFS(Table2[Sub-Sector],Table4[[#This Row],[Sub-Sector]],Table2[1M Return vs Nifty],"&gt;=5")/Table4[[#This Row],[Count]]</f>
        <v>0.16666666666666666</v>
      </c>
      <c r="F27" s="1">
        <f>COUNTIFS(Table2[Sub-Sector],Table4[[#This Row],[Sub-Sector]],Table2[6M Return vs Nifty],"&gt;=10")/Table4[[#This Row],[Count]]</f>
        <v>0.66666666666666663</v>
      </c>
      <c r="G27" s="1">
        <f>COUNTIFS(Table2[Sub-Sector],Table4[[#This Row],[Sub-Sector]],Table2[1Y Return vs Nifty],"&gt;=10")/Table4[[#This Row],[Count]]</f>
        <v>0.5</v>
      </c>
      <c r="H27" s="1">
        <f>COUNTIFS(Table2[Sub-Sector],Table4[[#This Row],[Sub-Sector]],Table2[RSI Exponential â€“ 14D],"&gt;=50")/Table4[[#This Row],[Count]]</f>
        <v>0.33333333333333331</v>
      </c>
      <c r="I27" s="1">
        <f>COUNTIFS(Table2[Sub-Sector],Table4[[#This Row],[Sub-Sector]],Table2[Relative Volume],"&gt;=1")/Table4[[#This Row],[Count]]</f>
        <v>0.5</v>
      </c>
      <c r="J27" s="1">
        <f>COUNTIFS(Table2[Sub-Sector],Table4[[#This Row],[Sub-Sector]],Table2[% Away From Day Low],"&gt;=0.05")/Table4[[#This Row],[Count]]</f>
        <v>0</v>
      </c>
      <c r="K27" s="1">
        <f>COUNTIFS(Table2[Sub-Sector],Table4[[#This Row],[Sub-Sector]],Table2[% Away From Day High],"&lt;=0.05")/Table4[[#This Row],[Count]]</f>
        <v>1</v>
      </c>
      <c r="L27" s="1">
        <f>COUNTIFS(Table2[Sub-Sector],Table4[[#This Row],[Sub-Sector]],Table2[% Away From Current Week Low],"&gt;=0.05")/Table4[[#This Row],[Count]]</f>
        <v>0</v>
      </c>
      <c r="M27" s="1">
        <f>COUNTIFS(Table2[Sub-Sector],Table4[[#This Row],[Sub-Sector]],Table2[% Away From Current Week High],"&lt;=0.05")/Table4[[#This Row],[Count]]</f>
        <v>1</v>
      </c>
      <c r="N27" s="1">
        <f>COUNTIFS(Table2[Sub-Sector],Table4[[#This Row],[Sub-Sector]],Table2[% Away From Current Month Low],"&gt;=0.05")/Table4[[#This Row],[Count]]</f>
        <v>0.5</v>
      </c>
      <c r="O27" s="1">
        <f>COUNTIFS(Table2[Sub-Sector],Table4[[#This Row],[Sub-Sector]],Table2[% Away From Current Month High],"&lt;=0.05")/Table4[[#This Row],[Count]]</f>
        <v>0.66666666666666663</v>
      </c>
      <c r="P27" s="1">
        <f>COUNTIFS(Table2[Sub-Sector],Table4[[#This Row],[Sub-Sector]],Table2[% Away From 52W High],"&lt;=10")/Table4[[#This Row],[Count]]</f>
        <v>0.33333333333333331</v>
      </c>
      <c r="Q27" s="1">
        <f>COUNTIFS(Table2[Sub-Sector],Table4[[#This Row],[Sub-Sector]],Table2[% Away From 52W Low],"&gt;=10")/Table4[[#This Row],[Count]]</f>
        <v>0.83333333333333337</v>
      </c>
      <c r="R27" s="1">
        <f>COUNTIFS(Table2[Sub-Sector],Table4[[#This Row],[Sub-Sector]],Table2[% Price above 20 EMA],"&gt;=0")/Table4[[#This Row],[Count]]</f>
        <v>0.66666666666666663</v>
      </c>
      <c r="S27" s="1">
        <f>COUNTIFS(Table2[Sub-Sector],Table4[[#This Row],[Sub-Sector]],Table2[% Price above 50 EMA],"&gt;=0")/Table4[[#This Row],[Count]]</f>
        <v>0.83333333333333337</v>
      </c>
      <c r="T27" s="1">
        <f>COUNTIFS(Table2[Sub-Sector],Table4[[#This Row],[Sub-Sector]],Table2[% Price above 200 EMA],"&gt;=0")/Table4[[#This Row],[Count]]</f>
        <v>0.83333333333333337</v>
      </c>
      <c r="U27" s="1">
        <f>COUNTIFS(Table2[Sub-Sector],Table4[[#This Row],[Sub-Sector]],Table2[Rate of Change - Zone],"Positive")/Table4[[#This Row],[Count]]</f>
        <v>0.66666666666666663</v>
      </c>
      <c r="V27" s="1">
        <f>COUNTIFS(Table2[Sub-Sector],Table4[[#This Row],[Sub-Sector]],Table2[Sharpe Ratio],"&gt;=0.10")/Table4[[#This Row],[Count]]</f>
        <v>0.16666666666666666</v>
      </c>
      <c r="W2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399.5</v>
      </c>
      <c r="X27">
        <f>_xlfn.RANK.AVG(Table4[[#This Row],[Score]],Table4[Score],1)</f>
        <v>50</v>
      </c>
      <c r="Y2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182</v>
      </c>
      <c r="Z27">
        <f>_xlfn.RANK.AVG(Table4[[#This Row],[Score 2 ]],Table4[[Score 2 ]],1)</f>
        <v>26</v>
      </c>
    </row>
    <row r="28" spans="1:26" x14ac:dyDescent="0.3">
      <c r="A28" t="s">
        <v>543</v>
      </c>
      <c r="B28">
        <f>COUNTIFS(Table2[Sub-Sector],Table4[[#This Row],[Sub-Sector]])</f>
        <v>9</v>
      </c>
      <c r="C28" s="1">
        <f>COUNTIFS(Table2[Sub-Sector],Table4[[#This Row],[Sub-Sector]],Table2[Uptrend],"Uptrend")/Table4[[#This Row],[Count]]</f>
        <v>0.66666666666666663</v>
      </c>
      <c r="D28" s="1">
        <f>COUNTIFS(Table2[Sub-Sector],Table4[[#This Row],[Sub-Sector]],Table2[1W Return vs Nifty],"&gt;=5")/Table4[[#This Row],[Count]]</f>
        <v>0.1111111111111111</v>
      </c>
      <c r="E28" s="1">
        <f>COUNTIFS(Table2[Sub-Sector],Table4[[#This Row],[Sub-Sector]],Table2[1M Return vs Nifty],"&gt;=5")/Table4[[#This Row],[Count]]</f>
        <v>0.55555555555555558</v>
      </c>
      <c r="F28" s="1">
        <f>COUNTIFS(Table2[Sub-Sector],Table4[[#This Row],[Sub-Sector]],Table2[6M Return vs Nifty],"&gt;=10")/Table4[[#This Row],[Count]]</f>
        <v>0.66666666666666663</v>
      </c>
      <c r="G28" s="1">
        <f>COUNTIFS(Table2[Sub-Sector],Table4[[#This Row],[Sub-Sector]],Table2[1Y Return vs Nifty],"&gt;=10")/Table4[[#This Row],[Count]]</f>
        <v>0.44444444444444442</v>
      </c>
      <c r="H28" s="1">
        <f>COUNTIFS(Table2[Sub-Sector],Table4[[#This Row],[Sub-Sector]],Table2[RSI Exponential â€“ 14D],"&gt;=50")/Table4[[#This Row],[Count]]</f>
        <v>0.77777777777777779</v>
      </c>
      <c r="I28" s="1">
        <f>COUNTIFS(Table2[Sub-Sector],Table4[[#This Row],[Sub-Sector]],Table2[Relative Volume],"&gt;=1")/Table4[[#This Row],[Count]]</f>
        <v>0.33333333333333331</v>
      </c>
      <c r="J28" s="1">
        <f>COUNTIFS(Table2[Sub-Sector],Table4[[#This Row],[Sub-Sector]],Table2[% Away From Day Low],"&gt;=0.05")/Table4[[#This Row],[Count]]</f>
        <v>0.1111111111111111</v>
      </c>
      <c r="K28" s="1">
        <f>COUNTIFS(Table2[Sub-Sector],Table4[[#This Row],[Sub-Sector]],Table2[% Away From Day High],"&lt;=0.05")/Table4[[#This Row],[Count]]</f>
        <v>1</v>
      </c>
      <c r="L28" s="1">
        <f>COUNTIFS(Table2[Sub-Sector],Table4[[#This Row],[Sub-Sector]],Table2[% Away From Current Week Low],"&gt;=0.05")/Table4[[#This Row],[Count]]</f>
        <v>0.1111111111111111</v>
      </c>
      <c r="M28" s="1">
        <f>COUNTIFS(Table2[Sub-Sector],Table4[[#This Row],[Sub-Sector]],Table2[% Away From Current Week High],"&lt;=0.05")/Table4[[#This Row],[Count]]</f>
        <v>1</v>
      </c>
      <c r="N28" s="1">
        <f>COUNTIFS(Table2[Sub-Sector],Table4[[#This Row],[Sub-Sector]],Table2[% Away From Current Month Low],"&gt;=0.05")/Table4[[#This Row],[Count]]</f>
        <v>0.66666666666666663</v>
      </c>
      <c r="O28" s="1">
        <f>COUNTIFS(Table2[Sub-Sector],Table4[[#This Row],[Sub-Sector]],Table2[% Away From Current Month High],"&lt;=0.05")/Table4[[#This Row],[Count]]</f>
        <v>0.88888888888888884</v>
      </c>
      <c r="P28" s="1">
        <f>COUNTIFS(Table2[Sub-Sector],Table4[[#This Row],[Sub-Sector]],Table2[% Away From 52W High],"&lt;=10")/Table4[[#This Row],[Count]]</f>
        <v>0.44444444444444442</v>
      </c>
      <c r="Q28" s="1">
        <f>COUNTIFS(Table2[Sub-Sector],Table4[[#This Row],[Sub-Sector]],Table2[% Away From 52W Low],"&gt;=10")/Table4[[#This Row],[Count]]</f>
        <v>1</v>
      </c>
      <c r="R28" s="1">
        <f>COUNTIFS(Table2[Sub-Sector],Table4[[#This Row],[Sub-Sector]],Table2[% Price above 20 EMA],"&gt;=0")/Table4[[#This Row],[Count]]</f>
        <v>0.88888888888888884</v>
      </c>
      <c r="S28" s="1">
        <f>COUNTIFS(Table2[Sub-Sector],Table4[[#This Row],[Sub-Sector]],Table2[% Price above 50 EMA],"&gt;=0")/Table4[[#This Row],[Count]]</f>
        <v>0.88888888888888884</v>
      </c>
      <c r="T28" s="1">
        <f>COUNTIFS(Table2[Sub-Sector],Table4[[#This Row],[Sub-Sector]],Table2[% Price above 200 EMA],"&gt;=0")/Table4[[#This Row],[Count]]</f>
        <v>0.88888888888888884</v>
      </c>
      <c r="U28" s="1">
        <f>COUNTIFS(Table2[Sub-Sector],Table4[[#This Row],[Sub-Sector]],Table2[Rate of Change - Zone],"Positive")/Table4[[#This Row],[Count]]</f>
        <v>0.88888888888888884</v>
      </c>
      <c r="V28" s="1">
        <f>COUNTIFS(Table2[Sub-Sector],Table4[[#This Row],[Sub-Sector]],Table2[Sharpe Ratio],"&gt;=0.10")/Table4[[#This Row],[Count]]</f>
        <v>0.33333333333333331</v>
      </c>
      <c r="W2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306</v>
      </c>
      <c r="X28">
        <f>_xlfn.RANK.AVG(Table4[[#This Row],[Score]],Table4[Score],1)</f>
        <v>23</v>
      </c>
      <c r="Y2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184.5</v>
      </c>
      <c r="Z28">
        <f>_xlfn.RANK.AVG(Table4[[#This Row],[Score 2 ]],Table4[[Score 2 ]],1)</f>
        <v>27</v>
      </c>
    </row>
    <row r="29" spans="1:26" x14ac:dyDescent="0.3">
      <c r="A29" t="s">
        <v>124</v>
      </c>
      <c r="B29">
        <f>COUNTIFS(Table2[Sub-Sector],Table4[[#This Row],[Sub-Sector]])</f>
        <v>8</v>
      </c>
      <c r="C29" s="1">
        <f>COUNTIFS(Table2[Sub-Sector],Table4[[#This Row],[Sub-Sector]],Table2[Uptrend],"Uptrend")/Table4[[#This Row],[Count]]</f>
        <v>0.75</v>
      </c>
      <c r="D29" s="1">
        <f>COUNTIFS(Table2[Sub-Sector],Table4[[#This Row],[Sub-Sector]],Table2[1W Return vs Nifty],"&gt;=5")/Table4[[#This Row],[Count]]</f>
        <v>0.125</v>
      </c>
      <c r="E29" s="1">
        <f>COUNTIFS(Table2[Sub-Sector],Table4[[#This Row],[Sub-Sector]],Table2[1M Return vs Nifty],"&gt;=5")/Table4[[#This Row],[Count]]</f>
        <v>0.5</v>
      </c>
      <c r="F29" s="1">
        <f>COUNTIFS(Table2[Sub-Sector],Table4[[#This Row],[Sub-Sector]],Table2[6M Return vs Nifty],"&gt;=10")/Table4[[#This Row],[Count]]</f>
        <v>0.625</v>
      </c>
      <c r="G29" s="1">
        <f>COUNTIFS(Table2[Sub-Sector],Table4[[#This Row],[Sub-Sector]],Table2[1Y Return vs Nifty],"&gt;=10")/Table4[[#This Row],[Count]]</f>
        <v>0.75</v>
      </c>
      <c r="H29" s="1">
        <f>COUNTIFS(Table2[Sub-Sector],Table4[[#This Row],[Sub-Sector]],Table2[RSI Exponential â€“ 14D],"&gt;=50")/Table4[[#This Row],[Count]]</f>
        <v>0.875</v>
      </c>
      <c r="I29" s="1">
        <f>COUNTIFS(Table2[Sub-Sector],Table4[[#This Row],[Sub-Sector]],Table2[Relative Volume],"&gt;=1")/Table4[[#This Row],[Count]]</f>
        <v>0.125</v>
      </c>
      <c r="J29" s="1">
        <f>COUNTIFS(Table2[Sub-Sector],Table4[[#This Row],[Sub-Sector]],Table2[% Away From Day Low],"&gt;=0.05")/Table4[[#This Row],[Count]]</f>
        <v>0</v>
      </c>
      <c r="K29" s="1">
        <f>COUNTIFS(Table2[Sub-Sector],Table4[[#This Row],[Sub-Sector]],Table2[% Away From Day High],"&lt;=0.05")/Table4[[#This Row],[Count]]</f>
        <v>1</v>
      </c>
      <c r="L29" s="1">
        <f>COUNTIFS(Table2[Sub-Sector],Table4[[#This Row],[Sub-Sector]],Table2[% Away From Current Week Low],"&gt;=0.05")/Table4[[#This Row],[Count]]</f>
        <v>0</v>
      </c>
      <c r="M29" s="1">
        <f>COUNTIFS(Table2[Sub-Sector],Table4[[#This Row],[Sub-Sector]],Table2[% Away From Current Week High],"&lt;=0.05")/Table4[[#This Row],[Count]]</f>
        <v>1</v>
      </c>
      <c r="N29" s="1">
        <f>COUNTIFS(Table2[Sub-Sector],Table4[[#This Row],[Sub-Sector]],Table2[% Away From Current Month Low],"&gt;=0.05")/Table4[[#This Row],[Count]]</f>
        <v>0.625</v>
      </c>
      <c r="O29" s="1">
        <f>COUNTIFS(Table2[Sub-Sector],Table4[[#This Row],[Sub-Sector]],Table2[% Away From Current Month High],"&lt;=0.05")/Table4[[#This Row],[Count]]</f>
        <v>0.75</v>
      </c>
      <c r="P29" s="1">
        <f>COUNTIFS(Table2[Sub-Sector],Table4[[#This Row],[Sub-Sector]],Table2[% Away From 52W High],"&lt;=10")/Table4[[#This Row],[Count]]</f>
        <v>0.625</v>
      </c>
      <c r="Q29" s="1">
        <f>COUNTIFS(Table2[Sub-Sector],Table4[[#This Row],[Sub-Sector]],Table2[% Away From 52W Low],"&gt;=10")/Table4[[#This Row],[Count]]</f>
        <v>1</v>
      </c>
      <c r="R29" s="1">
        <f>COUNTIFS(Table2[Sub-Sector],Table4[[#This Row],[Sub-Sector]],Table2[% Price above 20 EMA],"&gt;=0")/Table4[[#This Row],[Count]]</f>
        <v>0.75</v>
      </c>
      <c r="S29" s="1">
        <f>COUNTIFS(Table2[Sub-Sector],Table4[[#This Row],[Sub-Sector]],Table2[% Price above 50 EMA],"&gt;=0")/Table4[[#This Row],[Count]]</f>
        <v>0.75</v>
      </c>
      <c r="T29" s="1">
        <f>COUNTIFS(Table2[Sub-Sector],Table4[[#This Row],[Sub-Sector]],Table2[% Price above 200 EMA],"&gt;=0")/Table4[[#This Row],[Count]]</f>
        <v>0.875</v>
      </c>
      <c r="U29" s="1">
        <f>COUNTIFS(Table2[Sub-Sector],Table4[[#This Row],[Sub-Sector]],Table2[Rate of Change - Zone],"Positive")/Table4[[#This Row],[Count]]</f>
        <v>0.875</v>
      </c>
      <c r="V29" s="1">
        <f>COUNTIFS(Table2[Sub-Sector],Table4[[#This Row],[Sub-Sector]],Table2[Sharpe Ratio],"&gt;=0.10")/Table4[[#This Row],[Count]]</f>
        <v>0</v>
      </c>
      <c r="W2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307</v>
      </c>
      <c r="X29">
        <f>_xlfn.RANK.AVG(Table4[[#This Row],[Score]],Table4[Score],1)</f>
        <v>24</v>
      </c>
      <c r="Y2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185</v>
      </c>
      <c r="Z29">
        <f>_xlfn.RANK.AVG(Table4[[#This Row],[Score 2 ]],Table4[[Score 2 ]],1)</f>
        <v>28</v>
      </c>
    </row>
    <row r="30" spans="1:26" x14ac:dyDescent="0.3">
      <c r="A30" t="s">
        <v>187</v>
      </c>
      <c r="B30">
        <f>COUNTIFS(Table2[Sub-Sector],Table4[[#This Row],[Sub-Sector]])</f>
        <v>4</v>
      </c>
      <c r="C30" s="1">
        <f>COUNTIFS(Table2[Sub-Sector],Table4[[#This Row],[Sub-Sector]],Table2[Uptrend],"Uptrend")/Table4[[#This Row],[Count]]</f>
        <v>1</v>
      </c>
      <c r="D30" s="1">
        <f>COUNTIFS(Table2[Sub-Sector],Table4[[#This Row],[Sub-Sector]],Table2[1W Return vs Nifty],"&gt;=5")/Table4[[#This Row],[Count]]</f>
        <v>0.25</v>
      </c>
      <c r="E30" s="1">
        <f>COUNTIFS(Table2[Sub-Sector],Table4[[#This Row],[Sub-Sector]],Table2[1M Return vs Nifty],"&gt;=5")/Table4[[#This Row],[Count]]</f>
        <v>1</v>
      </c>
      <c r="F30" s="1">
        <f>COUNTIFS(Table2[Sub-Sector],Table4[[#This Row],[Sub-Sector]],Table2[6M Return vs Nifty],"&gt;=10")/Table4[[#This Row],[Count]]</f>
        <v>0.75</v>
      </c>
      <c r="G30" s="1">
        <f>COUNTIFS(Table2[Sub-Sector],Table4[[#This Row],[Sub-Sector]],Table2[1Y Return vs Nifty],"&gt;=10")/Table4[[#This Row],[Count]]</f>
        <v>0.5</v>
      </c>
      <c r="H30" s="1">
        <f>COUNTIFS(Table2[Sub-Sector],Table4[[#This Row],[Sub-Sector]],Table2[RSI Exponential â€“ 14D],"&gt;=50")/Table4[[#This Row],[Count]]</f>
        <v>0.75</v>
      </c>
      <c r="I30" s="1">
        <f>COUNTIFS(Table2[Sub-Sector],Table4[[#This Row],[Sub-Sector]],Table2[Relative Volume],"&gt;=1")/Table4[[#This Row],[Count]]</f>
        <v>0.25</v>
      </c>
      <c r="J30" s="1">
        <f>COUNTIFS(Table2[Sub-Sector],Table4[[#This Row],[Sub-Sector]],Table2[% Away From Day Low],"&gt;=0.05")/Table4[[#This Row],[Count]]</f>
        <v>0</v>
      </c>
      <c r="K30" s="1">
        <f>COUNTIFS(Table2[Sub-Sector],Table4[[#This Row],[Sub-Sector]],Table2[% Away From Day High],"&lt;=0.05")/Table4[[#This Row],[Count]]</f>
        <v>1</v>
      </c>
      <c r="L30" s="1">
        <f>COUNTIFS(Table2[Sub-Sector],Table4[[#This Row],[Sub-Sector]],Table2[% Away From Current Week Low],"&gt;=0.05")/Table4[[#This Row],[Count]]</f>
        <v>0</v>
      </c>
      <c r="M30" s="1">
        <f>COUNTIFS(Table2[Sub-Sector],Table4[[#This Row],[Sub-Sector]],Table2[% Away From Current Week High],"&lt;=0.05")/Table4[[#This Row],[Count]]</f>
        <v>1</v>
      </c>
      <c r="N30" s="1">
        <f>COUNTIFS(Table2[Sub-Sector],Table4[[#This Row],[Sub-Sector]],Table2[% Away From Current Month Low],"&gt;=0.05")/Table4[[#This Row],[Count]]</f>
        <v>0.75</v>
      </c>
      <c r="O30" s="1">
        <f>COUNTIFS(Table2[Sub-Sector],Table4[[#This Row],[Sub-Sector]],Table2[% Away From Current Month High],"&lt;=0.05")/Table4[[#This Row],[Count]]</f>
        <v>0.75</v>
      </c>
      <c r="P30" s="1">
        <f>COUNTIFS(Table2[Sub-Sector],Table4[[#This Row],[Sub-Sector]],Table2[% Away From 52W High],"&lt;=10")/Table4[[#This Row],[Count]]</f>
        <v>0.75</v>
      </c>
      <c r="Q30" s="1">
        <f>COUNTIFS(Table2[Sub-Sector],Table4[[#This Row],[Sub-Sector]],Table2[% Away From 52W Low],"&gt;=10")/Table4[[#This Row],[Count]]</f>
        <v>1</v>
      </c>
      <c r="R30" s="1">
        <f>COUNTIFS(Table2[Sub-Sector],Table4[[#This Row],[Sub-Sector]],Table2[% Price above 20 EMA],"&gt;=0")/Table4[[#This Row],[Count]]</f>
        <v>1</v>
      </c>
      <c r="S30" s="1">
        <f>COUNTIFS(Table2[Sub-Sector],Table4[[#This Row],[Sub-Sector]],Table2[% Price above 50 EMA],"&gt;=0")/Table4[[#This Row],[Count]]</f>
        <v>1</v>
      </c>
      <c r="T30" s="1">
        <f>COUNTIFS(Table2[Sub-Sector],Table4[[#This Row],[Sub-Sector]],Table2[% Price above 200 EMA],"&gt;=0")/Table4[[#This Row],[Count]]</f>
        <v>1</v>
      </c>
      <c r="U30" s="1">
        <f>COUNTIFS(Table2[Sub-Sector],Table4[[#This Row],[Sub-Sector]],Table2[Rate of Change - Zone],"Positive")/Table4[[#This Row],[Count]]</f>
        <v>0.75</v>
      </c>
      <c r="V30" s="1">
        <f>COUNTIFS(Table2[Sub-Sector],Table4[[#This Row],[Sub-Sector]],Table2[Sharpe Ratio],"&gt;=0.10")/Table4[[#This Row],[Count]]</f>
        <v>0</v>
      </c>
      <c r="W3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233</v>
      </c>
      <c r="X30">
        <f>_xlfn.RANK.AVG(Table4[[#This Row],[Score]],Table4[Score],1)</f>
        <v>9</v>
      </c>
      <c r="Y3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186.5</v>
      </c>
      <c r="Z30">
        <f>_xlfn.RANK.AVG(Table4[[#This Row],[Score 2 ]],Table4[[Score 2 ]],1)</f>
        <v>29</v>
      </c>
    </row>
    <row r="31" spans="1:26" x14ac:dyDescent="0.3">
      <c r="A31" t="s">
        <v>166</v>
      </c>
      <c r="B31">
        <f>COUNTIFS(Table2[Sub-Sector],Table4[[#This Row],[Sub-Sector]])</f>
        <v>10</v>
      </c>
      <c r="C31" s="1">
        <f>COUNTIFS(Table2[Sub-Sector],Table4[[#This Row],[Sub-Sector]],Table2[Uptrend],"Uptrend")/Table4[[#This Row],[Count]]</f>
        <v>0.7</v>
      </c>
      <c r="D31" s="1">
        <f>COUNTIFS(Table2[Sub-Sector],Table4[[#This Row],[Sub-Sector]],Table2[1W Return vs Nifty],"&gt;=5")/Table4[[#This Row],[Count]]</f>
        <v>0.2</v>
      </c>
      <c r="E31" s="1">
        <f>COUNTIFS(Table2[Sub-Sector],Table4[[#This Row],[Sub-Sector]],Table2[1M Return vs Nifty],"&gt;=5")/Table4[[#This Row],[Count]]</f>
        <v>0.2</v>
      </c>
      <c r="F31" s="1">
        <f>COUNTIFS(Table2[Sub-Sector],Table4[[#This Row],[Sub-Sector]],Table2[6M Return vs Nifty],"&gt;=10")/Table4[[#This Row],[Count]]</f>
        <v>0.9</v>
      </c>
      <c r="G31" s="1">
        <f>COUNTIFS(Table2[Sub-Sector],Table4[[#This Row],[Sub-Sector]],Table2[1Y Return vs Nifty],"&gt;=10")/Table4[[#This Row],[Count]]</f>
        <v>1</v>
      </c>
      <c r="H31" s="1">
        <f>COUNTIFS(Table2[Sub-Sector],Table4[[#This Row],[Sub-Sector]],Table2[RSI Exponential â€“ 14D],"&gt;=50")/Table4[[#This Row],[Count]]</f>
        <v>0.8</v>
      </c>
      <c r="I31" s="1">
        <f>COUNTIFS(Table2[Sub-Sector],Table4[[#This Row],[Sub-Sector]],Table2[Relative Volume],"&gt;=1")/Table4[[#This Row],[Count]]</f>
        <v>0</v>
      </c>
      <c r="J31" s="1">
        <f>COUNTIFS(Table2[Sub-Sector],Table4[[#This Row],[Sub-Sector]],Table2[% Away From Day Low],"&gt;=0.05")/Table4[[#This Row],[Count]]</f>
        <v>0</v>
      </c>
      <c r="K31" s="1">
        <f>COUNTIFS(Table2[Sub-Sector],Table4[[#This Row],[Sub-Sector]],Table2[% Away From Day High],"&lt;=0.05")/Table4[[#This Row],[Count]]</f>
        <v>0.9</v>
      </c>
      <c r="L31" s="1">
        <f>COUNTIFS(Table2[Sub-Sector],Table4[[#This Row],[Sub-Sector]],Table2[% Away From Current Week Low],"&gt;=0.05")/Table4[[#This Row],[Count]]</f>
        <v>0</v>
      </c>
      <c r="M31" s="1">
        <f>COUNTIFS(Table2[Sub-Sector],Table4[[#This Row],[Sub-Sector]],Table2[% Away From Current Week High],"&lt;=0.05")/Table4[[#This Row],[Count]]</f>
        <v>0.9</v>
      </c>
      <c r="N31" s="1">
        <f>COUNTIFS(Table2[Sub-Sector],Table4[[#This Row],[Sub-Sector]],Table2[% Away From Current Month Low],"&gt;=0.05")/Table4[[#This Row],[Count]]</f>
        <v>0.5</v>
      </c>
      <c r="O31" s="1">
        <f>COUNTIFS(Table2[Sub-Sector],Table4[[#This Row],[Sub-Sector]],Table2[% Away From Current Month High],"&lt;=0.05")/Table4[[#This Row],[Count]]</f>
        <v>0.6</v>
      </c>
      <c r="P31" s="1">
        <f>COUNTIFS(Table2[Sub-Sector],Table4[[#This Row],[Sub-Sector]],Table2[% Away From 52W High],"&lt;=10")/Table4[[#This Row],[Count]]</f>
        <v>0.5</v>
      </c>
      <c r="Q31" s="1">
        <f>COUNTIFS(Table2[Sub-Sector],Table4[[#This Row],[Sub-Sector]],Table2[% Away From 52W Low],"&gt;=10")/Table4[[#This Row],[Count]]</f>
        <v>1</v>
      </c>
      <c r="R31" s="1">
        <f>COUNTIFS(Table2[Sub-Sector],Table4[[#This Row],[Sub-Sector]],Table2[% Price above 20 EMA],"&gt;=0")/Table4[[#This Row],[Count]]</f>
        <v>0.8</v>
      </c>
      <c r="S31" s="1">
        <f>COUNTIFS(Table2[Sub-Sector],Table4[[#This Row],[Sub-Sector]],Table2[% Price above 50 EMA],"&gt;=0")/Table4[[#This Row],[Count]]</f>
        <v>0.7</v>
      </c>
      <c r="T31" s="1">
        <f>COUNTIFS(Table2[Sub-Sector],Table4[[#This Row],[Sub-Sector]],Table2[% Price above 200 EMA],"&gt;=0")/Table4[[#This Row],[Count]]</f>
        <v>1</v>
      </c>
      <c r="U31" s="1">
        <f>COUNTIFS(Table2[Sub-Sector],Table4[[#This Row],[Sub-Sector]],Table2[Rate of Change - Zone],"Positive")/Table4[[#This Row],[Count]]</f>
        <v>0.6</v>
      </c>
      <c r="V31" s="1">
        <f>COUNTIFS(Table2[Sub-Sector],Table4[[#This Row],[Sub-Sector]],Table2[Sharpe Ratio],"&gt;=0.10")/Table4[[#This Row],[Count]]</f>
        <v>1</v>
      </c>
      <c r="W3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344.5</v>
      </c>
      <c r="X31">
        <f>_xlfn.RANK.AVG(Table4[[#This Row],[Score]],Table4[Score],1)</f>
        <v>35</v>
      </c>
      <c r="Y3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191.5</v>
      </c>
      <c r="Z31">
        <f>_xlfn.RANK.AVG(Table4[[#This Row],[Score 2 ]],Table4[[Score 2 ]],1)</f>
        <v>30.5</v>
      </c>
    </row>
    <row r="32" spans="1:26" x14ac:dyDescent="0.3">
      <c r="A32" t="s">
        <v>375</v>
      </c>
      <c r="B32">
        <f>COUNTIFS(Table2[Sub-Sector],Table4[[#This Row],[Sub-Sector]])</f>
        <v>2</v>
      </c>
      <c r="C32" s="1">
        <f>COUNTIFS(Table2[Sub-Sector],Table4[[#This Row],[Sub-Sector]],Table2[Uptrend],"Uptrend")/Table4[[#This Row],[Count]]</f>
        <v>0.5</v>
      </c>
      <c r="D32" s="1">
        <f>COUNTIFS(Table2[Sub-Sector],Table4[[#This Row],[Sub-Sector]],Table2[1W Return vs Nifty],"&gt;=5")/Table4[[#This Row],[Count]]</f>
        <v>0.5</v>
      </c>
      <c r="E32" s="1">
        <f>COUNTIFS(Table2[Sub-Sector],Table4[[#This Row],[Sub-Sector]],Table2[1M Return vs Nifty],"&gt;=5")/Table4[[#This Row],[Count]]</f>
        <v>0.5</v>
      </c>
      <c r="F32" s="1">
        <f>COUNTIFS(Table2[Sub-Sector],Table4[[#This Row],[Sub-Sector]],Table2[6M Return vs Nifty],"&gt;=10")/Table4[[#This Row],[Count]]</f>
        <v>1</v>
      </c>
      <c r="G32" s="1">
        <f>COUNTIFS(Table2[Sub-Sector],Table4[[#This Row],[Sub-Sector]],Table2[1Y Return vs Nifty],"&gt;=10")/Table4[[#This Row],[Count]]</f>
        <v>0.5</v>
      </c>
      <c r="H32" s="1">
        <f>COUNTIFS(Table2[Sub-Sector],Table4[[#This Row],[Sub-Sector]],Table2[RSI Exponential â€“ 14D],"&gt;=50")/Table4[[#This Row],[Count]]</f>
        <v>0.5</v>
      </c>
      <c r="I32" s="1">
        <f>COUNTIFS(Table2[Sub-Sector],Table4[[#This Row],[Sub-Sector]],Table2[Relative Volume],"&gt;=1")/Table4[[#This Row],[Count]]</f>
        <v>0</v>
      </c>
      <c r="J32" s="1">
        <f>COUNTIFS(Table2[Sub-Sector],Table4[[#This Row],[Sub-Sector]],Table2[% Away From Day Low],"&gt;=0.05")/Table4[[#This Row],[Count]]</f>
        <v>0</v>
      </c>
      <c r="K32" s="1">
        <f>COUNTIFS(Table2[Sub-Sector],Table4[[#This Row],[Sub-Sector]],Table2[% Away From Day High],"&lt;=0.05")/Table4[[#This Row],[Count]]</f>
        <v>1</v>
      </c>
      <c r="L32" s="1">
        <f>COUNTIFS(Table2[Sub-Sector],Table4[[#This Row],[Sub-Sector]],Table2[% Away From Current Week Low],"&gt;=0.05")/Table4[[#This Row],[Count]]</f>
        <v>0</v>
      </c>
      <c r="M32" s="1">
        <f>COUNTIFS(Table2[Sub-Sector],Table4[[#This Row],[Sub-Sector]],Table2[% Away From Current Week High],"&lt;=0.05")/Table4[[#This Row],[Count]]</f>
        <v>1</v>
      </c>
      <c r="N32" s="1">
        <f>COUNTIFS(Table2[Sub-Sector],Table4[[#This Row],[Sub-Sector]],Table2[% Away From Current Month Low],"&gt;=0.05")/Table4[[#This Row],[Count]]</f>
        <v>0.5</v>
      </c>
      <c r="O32" s="1">
        <f>COUNTIFS(Table2[Sub-Sector],Table4[[#This Row],[Sub-Sector]],Table2[% Away From Current Month High],"&lt;=0.05")/Table4[[#This Row],[Count]]</f>
        <v>1</v>
      </c>
      <c r="P32" s="1">
        <f>COUNTIFS(Table2[Sub-Sector],Table4[[#This Row],[Sub-Sector]],Table2[% Away From 52W High],"&lt;=10")/Table4[[#This Row],[Count]]</f>
        <v>0.5</v>
      </c>
      <c r="Q32" s="1">
        <f>COUNTIFS(Table2[Sub-Sector],Table4[[#This Row],[Sub-Sector]],Table2[% Away From 52W Low],"&gt;=10")/Table4[[#This Row],[Count]]</f>
        <v>1</v>
      </c>
      <c r="R32" s="1">
        <f>COUNTIFS(Table2[Sub-Sector],Table4[[#This Row],[Sub-Sector]],Table2[% Price above 20 EMA],"&gt;=0")/Table4[[#This Row],[Count]]</f>
        <v>0.5</v>
      </c>
      <c r="S32" s="1">
        <f>COUNTIFS(Table2[Sub-Sector],Table4[[#This Row],[Sub-Sector]],Table2[% Price above 50 EMA],"&gt;=0")/Table4[[#This Row],[Count]]</f>
        <v>0.5</v>
      </c>
      <c r="T32" s="1">
        <f>COUNTIFS(Table2[Sub-Sector],Table4[[#This Row],[Sub-Sector]],Table2[% Price above 200 EMA],"&gt;=0")/Table4[[#This Row],[Count]]</f>
        <v>1</v>
      </c>
      <c r="U32" s="1">
        <f>COUNTIFS(Table2[Sub-Sector],Table4[[#This Row],[Sub-Sector]],Table2[Rate of Change - Zone],"Positive")/Table4[[#This Row],[Count]]</f>
        <v>1</v>
      </c>
      <c r="V32" s="1">
        <f>COUNTIFS(Table2[Sub-Sector],Table4[[#This Row],[Sub-Sector]],Table2[Sharpe Ratio],"&gt;=0.10")/Table4[[#This Row],[Count]]</f>
        <v>0.5</v>
      </c>
      <c r="W3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316</v>
      </c>
      <c r="X32">
        <f>_xlfn.RANK.AVG(Table4[[#This Row],[Score]],Table4[Score],1)</f>
        <v>28</v>
      </c>
      <c r="Y3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191.5</v>
      </c>
      <c r="Z32">
        <f>_xlfn.RANK.AVG(Table4[[#This Row],[Score 2 ]],Table4[[Score 2 ]],1)</f>
        <v>30.5</v>
      </c>
    </row>
    <row r="33" spans="1:26" x14ac:dyDescent="0.3">
      <c r="A33" t="s">
        <v>220</v>
      </c>
      <c r="B33">
        <f>COUNTIFS(Table2[Sub-Sector],Table4[[#This Row],[Sub-Sector]])</f>
        <v>3</v>
      </c>
      <c r="C33" s="1">
        <f>COUNTIFS(Table2[Sub-Sector],Table4[[#This Row],[Sub-Sector]],Table2[Uptrend],"Uptrend")/Table4[[#This Row],[Count]]</f>
        <v>1</v>
      </c>
      <c r="D33" s="1">
        <f>COUNTIFS(Table2[Sub-Sector],Table4[[#This Row],[Sub-Sector]],Table2[1W Return vs Nifty],"&gt;=5")/Table4[[#This Row],[Count]]</f>
        <v>0</v>
      </c>
      <c r="E33" s="1">
        <f>COUNTIFS(Table2[Sub-Sector],Table4[[#This Row],[Sub-Sector]],Table2[1M Return vs Nifty],"&gt;=5")/Table4[[#This Row],[Count]]</f>
        <v>0.66666666666666663</v>
      </c>
      <c r="F33" s="1">
        <f>COUNTIFS(Table2[Sub-Sector],Table4[[#This Row],[Sub-Sector]],Table2[6M Return vs Nifty],"&gt;=10")/Table4[[#This Row],[Count]]</f>
        <v>0.33333333333333331</v>
      </c>
      <c r="G33" s="1">
        <f>COUNTIFS(Table2[Sub-Sector],Table4[[#This Row],[Sub-Sector]],Table2[1Y Return vs Nifty],"&gt;=10")/Table4[[#This Row],[Count]]</f>
        <v>0.66666666666666663</v>
      </c>
      <c r="H33" s="1">
        <f>COUNTIFS(Table2[Sub-Sector],Table4[[#This Row],[Sub-Sector]],Table2[RSI Exponential â€“ 14D],"&gt;=50")/Table4[[#This Row],[Count]]</f>
        <v>0.66666666666666663</v>
      </c>
      <c r="I33" s="1">
        <f>COUNTIFS(Table2[Sub-Sector],Table4[[#This Row],[Sub-Sector]],Table2[Relative Volume],"&gt;=1")/Table4[[#This Row],[Count]]</f>
        <v>0.66666666666666663</v>
      </c>
      <c r="J33" s="1">
        <f>COUNTIFS(Table2[Sub-Sector],Table4[[#This Row],[Sub-Sector]],Table2[% Away From Day Low],"&gt;=0.05")/Table4[[#This Row],[Count]]</f>
        <v>0</v>
      </c>
      <c r="K33" s="1">
        <f>COUNTIFS(Table2[Sub-Sector],Table4[[#This Row],[Sub-Sector]],Table2[% Away From Day High],"&lt;=0.05")/Table4[[#This Row],[Count]]</f>
        <v>0.33333333333333331</v>
      </c>
      <c r="L33" s="1">
        <f>COUNTIFS(Table2[Sub-Sector],Table4[[#This Row],[Sub-Sector]],Table2[% Away From Current Week Low],"&gt;=0.05")/Table4[[#This Row],[Count]]</f>
        <v>0</v>
      </c>
      <c r="M33" s="1">
        <f>COUNTIFS(Table2[Sub-Sector],Table4[[#This Row],[Sub-Sector]],Table2[% Away From Current Week High],"&lt;=0.05")/Table4[[#This Row],[Count]]</f>
        <v>0.33333333333333331</v>
      </c>
      <c r="N33" s="1">
        <f>COUNTIFS(Table2[Sub-Sector],Table4[[#This Row],[Sub-Sector]],Table2[% Away From Current Month Low],"&gt;=0.05")/Table4[[#This Row],[Count]]</f>
        <v>0.33333333333333331</v>
      </c>
      <c r="O33" s="1">
        <f>COUNTIFS(Table2[Sub-Sector],Table4[[#This Row],[Sub-Sector]],Table2[% Away From Current Month High],"&lt;=0.05")/Table4[[#This Row],[Count]]</f>
        <v>0.33333333333333331</v>
      </c>
      <c r="P33" s="1">
        <f>COUNTIFS(Table2[Sub-Sector],Table4[[#This Row],[Sub-Sector]],Table2[% Away From 52W High],"&lt;=10")/Table4[[#This Row],[Count]]</f>
        <v>0.66666666666666663</v>
      </c>
      <c r="Q33" s="1">
        <f>COUNTIFS(Table2[Sub-Sector],Table4[[#This Row],[Sub-Sector]],Table2[% Away From 52W Low],"&gt;=10")/Table4[[#This Row],[Count]]</f>
        <v>1</v>
      </c>
      <c r="R33" s="1">
        <f>COUNTIFS(Table2[Sub-Sector],Table4[[#This Row],[Sub-Sector]],Table2[% Price above 20 EMA],"&gt;=0")/Table4[[#This Row],[Count]]</f>
        <v>0.66666666666666663</v>
      </c>
      <c r="S33" s="1">
        <f>COUNTIFS(Table2[Sub-Sector],Table4[[#This Row],[Sub-Sector]],Table2[% Price above 50 EMA],"&gt;=0")/Table4[[#This Row],[Count]]</f>
        <v>1</v>
      </c>
      <c r="T33" s="1">
        <f>COUNTIFS(Table2[Sub-Sector],Table4[[#This Row],[Sub-Sector]],Table2[% Price above 200 EMA],"&gt;=0")/Table4[[#This Row],[Count]]</f>
        <v>1</v>
      </c>
      <c r="U33" s="1">
        <f>COUNTIFS(Table2[Sub-Sector],Table4[[#This Row],[Sub-Sector]],Table2[Rate of Change - Zone],"Positive")/Table4[[#This Row],[Count]]</f>
        <v>0.66666666666666663</v>
      </c>
      <c r="V33" s="1">
        <f>COUNTIFS(Table2[Sub-Sector],Table4[[#This Row],[Sub-Sector]],Table2[Sharpe Ratio],"&gt;=0.10")/Table4[[#This Row],[Count]]</f>
        <v>0</v>
      </c>
      <c r="W3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308</v>
      </c>
      <c r="X33">
        <f>_xlfn.RANK.AVG(Table4[[#This Row],[Score]],Table4[Score],1)</f>
        <v>26</v>
      </c>
      <c r="Y3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193</v>
      </c>
      <c r="Z33">
        <f>_xlfn.RANK.AVG(Table4[[#This Row],[Score 2 ]],Table4[[Score 2 ]],1)</f>
        <v>32</v>
      </c>
    </row>
    <row r="34" spans="1:26" x14ac:dyDescent="0.3">
      <c r="A34" t="s">
        <v>234</v>
      </c>
      <c r="B34">
        <f>COUNTIFS(Table2[Sub-Sector],Table4[[#This Row],[Sub-Sector]])</f>
        <v>7</v>
      </c>
      <c r="C34" s="1">
        <f>COUNTIFS(Table2[Sub-Sector],Table4[[#This Row],[Sub-Sector]],Table2[Uptrend],"Uptrend")/Table4[[#This Row],[Count]]</f>
        <v>1</v>
      </c>
      <c r="D34" s="1">
        <f>COUNTIFS(Table2[Sub-Sector],Table4[[#This Row],[Sub-Sector]],Table2[1W Return vs Nifty],"&gt;=5")/Table4[[#This Row],[Count]]</f>
        <v>0</v>
      </c>
      <c r="E34" s="1">
        <f>COUNTIFS(Table2[Sub-Sector],Table4[[#This Row],[Sub-Sector]],Table2[1M Return vs Nifty],"&gt;=5")/Table4[[#This Row],[Count]]</f>
        <v>0.5714285714285714</v>
      </c>
      <c r="F34" s="1">
        <f>COUNTIFS(Table2[Sub-Sector],Table4[[#This Row],[Sub-Sector]],Table2[6M Return vs Nifty],"&gt;=10")/Table4[[#This Row],[Count]]</f>
        <v>0.42857142857142855</v>
      </c>
      <c r="G34" s="1">
        <f>COUNTIFS(Table2[Sub-Sector],Table4[[#This Row],[Sub-Sector]],Table2[1Y Return vs Nifty],"&gt;=10")/Table4[[#This Row],[Count]]</f>
        <v>1</v>
      </c>
      <c r="H34" s="1">
        <f>COUNTIFS(Table2[Sub-Sector],Table4[[#This Row],[Sub-Sector]],Table2[RSI Exponential â€“ 14D],"&gt;=50")/Table4[[#This Row],[Count]]</f>
        <v>0.8571428571428571</v>
      </c>
      <c r="I34" s="1">
        <f>COUNTIFS(Table2[Sub-Sector],Table4[[#This Row],[Sub-Sector]],Table2[Relative Volume],"&gt;=1")/Table4[[#This Row],[Count]]</f>
        <v>0.2857142857142857</v>
      </c>
      <c r="J34" s="1">
        <f>COUNTIFS(Table2[Sub-Sector],Table4[[#This Row],[Sub-Sector]],Table2[% Away From Day Low],"&gt;=0.05")/Table4[[#This Row],[Count]]</f>
        <v>0</v>
      </c>
      <c r="K34" s="1">
        <f>COUNTIFS(Table2[Sub-Sector],Table4[[#This Row],[Sub-Sector]],Table2[% Away From Day High],"&lt;=0.05")/Table4[[#This Row],[Count]]</f>
        <v>1</v>
      </c>
      <c r="L34" s="1">
        <f>COUNTIFS(Table2[Sub-Sector],Table4[[#This Row],[Sub-Sector]],Table2[% Away From Current Week Low],"&gt;=0.05")/Table4[[#This Row],[Count]]</f>
        <v>0</v>
      </c>
      <c r="M34" s="1">
        <f>COUNTIFS(Table2[Sub-Sector],Table4[[#This Row],[Sub-Sector]],Table2[% Away From Current Week High],"&lt;=0.05")/Table4[[#This Row],[Count]]</f>
        <v>1</v>
      </c>
      <c r="N34" s="1">
        <f>COUNTIFS(Table2[Sub-Sector],Table4[[#This Row],[Sub-Sector]],Table2[% Away From Current Month Low],"&gt;=0.05")/Table4[[#This Row],[Count]]</f>
        <v>0.42857142857142855</v>
      </c>
      <c r="O34" s="1">
        <f>COUNTIFS(Table2[Sub-Sector],Table4[[#This Row],[Sub-Sector]],Table2[% Away From Current Month High],"&lt;=0.05")/Table4[[#This Row],[Count]]</f>
        <v>0.42857142857142855</v>
      </c>
      <c r="P34" s="1">
        <f>COUNTIFS(Table2[Sub-Sector],Table4[[#This Row],[Sub-Sector]],Table2[% Away From 52W High],"&lt;=10")/Table4[[#This Row],[Count]]</f>
        <v>0.7142857142857143</v>
      </c>
      <c r="Q34" s="1">
        <f>COUNTIFS(Table2[Sub-Sector],Table4[[#This Row],[Sub-Sector]],Table2[% Away From 52W Low],"&gt;=10")/Table4[[#This Row],[Count]]</f>
        <v>1</v>
      </c>
      <c r="R34" s="1">
        <f>COUNTIFS(Table2[Sub-Sector],Table4[[#This Row],[Sub-Sector]],Table2[% Price above 20 EMA],"&gt;=0")/Table4[[#This Row],[Count]]</f>
        <v>0.8571428571428571</v>
      </c>
      <c r="S34" s="1">
        <f>COUNTIFS(Table2[Sub-Sector],Table4[[#This Row],[Sub-Sector]],Table2[% Price above 50 EMA],"&gt;=0")/Table4[[#This Row],[Count]]</f>
        <v>1</v>
      </c>
      <c r="T34" s="1">
        <f>COUNTIFS(Table2[Sub-Sector],Table4[[#This Row],[Sub-Sector]],Table2[% Price above 200 EMA],"&gt;=0")/Table4[[#This Row],[Count]]</f>
        <v>1</v>
      </c>
      <c r="U34" s="1">
        <f>COUNTIFS(Table2[Sub-Sector],Table4[[#This Row],[Sub-Sector]],Table2[Rate of Change - Zone],"Positive")/Table4[[#This Row],[Count]]</f>
        <v>0.5714285714285714</v>
      </c>
      <c r="V34" s="1">
        <f>COUNTIFS(Table2[Sub-Sector],Table4[[#This Row],[Sub-Sector]],Table2[Sharpe Ratio],"&gt;=0.10")/Table4[[#This Row],[Count]]</f>
        <v>0.42857142857142855</v>
      </c>
      <c r="W3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315.5</v>
      </c>
      <c r="X34">
        <f>_xlfn.RANK.AVG(Table4[[#This Row],[Score]],Table4[Score],1)</f>
        <v>27</v>
      </c>
      <c r="Y3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194</v>
      </c>
      <c r="Z34">
        <f>_xlfn.RANK.AVG(Table4[[#This Row],[Score 2 ]],Table4[[Score 2 ]],1)</f>
        <v>33</v>
      </c>
    </row>
    <row r="35" spans="1:26" x14ac:dyDescent="0.3">
      <c r="A35" t="s">
        <v>984</v>
      </c>
      <c r="B35">
        <f>COUNTIFS(Table2[Sub-Sector],Table4[[#This Row],[Sub-Sector]])</f>
        <v>2</v>
      </c>
      <c r="C35" s="1">
        <f>COUNTIFS(Table2[Sub-Sector],Table4[[#This Row],[Sub-Sector]],Table2[Uptrend],"Uptrend")/Table4[[#This Row],[Count]]</f>
        <v>1</v>
      </c>
      <c r="D35" s="1">
        <f>COUNTIFS(Table2[Sub-Sector],Table4[[#This Row],[Sub-Sector]],Table2[1W Return vs Nifty],"&gt;=5")/Table4[[#This Row],[Count]]</f>
        <v>0</v>
      </c>
      <c r="E35" s="1">
        <f>COUNTIFS(Table2[Sub-Sector],Table4[[#This Row],[Sub-Sector]],Table2[1M Return vs Nifty],"&gt;=5")/Table4[[#This Row],[Count]]</f>
        <v>0.5</v>
      </c>
      <c r="F35" s="1">
        <f>COUNTIFS(Table2[Sub-Sector],Table4[[#This Row],[Sub-Sector]],Table2[6M Return vs Nifty],"&gt;=10")/Table4[[#This Row],[Count]]</f>
        <v>1</v>
      </c>
      <c r="G35" s="1">
        <f>COUNTIFS(Table2[Sub-Sector],Table4[[#This Row],[Sub-Sector]],Table2[1Y Return vs Nifty],"&gt;=10")/Table4[[#This Row],[Count]]</f>
        <v>1</v>
      </c>
      <c r="H35" s="1">
        <f>COUNTIFS(Table2[Sub-Sector],Table4[[#This Row],[Sub-Sector]],Table2[RSI Exponential â€“ 14D],"&gt;=50")/Table4[[#This Row],[Count]]</f>
        <v>0.5</v>
      </c>
      <c r="I35" s="1">
        <f>COUNTIFS(Table2[Sub-Sector],Table4[[#This Row],[Sub-Sector]],Table2[Relative Volume],"&gt;=1")/Table4[[#This Row],[Count]]</f>
        <v>0</v>
      </c>
      <c r="J35" s="1">
        <f>COUNTIFS(Table2[Sub-Sector],Table4[[#This Row],[Sub-Sector]],Table2[% Away From Day Low],"&gt;=0.05")/Table4[[#This Row],[Count]]</f>
        <v>0</v>
      </c>
      <c r="K35" s="1">
        <f>COUNTIFS(Table2[Sub-Sector],Table4[[#This Row],[Sub-Sector]],Table2[% Away From Day High],"&lt;=0.05")/Table4[[#This Row],[Count]]</f>
        <v>1</v>
      </c>
      <c r="L35" s="1">
        <f>COUNTIFS(Table2[Sub-Sector],Table4[[#This Row],[Sub-Sector]],Table2[% Away From Current Week Low],"&gt;=0.05")/Table4[[#This Row],[Count]]</f>
        <v>0</v>
      </c>
      <c r="M35" s="1">
        <f>COUNTIFS(Table2[Sub-Sector],Table4[[#This Row],[Sub-Sector]],Table2[% Away From Current Week High],"&lt;=0.05")/Table4[[#This Row],[Count]]</f>
        <v>1</v>
      </c>
      <c r="N35" s="1">
        <f>COUNTIFS(Table2[Sub-Sector],Table4[[#This Row],[Sub-Sector]],Table2[% Away From Current Month Low],"&gt;=0.05")/Table4[[#This Row],[Count]]</f>
        <v>0.5</v>
      </c>
      <c r="O35" s="1">
        <f>COUNTIFS(Table2[Sub-Sector],Table4[[#This Row],[Sub-Sector]],Table2[% Away From Current Month High],"&lt;=0.05")/Table4[[#This Row],[Count]]</f>
        <v>0.5</v>
      </c>
      <c r="P35" s="1">
        <f>COUNTIFS(Table2[Sub-Sector],Table4[[#This Row],[Sub-Sector]],Table2[% Away From 52W High],"&lt;=10")/Table4[[#This Row],[Count]]</f>
        <v>0</v>
      </c>
      <c r="Q35" s="1">
        <f>COUNTIFS(Table2[Sub-Sector],Table4[[#This Row],[Sub-Sector]],Table2[% Away From 52W Low],"&gt;=10")/Table4[[#This Row],[Count]]</f>
        <v>1</v>
      </c>
      <c r="R35" s="1">
        <f>COUNTIFS(Table2[Sub-Sector],Table4[[#This Row],[Sub-Sector]],Table2[% Price above 20 EMA],"&gt;=0")/Table4[[#This Row],[Count]]</f>
        <v>0.5</v>
      </c>
      <c r="S35" s="1">
        <f>COUNTIFS(Table2[Sub-Sector],Table4[[#This Row],[Sub-Sector]],Table2[% Price above 50 EMA],"&gt;=0")/Table4[[#This Row],[Count]]</f>
        <v>0.5</v>
      </c>
      <c r="T35" s="1">
        <f>COUNTIFS(Table2[Sub-Sector],Table4[[#This Row],[Sub-Sector]],Table2[% Price above 200 EMA],"&gt;=0")/Table4[[#This Row],[Count]]</f>
        <v>1</v>
      </c>
      <c r="U35" s="1">
        <f>COUNTIFS(Table2[Sub-Sector],Table4[[#This Row],[Sub-Sector]],Table2[Rate of Change - Zone],"Positive")/Table4[[#This Row],[Count]]</f>
        <v>0.5</v>
      </c>
      <c r="V35" s="1">
        <f>COUNTIFS(Table2[Sub-Sector],Table4[[#This Row],[Sub-Sector]],Table2[Sharpe Ratio],"&gt;=0.10")/Table4[[#This Row],[Count]]</f>
        <v>1</v>
      </c>
      <c r="W3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332</v>
      </c>
      <c r="X35">
        <f>_xlfn.RANK.AVG(Table4[[#This Row],[Score]],Table4[Score],1)</f>
        <v>30</v>
      </c>
      <c r="Y3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196</v>
      </c>
      <c r="Z35">
        <f>_xlfn.RANK.AVG(Table4[[#This Row],[Score 2 ]],Table4[[Score 2 ]],1)</f>
        <v>35</v>
      </c>
    </row>
    <row r="36" spans="1:26" x14ac:dyDescent="0.3">
      <c r="A36" t="s">
        <v>1404</v>
      </c>
      <c r="B36">
        <f>COUNTIFS(Table2[Sub-Sector],Table4[[#This Row],[Sub-Sector]])</f>
        <v>2</v>
      </c>
      <c r="C36" s="1">
        <f>COUNTIFS(Table2[Sub-Sector],Table4[[#This Row],[Sub-Sector]],Table2[Uptrend],"Uptrend")/Table4[[#This Row],[Count]]</f>
        <v>0</v>
      </c>
      <c r="D36" s="1">
        <f>COUNTIFS(Table2[Sub-Sector],Table4[[#This Row],[Sub-Sector]],Table2[1W Return vs Nifty],"&gt;=5")/Table4[[#This Row],[Count]]</f>
        <v>0</v>
      </c>
      <c r="E36" s="1">
        <f>COUNTIFS(Table2[Sub-Sector],Table4[[#This Row],[Sub-Sector]],Table2[1M Return vs Nifty],"&gt;=5")/Table4[[#This Row],[Count]]</f>
        <v>0</v>
      </c>
      <c r="F36" s="1">
        <f>COUNTIFS(Table2[Sub-Sector],Table4[[#This Row],[Sub-Sector]],Table2[6M Return vs Nifty],"&gt;=10")/Table4[[#This Row],[Count]]</f>
        <v>1</v>
      </c>
      <c r="G36" s="1">
        <f>COUNTIFS(Table2[Sub-Sector],Table4[[#This Row],[Sub-Sector]],Table2[1Y Return vs Nifty],"&gt;=10")/Table4[[#This Row],[Count]]</f>
        <v>1</v>
      </c>
      <c r="H36" s="1">
        <f>COUNTIFS(Table2[Sub-Sector],Table4[[#This Row],[Sub-Sector]],Table2[RSI Exponential â€“ 14D],"&gt;=50")/Table4[[#This Row],[Count]]</f>
        <v>0.5</v>
      </c>
      <c r="I36" s="1">
        <f>COUNTIFS(Table2[Sub-Sector],Table4[[#This Row],[Sub-Sector]],Table2[Relative Volume],"&gt;=1")/Table4[[#This Row],[Count]]</f>
        <v>0</v>
      </c>
      <c r="J36" s="1">
        <f>COUNTIFS(Table2[Sub-Sector],Table4[[#This Row],[Sub-Sector]],Table2[% Away From Day Low],"&gt;=0.05")/Table4[[#This Row],[Count]]</f>
        <v>0</v>
      </c>
      <c r="K36" s="1">
        <f>COUNTIFS(Table2[Sub-Sector],Table4[[#This Row],[Sub-Sector]],Table2[% Away From Day High],"&lt;=0.05")/Table4[[#This Row],[Count]]</f>
        <v>1</v>
      </c>
      <c r="L36" s="1">
        <f>COUNTIFS(Table2[Sub-Sector],Table4[[#This Row],[Sub-Sector]],Table2[% Away From Current Week Low],"&gt;=0.05")/Table4[[#This Row],[Count]]</f>
        <v>0</v>
      </c>
      <c r="M36" s="1">
        <f>COUNTIFS(Table2[Sub-Sector],Table4[[#This Row],[Sub-Sector]],Table2[% Away From Current Week High],"&lt;=0.05")/Table4[[#This Row],[Count]]</f>
        <v>1</v>
      </c>
      <c r="N36" s="1">
        <f>COUNTIFS(Table2[Sub-Sector],Table4[[#This Row],[Sub-Sector]],Table2[% Away From Current Month Low],"&gt;=0.05")/Table4[[#This Row],[Count]]</f>
        <v>0</v>
      </c>
      <c r="O36" s="1">
        <f>COUNTIFS(Table2[Sub-Sector],Table4[[#This Row],[Sub-Sector]],Table2[% Away From Current Month High],"&lt;=0.05")/Table4[[#This Row],[Count]]</f>
        <v>0.5</v>
      </c>
      <c r="P36" s="1">
        <f>COUNTIFS(Table2[Sub-Sector],Table4[[#This Row],[Sub-Sector]],Table2[% Away From 52W High],"&lt;=10")/Table4[[#This Row],[Count]]</f>
        <v>0</v>
      </c>
      <c r="Q36" s="1">
        <f>COUNTIFS(Table2[Sub-Sector],Table4[[#This Row],[Sub-Sector]],Table2[% Away From 52W Low],"&gt;=10")/Table4[[#This Row],[Count]]</f>
        <v>1</v>
      </c>
      <c r="R36" s="1">
        <f>COUNTIFS(Table2[Sub-Sector],Table4[[#This Row],[Sub-Sector]],Table2[% Price above 20 EMA],"&gt;=0")/Table4[[#This Row],[Count]]</f>
        <v>0</v>
      </c>
      <c r="S36" s="1">
        <f>COUNTIFS(Table2[Sub-Sector],Table4[[#This Row],[Sub-Sector]],Table2[% Price above 50 EMA],"&gt;=0")/Table4[[#This Row],[Count]]</f>
        <v>0</v>
      </c>
      <c r="T36" s="1">
        <f>COUNTIFS(Table2[Sub-Sector],Table4[[#This Row],[Sub-Sector]],Table2[% Price above 200 EMA],"&gt;=0")/Table4[[#This Row],[Count]]</f>
        <v>1</v>
      </c>
      <c r="U36" s="1">
        <f>COUNTIFS(Table2[Sub-Sector],Table4[[#This Row],[Sub-Sector]],Table2[Rate of Change - Zone],"Positive")/Table4[[#This Row],[Count]]</f>
        <v>0.5</v>
      </c>
      <c r="V36" s="1">
        <f>COUNTIFS(Table2[Sub-Sector],Table4[[#This Row],[Sub-Sector]],Table2[Sharpe Ratio],"&gt;=0.10")/Table4[[#This Row],[Count]]</f>
        <v>0</v>
      </c>
      <c r="W3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492</v>
      </c>
      <c r="X36">
        <f>_xlfn.RANK.AVG(Table4[[#This Row],[Score]],Table4[Score],1)</f>
        <v>80</v>
      </c>
      <c r="Y3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196</v>
      </c>
      <c r="Z36">
        <f>_xlfn.RANK.AVG(Table4[[#This Row],[Score 2 ]],Table4[[Score 2 ]],1)</f>
        <v>35</v>
      </c>
    </row>
    <row r="37" spans="1:26" x14ac:dyDescent="0.3">
      <c r="A37" t="s">
        <v>178</v>
      </c>
      <c r="B37">
        <f>COUNTIFS(Table2[Sub-Sector],Table4[[#This Row],[Sub-Sector]])</f>
        <v>2</v>
      </c>
      <c r="C37" s="1">
        <f>COUNTIFS(Table2[Sub-Sector],Table4[[#This Row],[Sub-Sector]],Table2[Uptrend],"Uptrend")/Table4[[#This Row],[Count]]</f>
        <v>0.5</v>
      </c>
      <c r="D37" s="1">
        <f>COUNTIFS(Table2[Sub-Sector],Table4[[#This Row],[Sub-Sector]],Table2[1W Return vs Nifty],"&gt;=5")/Table4[[#This Row],[Count]]</f>
        <v>0</v>
      </c>
      <c r="E37" s="1">
        <f>COUNTIFS(Table2[Sub-Sector],Table4[[#This Row],[Sub-Sector]],Table2[1M Return vs Nifty],"&gt;=5")/Table4[[#This Row],[Count]]</f>
        <v>0</v>
      </c>
      <c r="F37" s="1">
        <f>COUNTIFS(Table2[Sub-Sector],Table4[[#This Row],[Sub-Sector]],Table2[6M Return vs Nifty],"&gt;=10")/Table4[[#This Row],[Count]]</f>
        <v>1</v>
      </c>
      <c r="G37" s="1">
        <f>COUNTIFS(Table2[Sub-Sector],Table4[[#This Row],[Sub-Sector]],Table2[1Y Return vs Nifty],"&gt;=10")/Table4[[#This Row],[Count]]</f>
        <v>1</v>
      </c>
      <c r="H37" s="1">
        <f>COUNTIFS(Table2[Sub-Sector],Table4[[#This Row],[Sub-Sector]],Table2[RSI Exponential â€“ 14D],"&gt;=50")/Table4[[#This Row],[Count]]</f>
        <v>1</v>
      </c>
      <c r="I37" s="1">
        <f>COUNTIFS(Table2[Sub-Sector],Table4[[#This Row],[Sub-Sector]],Table2[Relative Volume],"&gt;=1")/Table4[[#This Row],[Count]]</f>
        <v>0</v>
      </c>
      <c r="J37" s="1">
        <f>COUNTIFS(Table2[Sub-Sector],Table4[[#This Row],[Sub-Sector]],Table2[% Away From Day Low],"&gt;=0.05")/Table4[[#This Row],[Count]]</f>
        <v>0</v>
      </c>
      <c r="K37" s="1">
        <f>COUNTIFS(Table2[Sub-Sector],Table4[[#This Row],[Sub-Sector]],Table2[% Away From Day High],"&lt;=0.05")/Table4[[#This Row],[Count]]</f>
        <v>1</v>
      </c>
      <c r="L37" s="1">
        <f>COUNTIFS(Table2[Sub-Sector],Table4[[#This Row],[Sub-Sector]],Table2[% Away From Current Week Low],"&gt;=0.05")/Table4[[#This Row],[Count]]</f>
        <v>0</v>
      </c>
      <c r="M37" s="1">
        <f>COUNTIFS(Table2[Sub-Sector],Table4[[#This Row],[Sub-Sector]],Table2[% Away From Current Week High],"&lt;=0.05")/Table4[[#This Row],[Count]]</f>
        <v>1</v>
      </c>
      <c r="N37" s="1">
        <f>COUNTIFS(Table2[Sub-Sector],Table4[[#This Row],[Sub-Sector]],Table2[% Away From Current Month Low],"&gt;=0.05")/Table4[[#This Row],[Count]]</f>
        <v>1</v>
      </c>
      <c r="O37" s="1">
        <f>COUNTIFS(Table2[Sub-Sector],Table4[[#This Row],[Sub-Sector]],Table2[% Away From Current Month High],"&lt;=0.05")/Table4[[#This Row],[Count]]</f>
        <v>1</v>
      </c>
      <c r="P37" s="1">
        <f>COUNTIFS(Table2[Sub-Sector],Table4[[#This Row],[Sub-Sector]],Table2[% Away From 52W High],"&lt;=10")/Table4[[#This Row],[Count]]</f>
        <v>0.5</v>
      </c>
      <c r="Q37" s="1">
        <f>COUNTIFS(Table2[Sub-Sector],Table4[[#This Row],[Sub-Sector]],Table2[% Away From 52W Low],"&gt;=10")/Table4[[#This Row],[Count]]</f>
        <v>1</v>
      </c>
      <c r="R37" s="1">
        <f>COUNTIFS(Table2[Sub-Sector],Table4[[#This Row],[Sub-Sector]],Table2[% Price above 20 EMA],"&gt;=0")/Table4[[#This Row],[Count]]</f>
        <v>1</v>
      </c>
      <c r="S37" s="1">
        <f>COUNTIFS(Table2[Sub-Sector],Table4[[#This Row],[Sub-Sector]],Table2[% Price above 50 EMA],"&gt;=0")/Table4[[#This Row],[Count]]</f>
        <v>1</v>
      </c>
      <c r="T37" s="1">
        <f>COUNTIFS(Table2[Sub-Sector],Table4[[#This Row],[Sub-Sector]],Table2[% Price above 200 EMA],"&gt;=0")/Table4[[#This Row],[Count]]</f>
        <v>1</v>
      </c>
      <c r="U37" s="1">
        <f>COUNTIFS(Table2[Sub-Sector],Table4[[#This Row],[Sub-Sector]],Table2[Rate of Change - Zone],"Positive")/Table4[[#This Row],[Count]]</f>
        <v>0.5</v>
      </c>
      <c r="V37" s="1">
        <f>COUNTIFS(Table2[Sub-Sector],Table4[[#This Row],[Sub-Sector]],Table2[Sharpe Ratio],"&gt;=0.10")/Table4[[#This Row],[Count]]</f>
        <v>0</v>
      </c>
      <c r="W3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461</v>
      </c>
      <c r="X37">
        <f>_xlfn.RANK.AVG(Table4[[#This Row],[Score]],Table4[Score],1)</f>
        <v>69</v>
      </c>
      <c r="Y3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196</v>
      </c>
      <c r="Z37">
        <f>_xlfn.RANK.AVG(Table4[[#This Row],[Score 2 ]],Table4[[Score 2 ]],1)</f>
        <v>35</v>
      </c>
    </row>
    <row r="38" spans="1:26" x14ac:dyDescent="0.3">
      <c r="A38" t="s">
        <v>46</v>
      </c>
      <c r="B38">
        <f>COUNTIFS(Table2[Sub-Sector],Table4[[#This Row],[Sub-Sector]])</f>
        <v>27</v>
      </c>
      <c r="C38" s="1">
        <f>COUNTIFS(Table2[Sub-Sector],Table4[[#This Row],[Sub-Sector]],Table2[Uptrend],"Uptrend")/Table4[[#This Row],[Count]]</f>
        <v>0.51851851851851849</v>
      </c>
      <c r="D38" s="1">
        <f>COUNTIFS(Table2[Sub-Sector],Table4[[#This Row],[Sub-Sector]],Table2[1W Return vs Nifty],"&gt;=5")/Table4[[#This Row],[Count]]</f>
        <v>3.7037037037037035E-2</v>
      </c>
      <c r="E38" s="1">
        <f>COUNTIFS(Table2[Sub-Sector],Table4[[#This Row],[Sub-Sector]],Table2[1M Return vs Nifty],"&gt;=5")/Table4[[#This Row],[Count]]</f>
        <v>0.18518518518518517</v>
      </c>
      <c r="F38" s="1">
        <f>COUNTIFS(Table2[Sub-Sector],Table4[[#This Row],[Sub-Sector]],Table2[6M Return vs Nifty],"&gt;=10")/Table4[[#This Row],[Count]]</f>
        <v>0.66666666666666663</v>
      </c>
      <c r="G38" s="1">
        <f>COUNTIFS(Table2[Sub-Sector],Table4[[#This Row],[Sub-Sector]],Table2[1Y Return vs Nifty],"&gt;=10")/Table4[[#This Row],[Count]]</f>
        <v>0.62962962962962965</v>
      </c>
      <c r="H38" s="1">
        <f>COUNTIFS(Table2[Sub-Sector],Table4[[#This Row],[Sub-Sector]],Table2[RSI Exponential â€“ 14D],"&gt;=50")/Table4[[#This Row],[Count]]</f>
        <v>0.55555555555555558</v>
      </c>
      <c r="I38" s="1">
        <f>COUNTIFS(Table2[Sub-Sector],Table4[[#This Row],[Sub-Sector]],Table2[Relative Volume],"&gt;=1")/Table4[[#This Row],[Count]]</f>
        <v>0.25925925925925924</v>
      </c>
      <c r="J38" s="1">
        <f>COUNTIFS(Table2[Sub-Sector],Table4[[#This Row],[Sub-Sector]],Table2[% Away From Day Low],"&gt;=0.05")/Table4[[#This Row],[Count]]</f>
        <v>0</v>
      </c>
      <c r="K38" s="1">
        <f>COUNTIFS(Table2[Sub-Sector],Table4[[#This Row],[Sub-Sector]],Table2[% Away From Day High],"&lt;=0.05")/Table4[[#This Row],[Count]]</f>
        <v>1</v>
      </c>
      <c r="L38" s="1">
        <f>COUNTIFS(Table2[Sub-Sector],Table4[[#This Row],[Sub-Sector]],Table2[% Away From Current Week Low],"&gt;=0.05")/Table4[[#This Row],[Count]]</f>
        <v>0</v>
      </c>
      <c r="M38" s="1">
        <f>COUNTIFS(Table2[Sub-Sector],Table4[[#This Row],[Sub-Sector]],Table2[% Away From Current Week High],"&lt;=0.05")/Table4[[#This Row],[Count]]</f>
        <v>1</v>
      </c>
      <c r="N38" s="1">
        <f>COUNTIFS(Table2[Sub-Sector],Table4[[#This Row],[Sub-Sector]],Table2[% Away From Current Month Low],"&gt;=0.05")/Table4[[#This Row],[Count]]</f>
        <v>0.51851851851851849</v>
      </c>
      <c r="O38" s="1">
        <f>COUNTIFS(Table2[Sub-Sector],Table4[[#This Row],[Sub-Sector]],Table2[% Away From Current Month High],"&lt;=0.05")/Table4[[#This Row],[Count]]</f>
        <v>0.48148148148148145</v>
      </c>
      <c r="P38" s="1">
        <f>COUNTIFS(Table2[Sub-Sector],Table4[[#This Row],[Sub-Sector]],Table2[% Away From 52W High],"&lt;=10")/Table4[[#This Row],[Count]]</f>
        <v>0.25925925925925924</v>
      </c>
      <c r="Q38" s="1">
        <f>COUNTIFS(Table2[Sub-Sector],Table4[[#This Row],[Sub-Sector]],Table2[% Away From 52W Low],"&gt;=10")/Table4[[#This Row],[Count]]</f>
        <v>1</v>
      </c>
      <c r="R38" s="1">
        <f>COUNTIFS(Table2[Sub-Sector],Table4[[#This Row],[Sub-Sector]],Table2[% Price above 20 EMA],"&gt;=0")/Table4[[#This Row],[Count]]</f>
        <v>0.51851851851851849</v>
      </c>
      <c r="S38" s="1">
        <f>COUNTIFS(Table2[Sub-Sector],Table4[[#This Row],[Sub-Sector]],Table2[% Price above 50 EMA],"&gt;=0")/Table4[[#This Row],[Count]]</f>
        <v>0.55555555555555558</v>
      </c>
      <c r="T38" s="1">
        <f>COUNTIFS(Table2[Sub-Sector],Table4[[#This Row],[Sub-Sector]],Table2[% Price above 200 EMA],"&gt;=0")/Table4[[#This Row],[Count]]</f>
        <v>0.92592592592592593</v>
      </c>
      <c r="U38" s="1">
        <f>COUNTIFS(Table2[Sub-Sector],Table4[[#This Row],[Sub-Sector]],Table2[Rate of Change - Zone],"Positive")/Table4[[#This Row],[Count]]</f>
        <v>0.51851851851851849</v>
      </c>
      <c r="V38" s="1">
        <f>COUNTIFS(Table2[Sub-Sector],Table4[[#This Row],[Sub-Sector]],Table2[Sharpe Ratio],"&gt;=0.10")/Table4[[#This Row],[Count]]</f>
        <v>0.62962962962962965</v>
      </c>
      <c r="W3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390.5</v>
      </c>
      <c r="X38">
        <f>_xlfn.RANK.AVG(Table4[[#This Row],[Score]],Table4[Score],1)</f>
        <v>49</v>
      </c>
      <c r="Y3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202.5</v>
      </c>
      <c r="Z38">
        <f>_xlfn.RANK.AVG(Table4[[#This Row],[Score 2 ]],Table4[[Score 2 ]],1)</f>
        <v>37</v>
      </c>
    </row>
    <row r="39" spans="1:26" x14ac:dyDescent="0.3">
      <c r="A39" t="s">
        <v>173</v>
      </c>
      <c r="B39">
        <f>COUNTIFS(Table2[Sub-Sector],Table4[[#This Row],[Sub-Sector]])</f>
        <v>9</v>
      </c>
      <c r="C39" s="1">
        <f>COUNTIFS(Table2[Sub-Sector],Table4[[#This Row],[Sub-Sector]],Table2[Uptrend],"Uptrend")/Table4[[#This Row],[Count]]</f>
        <v>0.88888888888888884</v>
      </c>
      <c r="D39" s="1">
        <f>COUNTIFS(Table2[Sub-Sector],Table4[[#This Row],[Sub-Sector]],Table2[1W Return vs Nifty],"&gt;=5")/Table4[[#This Row],[Count]]</f>
        <v>0</v>
      </c>
      <c r="E39" s="1">
        <f>COUNTIFS(Table2[Sub-Sector],Table4[[#This Row],[Sub-Sector]],Table2[1M Return vs Nifty],"&gt;=5")/Table4[[#This Row],[Count]]</f>
        <v>0.33333333333333331</v>
      </c>
      <c r="F39" s="1">
        <f>COUNTIFS(Table2[Sub-Sector],Table4[[#This Row],[Sub-Sector]],Table2[6M Return vs Nifty],"&gt;=10")/Table4[[#This Row],[Count]]</f>
        <v>0.66666666666666663</v>
      </c>
      <c r="G39" s="1">
        <f>COUNTIFS(Table2[Sub-Sector],Table4[[#This Row],[Sub-Sector]],Table2[1Y Return vs Nifty],"&gt;=10")/Table4[[#This Row],[Count]]</f>
        <v>0.55555555555555558</v>
      </c>
      <c r="H39" s="1">
        <f>COUNTIFS(Table2[Sub-Sector],Table4[[#This Row],[Sub-Sector]],Table2[RSI Exponential â€“ 14D],"&gt;=50")/Table4[[#This Row],[Count]]</f>
        <v>0.55555555555555558</v>
      </c>
      <c r="I39" s="1">
        <f>COUNTIFS(Table2[Sub-Sector],Table4[[#This Row],[Sub-Sector]],Table2[Relative Volume],"&gt;=1")/Table4[[#This Row],[Count]]</f>
        <v>0.55555555555555558</v>
      </c>
      <c r="J39" s="1">
        <f>COUNTIFS(Table2[Sub-Sector],Table4[[#This Row],[Sub-Sector]],Table2[% Away From Day Low],"&gt;=0.05")/Table4[[#This Row],[Count]]</f>
        <v>0</v>
      </c>
      <c r="K39" s="1">
        <f>COUNTIFS(Table2[Sub-Sector],Table4[[#This Row],[Sub-Sector]],Table2[% Away From Day High],"&lt;=0.05")/Table4[[#This Row],[Count]]</f>
        <v>0.88888888888888884</v>
      </c>
      <c r="L39" s="1">
        <f>COUNTIFS(Table2[Sub-Sector],Table4[[#This Row],[Sub-Sector]],Table2[% Away From Current Week Low],"&gt;=0.05")/Table4[[#This Row],[Count]]</f>
        <v>0</v>
      </c>
      <c r="M39" s="1">
        <f>COUNTIFS(Table2[Sub-Sector],Table4[[#This Row],[Sub-Sector]],Table2[% Away From Current Week High],"&lt;=0.05")/Table4[[#This Row],[Count]]</f>
        <v>0.88888888888888884</v>
      </c>
      <c r="N39" s="1">
        <f>COUNTIFS(Table2[Sub-Sector],Table4[[#This Row],[Sub-Sector]],Table2[% Away From Current Month Low],"&gt;=0.05")/Table4[[#This Row],[Count]]</f>
        <v>0.1111111111111111</v>
      </c>
      <c r="O39" s="1">
        <f>COUNTIFS(Table2[Sub-Sector],Table4[[#This Row],[Sub-Sector]],Table2[% Away From Current Month High],"&lt;=0.05")/Table4[[#This Row],[Count]]</f>
        <v>0.44444444444444442</v>
      </c>
      <c r="P39" s="1">
        <f>COUNTIFS(Table2[Sub-Sector],Table4[[#This Row],[Sub-Sector]],Table2[% Away From 52W High],"&lt;=10")/Table4[[#This Row],[Count]]</f>
        <v>0.55555555555555558</v>
      </c>
      <c r="Q39" s="1">
        <f>COUNTIFS(Table2[Sub-Sector],Table4[[#This Row],[Sub-Sector]],Table2[% Away From 52W Low],"&gt;=10")/Table4[[#This Row],[Count]]</f>
        <v>0.88888888888888884</v>
      </c>
      <c r="R39" s="1">
        <f>COUNTIFS(Table2[Sub-Sector],Table4[[#This Row],[Sub-Sector]],Table2[% Price above 20 EMA],"&gt;=0")/Table4[[#This Row],[Count]]</f>
        <v>0.55555555555555558</v>
      </c>
      <c r="S39" s="1">
        <f>COUNTIFS(Table2[Sub-Sector],Table4[[#This Row],[Sub-Sector]],Table2[% Price above 50 EMA],"&gt;=0")/Table4[[#This Row],[Count]]</f>
        <v>0.55555555555555558</v>
      </c>
      <c r="T39" s="1">
        <f>COUNTIFS(Table2[Sub-Sector],Table4[[#This Row],[Sub-Sector]],Table2[% Price above 200 EMA],"&gt;=0")/Table4[[#This Row],[Count]]</f>
        <v>1</v>
      </c>
      <c r="U39" s="1">
        <f>COUNTIFS(Table2[Sub-Sector],Table4[[#This Row],[Sub-Sector]],Table2[Rate of Change - Zone],"Positive")/Table4[[#This Row],[Count]]</f>
        <v>0.44444444444444442</v>
      </c>
      <c r="V39" s="1">
        <f>COUNTIFS(Table2[Sub-Sector],Table4[[#This Row],[Sub-Sector]],Table2[Sharpe Ratio],"&gt;=0.10")/Table4[[#This Row],[Count]]</f>
        <v>0</v>
      </c>
      <c r="W3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379</v>
      </c>
      <c r="X39">
        <f>_xlfn.RANK.AVG(Table4[[#This Row],[Score]],Table4[Score],1)</f>
        <v>45.5</v>
      </c>
      <c r="Y3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204</v>
      </c>
      <c r="Z39">
        <f>_xlfn.RANK.AVG(Table4[[#This Row],[Score 2 ]],Table4[[Score 2 ]],1)</f>
        <v>38</v>
      </c>
    </row>
    <row r="40" spans="1:26" x14ac:dyDescent="0.3">
      <c r="A40" t="s">
        <v>742</v>
      </c>
      <c r="B40">
        <f>COUNTIFS(Table2[Sub-Sector],Table4[[#This Row],[Sub-Sector]])</f>
        <v>5</v>
      </c>
      <c r="C40" s="1">
        <f>COUNTIFS(Table2[Sub-Sector],Table4[[#This Row],[Sub-Sector]],Table2[Uptrend],"Uptrend")/Table4[[#This Row],[Count]]</f>
        <v>0.2</v>
      </c>
      <c r="D40" s="1">
        <f>COUNTIFS(Table2[Sub-Sector],Table4[[#This Row],[Sub-Sector]],Table2[1W Return vs Nifty],"&gt;=5")/Table4[[#This Row],[Count]]</f>
        <v>0</v>
      </c>
      <c r="E40" s="1">
        <f>COUNTIFS(Table2[Sub-Sector],Table4[[#This Row],[Sub-Sector]],Table2[1M Return vs Nifty],"&gt;=5")/Table4[[#This Row],[Count]]</f>
        <v>0</v>
      </c>
      <c r="F40" s="1">
        <f>COUNTIFS(Table2[Sub-Sector],Table4[[#This Row],[Sub-Sector]],Table2[6M Return vs Nifty],"&gt;=10")/Table4[[#This Row],[Count]]</f>
        <v>1</v>
      </c>
      <c r="G40" s="1">
        <f>COUNTIFS(Table2[Sub-Sector],Table4[[#This Row],[Sub-Sector]],Table2[1Y Return vs Nifty],"&gt;=10")/Table4[[#This Row],[Count]]</f>
        <v>1</v>
      </c>
      <c r="H40" s="1">
        <f>COUNTIFS(Table2[Sub-Sector],Table4[[#This Row],[Sub-Sector]],Table2[RSI Exponential â€“ 14D],"&gt;=50")/Table4[[#This Row],[Count]]</f>
        <v>0.4</v>
      </c>
      <c r="I40" s="1">
        <f>COUNTIFS(Table2[Sub-Sector],Table4[[#This Row],[Sub-Sector]],Table2[Relative Volume],"&gt;=1")/Table4[[#This Row],[Count]]</f>
        <v>0</v>
      </c>
      <c r="J40" s="1">
        <f>COUNTIFS(Table2[Sub-Sector],Table4[[#This Row],[Sub-Sector]],Table2[% Away From Day Low],"&gt;=0.05")/Table4[[#This Row],[Count]]</f>
        <v>0</v>
      </c>
      <c r="K40" s="1">
        <f>COUNTIFS(Table2[Sub-Sector],Table4[[#This Row],[Sub-Sector]],Table2[% Away From Day High],"&lt;=0.05")/Table4[[#This Row],[Count]]</f>
        <v>1</v>
      </c>
      <c r="L40" s="1">
        <f>COUNTIFS(Table2[Sub-Sector],Table4[[#This Row],[Sub-Sector]],Table2[% Away From Current Week Low],"&gt;=0.05")/Table4[[#This Row],[Count]]</f>
        <v>0</v>
      </c>
      <c r="M40" s="1">
        <f>COUNTIFS(Table2[Sub-Sector],Table4[[#This Row],[Sub-Sector]],Table2[% Away From Current Week High],"&lt;=0.05")/Table4[[#This Row],[Count]]</f>
        <v>1</v>
      </c>
      <c r="N40" s="1">
        <f>COUNTIFS(Table2[Sub-Sector],Table4[[#This Row],[Sub-Sector]],Table2[% Away From Current Month Low],"&gt;=0.05")/Table4[[#This Row],[Count]]</f>
        <v>0.2</v>
      </c>
      <c r="O40" s="1">
        <f>COUNTIFS(Table2[Sub-Sector],Table4[[#This Row],[Sub-Sector]],Table2[% Away From Current Month High],"&lt;=0.05")/Table4[[#This Row],[Count]]</f>
        <v>0.2</v>
      </c>
      <c r="P40" s="1">
        <f>COUNTIFS(Table2[Sub-Sector],Table4[[#This Row],[Sub-Sector]],Table2[% Away From 52W High],"&lt;=10")/Table4[[#This Row],[Count]]</f>
        <v>0.2</v>
      </c>
      <c r="Q40" s="1">
        <f>COUNTIFS(Table2[Sub-Sector],Table4[[#This Row],[Sub-Sector]],Table2[% Away From 52W Low],"&gt;=10")/Table4[[#This Row],[Count]]</f>
        <v>1</v>
      </c>
      <c r="R40" s="1">
        <f>COUNTIFS(Table2[Sub-Sector],Table4[[#This Row],[Sub-Sector]],Table2[% Price above 20 EMA],"&gt;=0")/Table4[[#This Row],[Count]]</f>
        <v>0.2</v>
      </c>
      <c r="S40" s="1">
        <f>COUNTIFS(Table2[Sub-Sector],Table4[[#This Row],[Sub-Sector]],Table2[% Price above 50 EMA],"&gt;=0")/Table4[[#This Row],[Count]]</f>
        <v>0.2</v>
      </c>
      <c r="T40" s="1">
        <f>COUNTIFS(Table2[Sub-Sector],Table4[[#This Row],[Sub-Sector]],Table2[% Price above 200 EMA],"&gt;=0")/Table4[[#This Row],[Count]]</f>
        <v>1</v>
      </c>
      <c r="U40" s="1">
        <f>COUNTIFS(Table2[Sub-Sector],Table4[[#This Row],[Sub-Sector]],Table2[Rate of Change - Zone],"Positive")/Table4[[#This Row],[Count]]</f>
        <v>0.4</v>
      </c>
      <c r="V40" s="1">
        <f>COUNTIFS(Table2[Sub-Sector],Table4[[#This Row],[Sub-Sector]],Table2[Sharpe Ratio],"&gt;=0.10")/Table4[[#This Row],[Count]]</f>
        <v>1</v>
      </c>
      <c r="W4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496</v>
      </c>
      <c r="X40">
        <f>_xlfn.RANK.AVG(Table4[[#This Row],[Score]],Table4[Score],1)</f>
        <v>84</v>
      </c>
      <c r="Y4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210.5</v>
      </c>
      <c r="Z40">
        <f>_xlfn.RANK.AVG(Table4[[#This Row],[Score 2 ]],Table4[[Score 2 ]],1)</f>
        <v>39</v>
      </c>
    </row>
    <row r="41" spans="1:26" x14ac:dyDescent="0.3">
      <c r="A41" t="s">
        <v>522</v>
      </c>
      <c r="B41">
        <f>COUNTIFS(Table2[Sub-Sector],Table4[[#This Row],[Sub-Sector]])</f>
        <v>4</v>
      </c>
      <c r="C41" s="1">
        <f>COUNTIFS(Table2[Sub-Sector],Table4[[#This Row],[Sub-Sector]],Table2[Uptrend],"Uptrend")/Table4[[#This Row],[Count]]</f>
        <v>0.5</v>
      </c>
      <c r="D41" s="1">
        <f>COUNTIFS(Table2[Sub-Sector],Table4[[#This Row],[Sub-Sector]],Table2[1W Return vs Nifty],"&gt;=5")/Table4[[#This Row],[Count]]</f>
        <v>0</v>
      </c>
      <c r="E41" s="1">
        <f>COUNTIFS(Table2[Sub-Sector],Table4[[#This Row],[Sub-Sector]],Table2[1M Return vs Nifty],"&gt;=5")/Table4[[#This Row],[Count]]</f>
        <v>0</v>
      </c>
      <c r="F41" s="1">
        <f>COUNTIFS(Table2[Sub-Sector],Table4[[#This Row],[Sub-Sector]],Table2[6M Return vs Nifty],"&gt;=10")/Table4[[#This Row],[Count]]</f>
        <v>1</v>
      </c>
      <c r="G41" s="1">
        <f>COUNTIFS(Table2[Sub-Sector],Table4[[#This Row],[Sub-Sector]],Table2[1Y Return vs Nifty],"&gt;=10")/Table4[[#This Row],[Count]]</f>
        <v>0.75</v>
      </c>
      <c r="H41" s="1">
        <f>COUNTIFS(Table2[Sub-Sector],Table4[[#This Row],[Sub-Sector]],Table2[RSI Exponential â€“ 14D],"&gt;=50")/Table4[[#This Row],[Count]]</f>
        <v>0.5</v>
      </c>
      <c r="I41" s="1">
        <f>COUNTIFS(Table2[Sub-Sector],Table4[[#This Row],[Sub-Sector]],Table2[Relative Volume],"&gt;=1")/Table4[[#This Row],[Count]]</f>
        <v>0</v>
      </c>
      <c r="J41" s="1">
        <f>COUNTIFS(Table2[Sub-Sector],Table4[[#This Row],[Sub-Sector]],Table2[% Away From Day Low],"&gt;=0.05")/Table4[[#This Row],[Count]]</f>
        <v>0</v>
      </c>
      <c r="K41" s="1">
        <f>COUNTIFS(Table2[Sub-Sector],Table4[[#This Row],[Sub-Sector]],Table2[% Away From Day High],"&lt;=0.05")/Table4[[#This Row],[Count]]</f>
        <v>1</v>
      </c>
      <c r="L41" s="1">
        <f>COUNTIFS(Table2[Sub-Sector],Table4[[#This Row],[Sub-Sector]],Table2[% Away From Current Week Low],"&gt;=0.05")/Table4[[#This Row],[Count]]</f>
        <v>0</v>
      </c>
      <c r="M41" s="1">
        <f>COUNTIFS(Table2[Sub-Sector],Table4[[#This Row],[Sub-Sector]],Table2[% Away From Current Week High],"&lt;=0.05")/Table4[[#This Row],[Count]]</f>
        <v>1</v>
      </c>
      <c r="N41" s="1">
        <f>COUNTIFS(Table2[Sub-Sector],Table4[[#This Row],[Sub-Sector]],Table2[% Away From Current Month Low],"&gt;=0.05")/Table4[[#This Row],[Count]]</f>
        <v>0.75</v>
      </c>
      <c r="O41" s="1">
        <f>COUNTIFS(Table2[Sub-Sector],Table4[[#This Row],[Sub-Sector]],Table2[% Away From Current Month High],"&lt;=0.05")/Table4[[#This Row],[Count]]</f>
        <v>0.75</v>
      </c>
      <c r="P41" s="1">
        <f>COUNTIFS(Table2[Sub-Sector],Table4[[#This Row],[Sub-Sector]],Table2[% Away From 52W High],"&lt;=10")/Table4[[#This Row],[Count]]</f>
        <v>0.25</v>
      </c>
      <c r="Q41" s="1">
        <f>COUNTIFS(Table2[Sub-Sector],Table4[[#This Row],[Sub-Sector]],Table2[% Away From 52W Low],"&gt;=10")/Table4[[#This Row],[Count]]</f>
        <v>1</v>
      </c>
      <c r="R41" s="1">
        <f>COUNTIFS(Table2[Sub-Sector],Table4[[#This Row],[Sub-Sector]],Table2[% Price above 20 EMA],"&gt;=0")/Table4[[#This Row],[Count]]</f>
        <v>0.75</v>
      </c>
      <c r="S41" s="1">
        <f>COUNTIFS(Table2[Sub-Sector],Table4[[#This Row],[Sub-Sector]],Table2[% Price above 50 EMA],"&gt;=0")/Table4[[#This Row],[Count]]</f>
        <v>0.5</v>
      </c>
      <c r="T41" s="1">
        <f>COUNTIFS(Table2[Sub-Sector],Table4[[#This Row],[Sub-Sector]],Table2[% Price above 200 EMA],"&gt;=0")/Table4[[#This Row],[Count]]</f>
        <v>1</v>
      </c>
      <c r="U41" s="1">
        <f>COUNTIFS(Table2[Sub-Sector],Table4[[#This Row],[Sub-Sector]],Table2[Rate of Change - Zone],"Positive")/Table4[[#This Row],[Count]]</f>
        <v>0.5</v>
      </c>
      <c r="V41" s="1">
        <f>COUNTIFS(Table2[Sub-Sector],Table4[[#This Row],[Sub-Sector]],Table2[Sharpe Ratio],"&gt;=0.10")/Table4[[#This Row],[Count]]</f>
        <v>0.5</v>
      </c>
      <c r="W4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480.5</v>
      </c>
      <c r="X41">
        <f>_xlfn.RANK.AVG(Table4[[#This Row],[Score]],Table4[Score],1)</f>
        <v>76</v>
      </c>
      <c r="Y4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215.5</v>
      </c>
      <c r="Z41">
        <f>_xlfn.RANK.AVG(Table4[[#This Row],[Score 2 ]],Table4[[Score 2 ]],1)</f>
        <v>40</v>
      </c>
    </row>
    <row r="42" spans="1:26" x14ac:dyDescent="0.3">
      <c r="A42" t="s">
        <v>320</v>
      </c>
      <c r="B42">
        <f>COUNTIFS(Table2[Sub-Sector],Table4[[#This Row],[Sub-Sector]])</f>
        <v>3</v>
      </c>
      <c r="C42" s="1">
        <f>COUNTIFS(Table2[Sub-Sector],Table4[[#This Row],[Sub-Sector]],Table2[Uptrend],"Uptrend")/Table4[[#This Row],[Count]]</f>
        <v>0</v>
      </c>
      <c r="D42" s="1">
        <f>COUNTIFS(Table2[Sub-Sector],Table4[[#This Row],[Sub-Sector]],Table2[1W Return vs Nifty],"&gt;=5")/Table4[[#This Row],[Count]]</f>
        <v>0</v>
      </c>
      <c r="E42" s="1">
        <f>COUNTIFS(Table2[Sub-Sector],Table4[[#This Row],[Sub-Sector]],Table2[1M Return vs Nifty],"&gt;=5")/Table4[[#This Row],[Count]]</f>
        <v>0</v>
      </c>
      <c r="F42" s="1">
        <f>COUNTIFS(Table2[Sub-Sector],Table4[[#This Row],[Sub-Sector]],Table2[6M Return vs Nifty],"&gt;=10")/Table4[[#This Row],[Count]]</f>
        <v>1</v>
      </c>
      <c r="G42" s="1">
        <f>COUNTIFS(Table2[Sub-Sector],Table4[[#This Row],[Sub-Sector]],Table2[1Y Return vs Nifty],"&gt;=10")/Table4[[#This Row],[Count]]</f>
        <v>1</v>
      </c>
      <c r="H42" s="1">
        <f>COUNTIFS(Table2[Sub-Sector],Table4[[#This Row],[Sub-Sector]],Table2[RSI Exponential â€“ 14D],"&gt;=50")/Table4[[#This Row],[Count]]</f>
        <v>0</v>
      </c>
      <c r="I42" s="1">
        <f>COUNTIFS(Table2[Sub-Sector],Table4[[#This Row],[Sub-Sector]],Table2[Relative Volume],"&gt;=1")/Table4[[#This Row],[Count]]</f>
        <v>0</v>
      </c>
      <c r="J42" s="1">
        <f>COUNTIFS(Table2[Sub-Sector],Table4[[#This Row],[Sub-Sector]],Table2[% Away From Day Low],"&gt;=0.05")/Table4[[#This Row],[Count]]</f>
        <v>0</v>
      </c>
      <c r="K42" s="1">
        <f>COUNTIFS(Table2[Sub-Sector],Table4[[#This Row],[Sub-Sector]],Table2[% Away From Day High],"&lt;=0.05")/Table4[[#This Row],[Count]]</f>
        <v>1</v>
      </c>
      <c r="L42" s="1">
        <f>COUNTIFS(Table2[Sub-Sector],Table4[[#This Row],[Sub-Sector]],Table2[% Away From Current Week Low],"&gt;=0.05")/Table4[[#This Row],[Count]]</f>
        <v>0</v>
      </c>
      <c r="M42" s="1">
        <f>COUNTIFS(Table2[Sub-Sector],Table4[[#This Row],[Sub-Sector]],Table2[% Away From Current Week High],"&lt;=0.05")/Table4[[#This Row],[Count]]</f>
        <v>1</v>
      </c>
      <c r="N42" s="1">
        <f>COUNTIFS(Table2[Sub-Sector],Table4[[#This Row],[Sub-Sector]],Table2[% Away From Current Month Low],"&gt;=0.05")/Table4[[#This Row],[Count]]</f>
        <v>0</v>
      </c>
      <c r="O42" s="1">
        <f>COUNTIFS(Table2[Sub-Sector],Table4[[#This Row],[Sub-Sector]],Table2[% Away From Current Month High],"&lt;=0.05")/Table4[[#This Row],[Count]]</f>
        <v>0</v>
      </c>
      <c r="P42" s="1">
        <f>COUNTIFS(Table2[Sub-Sector],Table4[[#This Row],[Sub-Sector]],Table2[% Away From 52W High],"&lt;=10")/Table4[[#This Row],[Count]]</f>
        <v>0</v>
      </c>
      <c r="Q42" s="1">
        <f>COUNTIFS(Table2[Sub-Sector],Table4[[#This Row],[Sub-Sector]],Table2[% Away From 52W Low],"&gt;=10")/Table4[[#This Row],[Count]]</f>
        <v>1</v>
      </c>
      <c r="R42" s="1">
        <f>COUNTIFS(Table2[Sub-Sector],Table4[[#This Row],[Sub-Sector]],Table2[% Price above 20 EMA],"&gt;=0")/Table4[[#This Row],[Count]]</f>
        <v>0</v>
      </c>
      <c r="S42" s="1">
        <f>COUNTIFS(Table2[Sub-Sector],Table4[[#This Row],[Sub-Sector]],Table2[% Price above 50 EMA],"&gt;=0")/Table4[[#This Row],[Count]]</f>
        <v>0</v>
      </c>
      <c r="T42" s="1">
        <f>COUNTIFS(Table2[Sub-Sector],Table4[[#This Row],[Sub-Sector]],Table2[% Price above 200 EMA],"&gt;=0")/Table4[[#This Row],[Count]]</f>
        <v>1</v>
      </c>
      <c r="U42" s="1">
        <f>COUNTIFS(Table2[Sub-Sector],Table4[[#This Row],[Sub-Sector]],Table2[Rate of Change - Zone],"Positive")/Table4[[#This Row],[Count]]</f>
        <v>0.33333333333333331</v>
      </c>
      <c r="V42" s="1">
        <f>COUNTIFS(Table2[Sub-Sector],Table4[[#This Row],[Sub-Sector]],Table2[Sharpe Ratio],"&gt;=0.10")/Table4[[#This Row],[Count]]</f>
        <v>1</v>
      </c>
      <c r="W4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512.5</v>
      </c>
      <c r="X42">
        <f>_xlfn.RANK.AVG(Table4[[#This Row],[Score]],Table4[Score],1)</f>
        <v>88</v>
      </c>
      <c r="Y4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216.5</v>
      </c>
      <c r="Z42">
        <f>_xlfn.RANK.AVG(Table4[[#This Row],[Score 2 ]],Table4[[Score 2 ]],1)</f>
        <v>41.5</v>
      </c>
    </row>
    <row r="43" spans="1:26" x14ac:dyDescent="0.3">
      <c r="A43" t="s">
        <v>979</v>
      </c>
      <c r="B43">
        <f>COUNTIFS(Table2[Sub-Sector],Table4[[#This Row],[Sub-Sector]])</f>
        <v>2</v>
      </c>
      <c r="C43" s="1">
        <f>COUNTIFS(Table2[Sub-Sector],Table4[[#This Row],[Sub-Sector]],Table2[Uptrend],"Uptrend")/Table4[[#This Row],[Count]]</f>
        <v>0.5</v>
      </c>
      <c r="D43" s="1">
        <f>COUNTIFS(Table2[Sub-Sector],Table4[[#This Row],[Sub-Sector]],Table2[1W Return vs Nifty],"&gt;=5")/Table4[[#This Row],[Count]]</f>
        <v>0</v>
      </c>
      <c r="E43" s="1">
        <f>COUNTIFS(Table2[Sub-Sector],Table4[[#This Row],[Sub-Sector]],Table2[1M Return vs Nifty],"&gt;=5")/Table4[[#This Row],[Count]]</f>
        <v>0</v>
      </c>
      <c r="F43" s="1">
        <f>COUNTIFS(Table2[Sub-Sector],Table4[[#This Row],[Sub-Sector]],Table2[6M Return vs Nifty],"&gt;=10")/Table4[[#This Row],[Count]]</f>
        <v>0.5</v>
      </c>
      <c r="G43" s="1">
        <f>COUNTIFS(Table2[Sub-Sector],Table4[[#This Row],[Sub-Sector]],Table2[1Y Return vs Nifty],"&gt;=10")/Table4[[#This Row],[Count]]</f>
        <v>0.5</v>
      </c>
      <c r="H43" s="1">
        <f>COUNTIFS(Table2[Sub-Sector],Table4[[#This Row],[Sub-Sector]],Table2[RSI Exponential â€“ 14D],"&gt;=50")/Table4[[#This Row],[Count]]</f>
        <v>0.5</v>
      </c>
      <c r="I43" s="1">
        <f>COUNTIFS(Table2[Sub-Sector],Table4[[#This Row],[Sub-Sector]],Table2[Relative Volume],"&gt;=1")/Table4[[#This Row],[Count]]</f>
        <v>1</v>
      </c>
      <c r="J43" s="1">
        <f>COUNTIFS(Table2[Sub-Sector],Table4[[#This Row],[Sub-Sector]],Table2[% Away From Day Low],"&gt;=0.05")/Table4[[#This Row],[Count]]</f>
        <v>0</v>
      </c>
      <c r="K43" s="1">
        <f>COUNTIFS(Table2[Sub-Sector],Table4[[#This Row],[Sub-Sector]],Table2[% Away From Day High],"&lt;=0.05")/Table4[[#This Row],[Count]]</f>
        <v>1</v>
      </c>
      <c r="L43" s="1">
        <f>COUNTIFS(Table2[Sub-Sector],Table4[[#This Row],[Sub-Sector]],Table2[% Away From Current Week Low],"&gt;=0.05")/Table4[[#This Row],[Count]]</f>
        <v>0</v>
      </c>
      <c r="M43" s="1">
        <f>COUNTIFS(Table2[Sub-Sector],Table4[[#This Row],[Sub-Sector]],Table2[% Away From Current Week High],"&lt;=0.05")/Table4[[#This Row],[Count]]</f>
        <v>1</v>
      </c>
      <c r="N43" s="1">
        <f>COUNTIFS(Table2[Sub-Sector],Table4[[#This Row],[Sub-Sector]],Table2[% Away From Current Month Low],"&gt;=0.05")/Table4[[#This Row],[Count]]</f>
        <v>0.5</v>
      </c>
      <c r="O43" s="1">
        <f>COUNTIFS(Table2[Sub-Sector],Table4[[#This Row],[Sub-Sector]],Table2[% Away From Current Month High],"&lt;=0.05")/Table4[[#This Row],[Count]]</f>
        <v>0</v>
      </c>
      <c r="P43" s="1">
        <f>COUNTIFS(Table2[Sub-Sector],Table4[[#This Row],[Sub-Sector]],Table2[% Away From 52W High],"&lt;=10")/Table4[[#This Row],[Count]]</f>
        <v>0.5</v>
      </c>
      <c r="Q43" s="1">
        <f>COUNTIFS(Table2[Sub-Sector],Table4[[#This Row],[Sub-Sector]],Table2[% Away From 52W Low],"&gt;=10")/Table4[[#This Row],[Count]]</f>
        <v>1</v>
      </c>
      <c r="R43" s="1">
        <f>COUNTIFS(Table2[Sub-Sector],Table4[[#This Row],[Sub-Sector]],Table2[% Price above 20 EMA],"&gt;=0")/Table4[[#This Row],[Count]]</f>
        <v>0.5</v>
      </c>
      <c r="S43" s="1">
        <f>COUNTIFS(Table2[Sub-Sector],Table4[[#This Row],[Sub-Sector]],Table2[% Price above 50 EMA],"&gt;=0")/Table4[[#This Row],[Count]]</f>
        <v>0.5</v>
      </c>
      <c r="T43" s="1">
        <f>COUNTIFS(Table2[Sub-Sector],Table4[[#This Row],[Sub-Sector]],Table2[% Price above 200 EMA],"&gt;=0")/Table4[[#This Row],[Count]]</f>
        <v>0.5</v>
      </c>
      <c r="U43" s="1">
        <f>COUNTIFS(Table2[Sub-Sector],Table4[[#This Row],[Sub-Sector]],Table2[Rate of Change - Zone],"Positive")/Table4[[#This Row],[Count]]</f>
        <v>0.5</v>
      </c>
      <c r="V43" s="1">
        <f>COUNTIFS(Table2[Sub-Sector],Table4[[#This Row],[Sub-Sector]],Table2[Sharpe Ratio],"&gt;=0.10")/Table4[[#This Row],[Count]]</f>
        <v>0</v>
      </c>
      <c r="W4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481.5</v>
      </c>
      <c r="X43">
        <f>_xlfn.RANK.AVG(Table4[[#This Row],[Score]],Table4[Score],1)</f>
        <v>77</v>
      </c>
      <c r="Y4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216.5</v>
      </c>
      <c r="Z43">
        <f>_xlfn.RANK.AVG(Table4[[#This Row],[Score 2 ]],Table4[[Score 2 ]],1)</f>
        <v>41.5</v>
      </c>
    </row>
    <row r="44" spans="1:26" x14ac:dyDescent="0.3">
      <c r="A44" t="s">
        <v>211</v>
      </c>
      <c r="B44">
        <f>COUNTIFS(Table2[Sub-Sector],Table4[[#This Row],[Sub-Sector]])</f>
        <v>9</v>
      </c>
      <c r="C44" s="1">
        <f>COUNTIFS(Table2[Sub-Sector],Table4[[#This Row],[Sub-Sector]],Table2[Uptrend],"Uptrend")/Table4[[#This Row],[Count]]</f>
        <v>0.55555555555555558</v>
      </c>
      <c r="D44" s="1">
        <f>COUNTIFS(Table2[Sub-Sector],Table4[[#This Row],[Sub-Sector]],Table2[1W Return vs Nifty],"&gt;=5")/Table4[[#This Row],[Count]]</f>
        <v>0.33333333333333331</v>
      </c>
      <c r="E44" s="1">
        <f>COUNTIFS(Table2[Sub-Sector],Table4[[#This Row],[Sub-Sector]],Table2[1M Return vs Nifty],"&gt;=5")/Table4[[#This Row],[Count]]</f>
        <v>0.22222222222222221</v>
      </c>
      <c r="F44" s="1">
        <f>COUNTIFS(Table2[Sub-Sector],Table4[[#This Row],[Sub-Sector]],Table2[6M Return vs Nifty],"&gt;=10")/Table4[[#This Row],[Count]]</f>
        <v>0.55555555555555558</v>
      </c>
      <c r="G44" s="1">
        <f>COUNTIFS(Table2[Sub-Sector],Table4[[#This Row],[Sub-Sector]],Table2[1Y Return vs Nifty],"&gt;=10")/Table4[[#This Row],[Count]]</f>
        <v>0.44444444444444442</v>
      </c>
      <c r="H44" s="1">
        <f>COUNTIFS(Table2[Sub-Sector],Table4[[#This Row],[Sub-Sector]],Table2[RSI Exponential â€“ 14D],"&gt;=50")/Table4[[#This Row],[Count]]</f>
        <v>0.88888888888888884</v>
      </c>
      <c r="I44" s="1">
        <f>COUNTIFS(Table2[Sub-Sector],Table4[[#This Row],[Sub-Sector]],Table2[Relative Volume],"&gt;=1")/Table4[[#This Row],[Count]]</f>
        <v>0.22222222222222221</v>
      </c>
      <c r="J44" s="1">
        <f>COUNTIFS(Table2[Sub-Sector],Table4[[#This Row],[Sub-Sector]],Table2[% Away From Day Low],"&gt;=0.05")/Table4[[#This Row],[Count]]</f>
        <v>0.1111111111111111</v>
      </c>
      <c r="K44" s="1">
        <f>COUNTIFS(Table2[Sub-Sector],Table4[[#This Row],[Sub-Sector]],Table2[% Away From Day High],"&lt;=0.05")/Table4[[#This Row],[Count]]</f>
        <v>1</v>
      </c>
      <c r="L44" s="1">
        <f>COUNTIFS(Table2[Sub-Sector],Table4[[#This Row],[Sub-Sector]],Table2[% Away From Current Week Low],"&gt;=0.05")/Table4[[#This Row],[Count]]</f>
        <v>0.1111111111111111</v>
      </c>
      <c r="M44" s="1">
        <f>COUNTIFS(Table2[Sub-Sector],Table4[[#This Row],[Sub-Sector]],Table2[% Away From Current Week High],"&lt;=0.05")/Table4[[#This Row],[Count]]</f>
        <v>1</v>
      </c>
      <c r="N44" s="1">
        <f>COUNTIFS(Table2[Sub-Sector],Table4[[#This Row],[Sub-Sector]],Table2[% Away From Current Month Low],"&gt;=0.05")/Table4[[#This Row],[Count]]</f>
        <v>0.77777777777777779</v>
      </c>
      <c r="O44" s="1">
        <f>COUNTIFS(Table2[Sub-Sector],Table4[[#This Row],[Sub-Sector]],Table2[% Away From Current Month High],"&lt;=0.05")/Table4[[#This Row],[Count]]</f>
        <v>0.88888888888888884</v>
      </c>
      <c r="P44" s="1">
        <f>COUNTIFS(Table2[Sub-Sector],Table4[[#This Row],[Sub-Sector]],Table2[% Away From 52W High],"&lt;=10")/Table4[[#This Row],[Count]]</f>
        <v>0.44444444444444442</v>
      </c>
      <c r="Q44" s="1">
        <f>COUNTIFS(Table2[Sub-Sector],Table4[[#This Row],[Sub-Sector]],Table2[% Away From 52W Low],"&gt;=10")/Table4[[#This Row],[Count]]</f>
        <v>1</v>
      </c>
      <c r="R44" s="1">
        <f>COUNTIFS(Table2[Sub-Sector],Table4[[#This Row],[Sub-Sector]],Table2[% Price above 20 EMA],"&gt;=0")/Table4[[#This Row],[Count]]</f>
        <v>0.88888888888888884</v>
      </c>
      <c r="S44" s="1">
        <f>COUNTIFS(Table2[Sub-Sector],Table4[[#This Row],[Sub-Sector]],Table2[% Price above 50 EMA],"&gt;=0")/Table4[[#This Row],[Count]]</f>
        <v>0.88888888888888884</v>
      </c>
      <c r="T44" s="1">
        <f>COUNTIFS(Table2[Sub-Sector],Table4[[#This Row],[Sub-Sector]],Table2[% Price above 200 EMA],"&gt;=0")/Table4[[#This Row],[Count]]</f>
        <v>0.88888888888888884</v>
      </c>
      <c r="U44" s="1">
        <f>COUNTIFS(Table2[Sub-Sector],Table4[[#This Row],[Sub-Sector]],Table2[Rate of Change - Zone],"Positive")/Table4[[#This Row],[Count]]</f>
        <v>0.88888888888888884</v>
      </c>
      <c r="V44" s="1">
        <f>COUNTIFS(Table2[Sub-Sector],Table4[[#This Row],[Sub-Sector]],Table2[Sharpe Ratio],"&gt;=0.10")/Table4[[#This Row],[Count]]</f>
        <v>0.33333333333333331</v>
      </c>
      <c r="W4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368</v>
      </c>
      <c r="X44">
        <f>_xlfn.RANK.AVG(Table4[[#This Row],[Score]],Table4[Score],1)</f>
        <v>42</v>
      </c>
      <c r="Y4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217.5</v>
      </c>
      <c r="Z44">
        <f>_xlfn.RANK.AVG(Table4[[#This Row],[Score 2 ]],Table4[[Score 2 ]],1)</f>
        <v>43</v>
      </c>
    </row>
    <row r="45" spans="1:26" x14ac:dyDescent="0.3">
      <c r="A45" t="s">
        <v>620</v>
      </c>
      <c r="B45">
        <f>COUNTIFS(Table2[Sub-Sector],Table4[[#This Row],[Sub-Sector]])</f>
        <v>3</v>
      </c>
      <c r="C45" s="1">
        <f>COUNTIFS(Table2[Sub-Sector],Table4[[#This Row],[Sub-Sector]],Table2[Uptrend],"Uptrend")/Table4[[#This Row],[Count]]</f>
        <v>0.33333333333333331</v>
      </c>
      <c r="D45" s="1">
        <f>COUNTIFS(Table2[Sub-Sector],Table4[[#This Row],[Sub-Sector]],Table2[1W Return vs Nifty],"&gt;=5")/Table4[[#This Row],[Count]]</f>
        <v>0.33333333333333331</v>
      </c>
      <c r="E45" s="1">
        <f>COUNTIFS(Table2[Sub-Sector],Table4[[#This Row],[Sub-Sector]],Table2[1M Return vs Nifty],"&gt;=5")/Table4[[#This Row],[Count]]</f>
        <v>0.33333333333333331</v>
      </c>
      <c r="F45" s="1">
        <f>COUNTIFS(Table2[Sub-Sector],Table4[[#This Row],[Sub-Sector]],Table2[6M Return vs Nifty],"&gt;=10")/Table4[[#This Row],[Count]]</f>
        <v>0.66666666666666663</v>
      </c>
      <c r="G45" s="1">
        <f>COUNTIFS(Table2[Sub-Sector],Table4[[#This Row],[Sub-Sector]],Table2[1Y Return vs Nifty],"&gt;=10")/Table4[[#This Row],[Count]]</f>
        <v>0.33333333333333331</v>
      </c>
      <c r="H45" s="1">
        <f>COUNTIFS(Table2[Sub-Sector],Table4[[#This Row],[Sub-Sector]],Table2[RSI Exponential â€“ 14D],"&gt;=50")/Table4[[#This Row],[Count]]</f>
        <v>0.66666666666666663</v>
      </c>
      <c r="I45" s="1">
        <f>COUNTIFS(Table2[Sub-Sector],Table4[[#This Row],[Sub-Sector]],Table2[Relative Volume],"&gt;=1")/Table4[[#This Row],[Count]]</f>
        <v>0.33333333333333331</v>
      </c>
      <c r="J45" s="1">
        <f>COUNTIFS(Table2[Sub-Sector],Table4[[#This Row],[Sub-Sector]],Table2[% Away From Day Low],"&gt;=0.05")/Table4[[#This Row],[Count]]</f>
        <v>0</v>
      </c>
      <c r="K45" s="1">
        <f>COUNTIFS(Table2[Sub-Sector],Table4[[#This Row],[Sub-Sector]],Table2[% Away From Day High],"&lt;=0.05")/Table4[[#This Row],[Count]]</f>
        <v>1</v>
      </c>
      <c r="L45" s="1">
        <f>COUNTIFS(Table2[Sub-Sector],Table4[[#This Row],[Sub-Sector]],Table2[% Away From Current Week Low],"&gt;=0.05")/Table4[[#This Row],[Count]]</f>
        <v>0</v>
      </c>
      <c r="M45" s="1">
        <f>COUNTIFS(Table2[Sub-Sector],Table4[[#This Row],[Sub-Sector]],Table2[% Away From Current Week High],"&lt;=0.05")/Table4[[#This Row],[Count]]</f>
        <v>1</v>
      </c>
      <c r="N45" s="1">
        <f>COUNTIFS(Table2[Sub-Sector],Table4[[#This Row],[Sub-Sector]],Table2[% Away From Current Month Low],"&gt;=0.05")/Table4[[#This Row],[Count]]</f>
        <v>0.66666666666666663</v>
      </c>
      <c r="O45" s="1">
        <f>COUNTIFS(Table2[Sub-Sector],Table4[[#This Row],[Sub-Sector]],Table2[% Away From Current Month High],"&lt;=0.05")/Table4[[#This Row],[Count]]</f>
        <v>1</v>
      </c>
      <c r="P45" s="1">
        <f>COUNTIFS(Table2[Sub-Sector],Table4[[#This Row],[Sub-Sector]],Table2[% Away From 52W High],"&lt;=10")/Table4[[#This Row],[Count]]</f>
        <v>0.33333333333333331</v>
      </c>
      <c r="Q45" s="1">
        <f>COUNTIFS(Table2[Sub-Sector],Table4[[#This Row],[Sub-Sector]],Table2[% Away From 52W Low],"&gt;=10")/Table4[[#This Row],[Count]]</f>
        <v>1</v>
      </c>
      <c r="R45" s="1">
        <f>COUNTIFS(Table2[Sub-Sector],Table4[[#This Row],[Sub-Sector]],Table2[% Price above 20 EMA],"&gt;=0")/Table4[[#This Row],[Count]]</f>
        <v>1</v>
      </c>
      <c r="S45" s="1">
        <f>COUNTIFS(Table2[Sub-Sector],Table4[[#This Row],[Sub-Sector]],Table2[% Price above 50 EMA],"&gt;=0")/Table4[[#This Row],[Count]]</f>
        <v>0.33333333333333331</v>
      </c>
      <c r="T45" s="1">
        <f>COUNTIFS(Table2[Sub-Sector],Table4[[#This Row],[Sub-Sector]],Table2[% Price above 200 EMA],"&gt;=0")/Table4[[#This Row],[Count]]</f>
        <v>0.66666666666666663</v>
      </c>
      <c r="U45" s="1">
        <f>COUNTIFS(Table2[Sub-Sector],Table4[[#This Row],[Sub-Sector]],Table2[Rate of Change - Zone],"Positive")/Table4[[#This Row],[Count]]</f>
        <v>0.66666666666666663</v>
      </c>
      <c r="V45" s="1">
        <f>COUNTIFS(Table2[Sub-Sector],Table4[[#This Row],[Sub-Sector]],Table2[Sharpe Ratio],"&gt;=0.10")/Table4[[#This Row],[Count]]</f>
        <v>0.66666666666666663</v>
      </c>
      <c r="W4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381.5</v>
      </c>
      <c r="X45">
        <f>_xlfn.RANK.AVG(Table4[[#This Row],[Score]],Table4[Score],1)</f>
        <v>47</v>
      </c>
      <c r="Y4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218.5</v>
      </c>
      <c r="Z45">
        <f>_xlfn.RANK.AVG(Table4[[#This Row],[Score 2 ]],Table4[[Score 2 ]],1)</f>
        <v>44</v>
      </c>
    </row>
    <row r="46" spans="1:26" x14ac:dyDescent="0.3">
      <c r="A46" t="s">
        <v>135</v>
      </c>
      <c r="B46">
        <f>COUNTIFS(Table2[Sub-Sector],Table4[[#This Row],[Sub-Sector]])</f>
        <v>20</v>
      </c>
      <c r="C46" s="1">
        <f>COUNTIFS(Table2[Sub-Sector],Table4[[#This Row],[Sub-Sector]],Table2[Uptrend],"Uptrend")/Table4[[#This Row],[Count]]</f>
        <v>0.55000000000000004</v>
      </c>
      <c r="D46" s="1">
        <f>COUNTIFS(Table2[Sub-Sector],Table4[[#This Row],[Sub-Sector]],Table2[1W Return vs Nifty],"&gt;=5")/Table4[[#This Row],[Count]]</f>
        <v>0</v>
      </c>
      <c r="E46" s="1">
        <f>COUNTIFS(Table2[Sub-Sector],Table4[[#This Row],[Sub-Sector]],Table2[1M Return vs Nifty],"&gt;=5")/Table4[[#This Row],[Count]]</f>
        <v>0.2</v>
      </c>
      <c r="F46" s="1">
        <f>COUNTIFS(Table2[Sub-Sector],Table4[[#This Row],[Sub-Sector]],Table2[6M Return vs Nifty],"&gt;=10")/Table4[[#This Row],[Count]]</f>
        <v>0.5</v>
      </c>
      <c r="G46" s="1">
        <f>COUNTIFS(Table2[Sub-Sector],Table4[[#This Row],[Sub-Sector]],Table2[1Y Return vs Nifty],"&gt;=10")/Table4[[#This Row],[Count]]</f>
        <v>0.75</v>
      </c>
      <c r="H46" s="1">
        <f>COUNTIFS(Table2[Sub-Sector],Table4[[#This Row],[Sub-Sector]],Table2[RSI Exponential â€“ 14D],"&gt;=50")/Table4[[#This Row],[Count]]</f>
        <v>0.65</v>
      </c>
      <c r="I46" s="1">
        <f>COUNTIFS(Table2[Sub-Sector],Table4[[#This Row],[Sub-Sector]],Table2[Relative Volume],"&gt;=1")/Table4[[#This Row],[Count]]</f>
        <v>0.15</v>
      </c>
      <c r="J46" s="1">
        <f>COUNTIFS(Table2[Sub-Sector],Table4[[#This Row],[Sub-Sector]],Table2[% Away From Day Low],"&gt;=0.05")/Table4[[#This Row],[Count]]</f>
        <v>0.05</v>
      </c>
      <c r="K46" s="1">
        <f>COUNTIFS(Table2[Sub-Sector],Table4[[#This Row],[Sub-Sector]],Table2[% Away From Day High],"&lt;=0.05")/Table4[[#This Row],[Count]]</f>
        <v>0.95</v>
      </c>
      <c r="L46" s="1">
        <f>COUNTIFS(Table2[Sub-Sector],Table4[[#This Row],[Sub-Sector]],Table2[% Away From Current Week Low],"&gt;=0.05")/Table4[[#This Row],[Count]]</f>
        <v>0.05</v>
      </c>
      <c r="M46" s="1">
        <f>COUNTIFS(Table2[Sub-Sector],Table4[[#This Row],[Sub-Sector]],Table2[% Away From Current Week High],"&lt;=0.05")/Table4[[#This Row],[Count]]</f>
        <v>0.95</v>
      </c>
      <c r="N46" s="1">
        <f>COUNTIFS(Table2[Sub-Sector],Table4[[#This Row],[Sub-Sector]],Table2[% Away From Current Month Low],"&gt;=0.05")/Table4[[#This Row],[Count]]</f>
        <v>0.6</v>
      </c>
      <c r="O46" s="1">
        <f>COUNTIFS(Table2[Sub-Sector],Table4[[#This Row],[Sub-Sector]],Table2[% Away From Current Month High],"&lt;=0.05")/Table4[[#This Row],[Count]]</f>
        <v>0.55000000000000004</v>
      </c>
      <c r="P46" s="1">
        <f>COUNTIFS(Table2[Sub-Sector],Table4[[#This Row],[Sub-Sector]],Table2[% Away From 52W High],"&lt;=10")/Table4[[#This Row],[Count]]</f>
        <v>0.3</v>
      </c>
      <c r="Q46" s="1">
        <f>COUNTIFS(Table2[Sub-Sector],Table4[[#This Row],[Sub-Sector]],Table2[% Away From 52W Low],"&gt;=10")/Table4[[#This Row],[Count]]</f>
        <v>1</v>
      </c>
      <c r="R46" s="1">
        <f>COUNTIFS(Table2[Sub-Sector],Table4[[#This Row],[Sub-Sector]],Table2[% Price above 20 EMA],"&gt;=0")/Table4[[#This Row],[Count]]</f>
        <v>0.65</v>
      </c>
      <c r="S46" s="1">
        <f>COUNTIFS(Table2[Sub-Sector],Table4[[#This Row],[Sub-Sector]],Table2[% Price above 50 EMA],"&gt;=0")/Table4[[#This Row],[Count]]</f>
        <v>0.6</v>
      </c>
      <c r="T46" s="1">
        <f>COUNTIFS(Table2[Sub-Sector],Table4[[#This Row],[Sub-Sector]],Table2[% Price above 200 EMA],"&gt;=0")/Table4[[#This Row],[Count]]</f>
        <v>0.85</v>
      </c>
      <c r="U46" s="1">
        <f>COUNTIFS(Table2[Sub-Sector],Table4[[#This Row],[Sub-Sector]],Table2[Rate of Change - Zone],"Positive")/Table4[[#This Row],[Count]]</f>
        <v>0.6</v>
      </c>
      <c r="V46" s="1">
        <f>COUNTIFS(Table2[Sub-Sector],Table4[[#This Row],[Sub-Sector]],Table2[Sharpe Ratio],"&gt;=0.10")/Table4[[#This Row],[Count]]</f>
        <v>0.5</v>
      </c>
      <c r="W4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445</v>
      </c>
      <c r="X46">
        <f>_xlfn.RANK.AVG(Table4[[#This Row],[Score]],Table4[Score],1)</f>
        <v>67</v>
      </c>
      <c r="Y4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220.5</v>
      </c>
      <c r="Z46">
        <f>_xlfn.RANK.AVG(Table4[[#This Row],[Score 2 ]],Table4[[Score 2 ]],1)</f>
        <v>45</v>
      </c>
    </row>
    <row r="47" spans="1:26" x14ac:dyDescent="0.3">
      <c r="A47" t="s">
        <v>206</v>
      </c>
      <c r="B47">
        <f>COUNTIFS(Table2[Sub-Sector],Table4[[#This Row],[Sub-Sector]])</f>
        <v>26</v>
      </c>
      <c r="C47" s="1">
        <f>COUNTIFS(Table2[Sub-Sector],Table4[[#This Row],[Sub-Sector]],Table2[Uptrend],"Uptrend")/Table4[[#This Row],[Count]]</f>
        <v>0.73076923076923073</v>
      </c>
      <c r="D47" s="1">
        <f>COUNTIFS(Table2[Sub-Sector],Table4[[#This Row],[Sub-Sector]],Table2[1W Return vs Nifty],"&gt;=5")/Table4[[#This Row],[Count]]</f>
        <v>0.15384615384615385</v>
      </c>
      <c r="E47" s="1">
        <f>COUNTIFS(Table2[Sub-Sector],Table4[[#This Row],[Sub-Sector]],Table2[1M Return vs Nifty],"&gt;=5")/Table4[[#This Row],[Count]]</f>
        <v>0.23076923076923078</v>
      </c>
      <c r="F47" s="1">
        <f>COUNTIFS(Table2[Sub-Sector],Table4[[#This Row],[Sub-Sector]],Table2[6M Return vs Nifty],"&gt;=10")/Table4[[#This Row],[Count]]</f>
        <v>0.65384615384615385</v>
      </c>
      <c r="G47" s="1">
        <f>COUNTIFS(Table2[Sub-Sector],Table4[[#This Row],[Sub-Sector]],Table2[1Y Return vs Nifty],"&gt;=10")/Table4[[#This Row],[Count]]</f>
        <v>0.57692307692307687</v>
      </c>
      <c r="H47" s="1">
        <f>COUNTIFS(Table2[Sub-Sector],Table4[[#This Row],[Sub-Sector]],Table2[RSI Exponential â€“ 14D],"&gt;=50")/Table4[[#This Row],[Count]]</f>
        <v>0.57692307692307687</v>
      </c>
      <c r="I47" s="1">
        <f>COUNTIFS(Table2[Sub-Sector],Table4[[#This Row],[Sub-Sector]],Table2[Relative Volume],"&gt;=1")/Table4[[#This Row],[Count]]</f>
        <v>0.19230769230769232</v>
      </c>
      <c r="J47" s="1">
        <f>COUNTIFS(Table2[Sub-Sector],Table4[[#This Row],[Sub-Sector]],Table2[% Away From Day Low],"&gt;=0.05")/Table4[[#This Row],[Count]]</f>
        <v>0</v>
      </c>
      <c r="K47" s="1">
        <f>COUNTIFS(Table2[Sub-Sector],Table4[[#This Row],[Sub-Sector]],Table2[% Away From Day High],"&lt;=0.05")/Table4[[#This Row],[Count]]</f>
        <v>1</v>
      </c>
      <c r="L47" s="1">
        <f>COUNTIFS(Table2[Sub-Sector],Table4[[#This Row],[Sub-Sector]],Table2[% Away From Current Week Low],"&gt;=0.05")/Table4[[#This Row],[Count]]</f>
        <v>0</v>
      </c>
      <c r="M47" s="1">
        <f>COUNTIFS(Table2[Sub-Sector],Table4[[#This Row],[Sub-Sector]],Table2[% Away From Current Week High],"&lt;=0.05")/Table4[[#This Row],[Count]]</f>
        <v>1</v>
      </c>
      <c r="N47" s="1">
        <f>COUNTIFS(Table2[Sub-Sector],Table4[[#This Row],[Sub-Sector]],Table2[% Away From Current Month Low],"&gt;=0.05")/Table4[[#This Row],[Count]]</f>
        <v>0.61538461538461542</v>
      </c>
      <c r="O47" s="1">
        <f>COUNTIFS(Table2[Sub-Sector],Table4[[#This Row],[Sub-Sector]],Table2[% Away From Current Month High],"&lt;=0.05")/Table4[[#This Row],[Count]]</f>
        <v>0.57692307692307687</v>
      </c>
      <c r="P47" s="1">
        <f>COUNTIFS(Table2[Sub-Sector],Table4[[#This Row],[Sub-Sector]],Table2[% Away From 52W High],"&lt;=10")/Table4[[#This Row],[Count]]</f>
        <v>0.42307692307692307</v>
      </c>
      <c r="Q47" s="1">
        <f>COUNTIFS(Table2[Sub-Sector],Table4[[#This Row],[Sub-Sector]],Table2[% Away From 52W Low],"&gt;=10")/Table4[[#This Row],[Count]]</f>
        <v>1</v>
      </c>
      <c r="R47" s="1">
        <f>COUNTIFS(Table2[Sub-Sector],Table4[[#This Row],[Sub-Sector]],Table2[% Price above 20 EMA],"&gt;=0")/Table4[[#This Row],[Count]]</f>
        <v>0.61538461538461542</v>
      </c>
      <c r="S47" s="1">
        <f>COUNTIFS(Table2[Sub-Sector],Table4[[#This Row],[Sub-Sector]],Table2[% Price above 50 EMA],"&gt;=0")/Table4[[#This Row],[Count]]</f>
        <v>0.61538461538461542</v>
      </c>
      <c r="T47" s="1">
        <f>COUNTIFS(Table2[Sub-Sector],Table4[[#This Row],[Sub-Sector]],Table2[% Price above 200 EMA],"&gt;=0")/Table4[[#This Row],[Count]]</f>
        <v>0.92307692307692313</v>
      </c>
      <c r="U47" s="1">
        <f>COUNTIFS(Table2[Sub-Sector],Table4[[#This Row],[Sub-Sector]],Table2[Rate of Change - Zone],"Positive")/Table4[[#This Row],[Count]]</f>
        <v>0.57692307692307687</v>
      </c>
      <c r="V47" s="1">
        <f>COUNTIFS(Table2[Sub-Sector],Table4[[#This Row],[Sub-Sector]],Table2[Sharpe Ratio],"&gt;=0.10")/Table4[[#This Row],[Count]]</f>
        <v>0.42307692307692307</v>
      </c>
      <c r="W4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374</v>
      </c>
      <c r="X47">
        <f>_xlfn.RANK.AVG(Table4[[#This Row],[Score]],Table4[Score],1)</f>
        <v>43</v>
      </c>
      <c r="Y4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224</v>
      </c>
      <c r="Z47">
        <f>_xlfn.RANK.AVG(Table4[[#This Row],[Score 2 ]],Table4[[Score 2 ]],1)</f>
        <v>46</v>
      </c>
    </row>
    <row r="48" spans="1:26" x14ac:dyDescent="0.3">
      <c r="A48" t="s">
        <v>51</v>
      </c>
      <c r="B48">
        <f>COUNTIFS(Table2[Sub-Sector],Table4[[#This Row],[Sub-Sector]])</f>
        <v>17</v>
      </c>
      <c r="C48" s="1">
        <f>COUNTIFS(Table2[Sub-Sector],Table4[[#This Row],[Sub-Sector]],Table2[Uptrend],"Uptrend")/Table4[[#This Row],[Count]]</f>
        <v>0.52941176470588236</v>
      </c>
      <c r="D48" s="1">
        <f>COUNTIFS(Table2[Sub-Sector],Table4[[#This Row],[Sub-Sector]],Table2[1W Return vs Nifty],"&gt;=5")/Table4[[#This Row],[Count]]</f>
        <v>5.8823529411764705E-2</v>
      </c>
      <c r="E48" s="1">
        <f>COUNTIFS(Table2[Sub-Sector],Table4[[#This Row],[Sub-Sector]],Table2[1M Return vs Nifty],"&gt;=5")/Table4[[#This Row],[Count]]</f>
        <v>0.52941176470588236</v>
      </c>
      <c r="F48" s="1">
        <f>COUNTIFS(Table2[Sub-Sector],Table4[[#This Row],[Sub-Sector]],Table2[6M Return vs Nifty],"&gt;=10")/Table4[[#This Row],[Count]]</f>
        <v>0.41176470588235292</v>
      </c>
      <c r="G48" s="1">
        <f>COUNTIFS(Table2[Sub-Sector],Table4[[#This Row],[Sub-Sector]],Table2[1Y Return vs Nifty],"&gt;=10")/Table4[[#This Row],[Count]]</f>
        <v>0.41176470588235292</v>
      </c>
      <c r="H48" s="1">
        <f>COUNTIFS(Table2[Sub-Sector],Table4[[#This Row],[Sub-Sector]],Table2[RSI Exponential â€“ 14D],"&gt;=50")/Table4[[#This Row],[Count]]</f>
        <v>0.88235294117647056</v>
      </c>
      <c r="I48" s="1">
        <f>COUNTIFS(Table2[Sub-Sector],Table4[[#This Row],[Sub-Sector]],Table2[Relative Volume],"&gt;=1")/Table4[[#This Row],[Count]]</f>
        <v>0.41176470588235292</v>
      </c>
      <c r="J48" s="1">
        <f>COUNTIFS(Table2[Sub-Sector],Table4[[#This Row],[Sub-Sector]],Table2[% Away From Day Low],"&gt;=0.05")/Table4[[#This Row],[Count]]</f>
        <v>0</v>
      </c>
      <c r="K48" s="1">
        <f>COUNTIFS(Table2[Sub-Sector],Table4[[#This Row],[Sub-Sector]],Table2[% Away From Day High],"&lt;=0.05")/Table4[[#This Row],[Count]]</f>
        <v>1</v>
      </c>
      <c r="L48" s="1">
        <f>COUNTIFS(Table2[Sub-Sector],Table4[[#This Row],[Sub-Sector]],Table2[% Away From Current Week Low],"&gt;=0.05")/Table4[[#This Row],[Count]]</f>
        <v>0</v>
      </c>
      <c r="M48" s="1">
        <f>COUNTIFS(Table2[Sub-Sector],Table4[[#This Row],[Sub-Sector]],Table2[% Away From Current Week High],"&lt;=0.05")/Table4[[#This Row],[Count]]</f>
        <v>1</v>
      </c>
      <c r="N48" s="1">
        <f>COUNTIFS(Table2[Sub-Sector],Table4[[#This Row],[Sub-Sector]],Table2[% Away From Current Month Low],"&gt;=0.05")/Table4[[#This Row],[Count]]</f>
        <v>0.58823529411764708</v>
      </c>
      <c r="O48" s="1">
        <f>COUNTIFS(Table2[Sub-Sector],Table4[[#This Row],[Sub-Sector]],Table2[% Away From Current Month High],"&lt;=0.05")/Table4[[#This Row],[Count]]</f>
        <v>0.88235294117647056</v>
      </c>
      <c r="P48" s="1">
        <f>COUNTIFS(Table2[Sub-Sector],Table4[[#This Row],[Sub-Sector]],Table2[% Away From 52W High],"&lt;=10")/Table4[[#This Row],[Count]]</f>
        <v>0.35294117647058826</v>
      </c>
      <c r="Q48" s="1">
        <f>COUNTIFS(Table2[Sub-Sector],Table4[[#This Row],[Sub-Sector]],Table2[% Away From 52W Low],"&gt;=10")/Table4[[#This Row],[Count]]</f>
        <v>0.82352941176470584</v>
      </c>
      <c r="R48" s="1">
        <f>COUNTIFS(Table2[Sub-Sector],Table4[[#This Row],[Sub-Sector]],Table2[% Price above 20 EMA],"&gt;=0")/Table4[[#This Row],[Count]]</f>
        <v>0.88235294117647056</v>
      </c>
      <c r="S48" s="1">
        <f>COUNTIFS(Table2[Sub-Sector],Table4[[#This Row],[Sub-Sector]],Table2[% Price above 50 EMA],"&gt;=0")/Table4[[#This Row],[Count]]</f>
        <v>0.76470588235294112</v>
      </c>
      <c r="T48" s="1">
        <f>COUNTIFS(Table2[Sub-Sector],Table4[[#This Row],[Sub-Sector]],Table2[% Price above 200 EMA],"&gt;=0")/Table4[[#This Row],[Count]]</f>
        <v>0.76470588235294112</v>
      </c>
      <c r="U48" s="1">
        <f>COUNTIFS(Table2[Sub-Sector],Table4[[#This Row],[Sub-Sector]],Table2[Rate of Change - Zone],"Positive")/Table4[[#This Row],[Count]]</f>
        <v>0.76470588235294112</v>
      </c>
      <c r="V48" s="1">
        <f>COUNTIFS(Table2[Sub-Sector],Table4[[#This Row],[Sub-Sector]],Table2[Sharpe Ratio],"&gt;=0.10")/Table4[[#This Row],[Count]]</f>
        <v>0.11764705882352941</v>
      </c>
      <c r="W4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364</v>
      </c>
      <c r="X48">
        <f>_xlfn.RANK.AVG(Table4[[#This Row],[Score]],Table4[Score],1)</f>
        <v>40</v>
      </c>
      <c r="Y4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225.5</v>
      </c>
      <c r="Z48">
        <f>_xlfn.RANK.AVG(Table4[[#This Row],[Score 2 ]],Table4[[Score 2 ]],1)</f>
        <v>47</v>
      </c>
    </row>
    <row r="49" spans="1:26" x14ac:dyDescent="0.3">
      <c r="A49" t="s">
        <v>464</v>
      </c>
      <c r="B49">
        <f>COUNTIFS(Table2[Sub-Sector],Table4[[#This Row],[Sub-Sector]])</f>
        <v>10</v>
      </c>
      <c r="C49" s="1">
        <f>COUNTIFS(Table2[Sub-Sector],Table4[[#This Row],[Sub-Sector]],Table2[Uptrend],"Uptrend")/Table4[[#This Row],[Count]]</f>
        <v>0.8</v>
      </c>
      <c r="D49" s="1">
        <f>COUNTIFS(Table2[Sub-Sector],Table4[[#This Row],[Sub-Sector]],Table2[1W Return vs Nifty],"&gt;=5")/Table4[[#This Row],[Count]]</f>
        <v>0.3</v>
      </c>
      <c r="E49" s="1">
        <f>COUNTIFS(Table2[Sub-Sector],Table4[[#This Row],[Sub-Sector]],Table2[1M Return vs Nifty],"&gt;=5")/Table4[[#This Row],[Count]]</f>
        <v>0.3</v>
      </c>
      <c r="F49" s="1">
        <f>COUNTIFS(Table2[Sub-Sector],Table4[[#This Row],[Sub-Sector]],Table2[6M Return vs Nifty],"&gt;=10")/Table4[[#This Row],[Count]]</f>
        <v>0.5</v>
      </c>
      <c r="G49" s="1">
        <f>COUNTIFS(Table2[Sub-Sector],Table4[[#This Row],[Sub-Sector]],Table2[1Y Return vs Nifty],"&gt;=10")/Table4[[#This Row],[Count]]</f>
        <v>0.4</v>
      </c>
      <c r="H49" s="1">
        <f>COUNTIFS(Table2[Sub-Sector],Table4[[#This Row],[Sub-Sector]],Table2[RSI Exponential â€“ 14D],"&gt;=50")/Table4[[#This Row],[Count]]</f>
        <v>0.7</v>
      </c>
      <c r="I49" s="1">
        <f>COUNTIFS(Table2[Sub-Sector],Table4[[#This Row],[Sub-Sector]],Table2[Relative Volume],"&gt;=1")/Table4[[#This Row],[Count]]</f>
        <v>0.3</v>
      </c>
      <c r="J49" s="1">
        <f>COUNTIFS(Table2[Sub-Sector],Table4[[#This Row],[Sub-Sector]],Table2[% Away From Day Low],"&gt;=0.05")/Table4[[#This Row],[Count]]</f>
        <v>0</v>
      </c>
      <c r="K49" s="1">
        <f>COUNTIFS(Table2[Sub-Sector],Table4[[#This Row],[Sub-Sector]],Table2[% Away From Day High],"&lt;=0.05")/Table4[[#This Row],[Count]]</f>
        <v>1</v>
      </c>
      <c r="L49" s="1">
        <f>COUNTIFS(Table2[Sub-Sector],Table4[[#This Row],[Sub-Sector]],Table2[% Away From Current Week Low],"&gt;=0.05")/Table4[[#This Row],[Count]]</f>
        <v>0</v>
      </c>
      <c r="M49" s="1">
        <f>COUNTIFS(Table2[Sub-Sector],Table4[[#This Row],[Sub-Sector]],Table2[% Away From Current Week High],"&lt;=0.05")/Table4[[#This Row],[Count]]</f>
        <v>1</v>
      </c>
      <c r="N49" s="1">
        <f>COUNTIFS(Table2[Sub-Sector],Table4[[#This Row],[Sub-Sector]],Table2[% Away From Current Month Low],"&gt;=0.05")/Table4[[#This Row],[Count]]</f>
        <v>0.4</v>
      </c>
      <c r="O49" s="1">
        <f>COUNTIFS(Table2[Sub-Sector],Table4[[#This Row],[Sub-Sector]],Table2[% Away From Current Month High],"&lt;=0.05")/Table4[[#This Row],[Count]]</f>
        <v>0.8</v>
      </c>
      <c r="P49" s="1">
        <f>COUNTIFS(Table2[Sub-Sector],Table4[[#This Row],[Sub-Sector]],Table2[% Away From 52W High],"&lt;=10")/Table4[[#This Row],[Count]]</f>
        <v>0.5</v>
      </c>
      <c r="Q49" s="1">
        <f>COUNTIFS(Table2[Sub-Sector],Table4[[#This Row],[Sub-Sector]],Table2[% Away From 52W Low],"&gt;=10")/Table4[[#This Row],[Count]]</f>
        <v>1</v>
      </c>
      <c r="R49" s="1">
        <f>COUNTIFS(Table2[Sub-Sector],Table4[[#This Row],[Sub-Sector]],Table2[% Price above 20 EMA],"&gt;=0")/Table4[[#This Row],[Count]]</f>
        <v>0.8</v>
      </c>
      <c r="S49" s="1">
        <f>COUNTIFS(Table2[Sub-Sector],Table4[[#This Row],[Sub-Sector]],Table2[% Price above 50 EMA],"&gt;=0")/Table4[[#This Row],[Count]]</f>
        <v>0.8</v>
      </c>
      <c r="T49" s="1">
        <f>COUNTIFS(Table2[Sub-Sector],Table4[[#This Row],[Sub-Sector]],Table2[% Price above 200 EMA],"&gt;=0")/Table4[[#This Row],[Count]]</f>
        <v>0.8</v>
      </c>
      <c r="U49" s="1">
        <f>COUNTIFS(Table2[Sub-Sector],Table4[[#This Row],[Sub-Sector]],Table2[Rate of Change - Zone],"Positive")/Table4[[#This Row],[Count]]</f>
        <v>0.8</v>
      </c>
      <c r="V49" s="1">
        <f>COUNTIFS(Table2[Sub-Sector],Table4[[#This Row],[Sub-Sector]],Table2[Sharpe Ratio],"&gt;=0.10")/Table4[[#This Row],[Count]]</f>
        <v>0.4</v>
      </c>
      <c r="W4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351</v>
      </c>
      <c r="X49">
        <f>_xlfn.RANK.AVG(Table4[[#This Row],[Score]],Table4[Score],1)</f>
        <v>37</v>
      </c>
      <c r="Y4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227</v>
      </c>
      <c r="Z49">
        <f>_xlfn.RANK.AVG(Table4[[#This Row],[Score 2 ]],Table4[[Score 2 ]],1)</f>
        <v>48.5</v>
      </c>
    </row>
    <row r="50" spans="1:26" x14ac:dyDescent="0.3">
      <c r="A50" t="s">
        <v>1007</v>
      </c>
      <c r="B50">
        <f>COUNTIFS(Table2[Sub-Sector],Table4[[#This Row],[Sub-Sector]])</f>
        <v>6</v>
      </c>
      <c r="C50" s="1">
        <f>COUNTIFS(Table2[Sub-Sector],Table4[[#This Row],[Sub-Sector]],Table2[Uptrend],"Uptrend")/Table4[[#This Row],[Count]]</f>
        <v>0.83333333333333337</v>
      </c>
      <c r="D50" s="1">
        <f>COUNTIFS(Table2[Sub-Sector],Table4[[#This Row],[Sub-Sector]],Table2[1W Return vs Nifty],"&gt;=5")/Table4[[#This Row],[Count]]</f>
        <v>0</v>
      </c>
      <c r="E50" s="1">
        <f>COUNTIFS(Table2[Sub-Sector],Table4[[#This Row],[Sub-Sector]],Table2[1M Return vs Nifty],"&gt;=5")/Table4[[#This Row],[Count]]</f>
        <v>0.5</v>
      </c>
      <c r="F50" s="1">
        <f>COUNTIFS(Table2[Sub-Sector],Table4[[#This Row],[Sub-Sector]],Table2[6M Return vs Nifty],"&gt;=10")/Table4[[#This Row],[Count]]</f>
        <v>0.83333333333333337</v>
      </c>
      <c r="G50" s="1">
        <f>COUNTIFS(Table2[Sub-Sector],Table4[[#This Row],[Sub-Sector]],Table2[1Y Return vs Nifty],"&gt;=10")/Table4[[#This Row],[Count]]</f>
        <v>0.33333333333333331</v>
      </c>
      <c r="H50" s="1">
        <f>COUNTIFS(Table2[Sub-Sector],Table4[[#This Row],[Sub-Sector]],Table2[RSI Exponential â€“ 14D],"&gt;=50")/Table4[[#This Row],[Count]]</f>
        <v>0.33333333333333331</v>
      </c>
      <c r="I50" s="1">
        <f>COUNTIFS(Table2[Sub-Sector],Table4[[#This Row],[Sub-Sector]],Table2[Relative Volume],"&gt;=1")/Table4[[#This Row],[Count]]</f>
        <v>0.16666666666666666</v>
      </c>
      <c r="J50" s="1">
        <f>COUNTIFS(Table2[Sub-Sector],Table4[[#This Row],[Sub-Sector]],Table2[% Away From Day Low],"&gt;=0.05")/Table4[[#This Row],[Count]]</f>
        <v>0</v>
      </c>
      <c r="K50" s="1">
        <f>COUNTIFS(Table2[Sub-Sector],Table4[[#This Row],[Sub-Sector]],Table2[% Away From Day High],"&lt;=0.05")/Table4[[#This Row],[Count]]</f>
        <v>0.83333333333333337</v>
      </c>
      <c r="L50" s="1">
        <f>COUNTIFS(Table2[Sub-Sector],Table4[[#This Row],[Sub-Sector]],Table2[% Away From Current Week Low],"&gt;=0.05")/Table4[[#This Row],[Count]]</f>
        <v>0</v>
      </c>
      <c r="M50" s="1">
        <f>COUNTIFS(Table2[Sub-Sector],Table4[[#This Row],[Sub-Sector]],Table2[% Away From Current Week High],"&lt;=0.05")/Table4[[#This Row],[Count]]</f>
        <v>0.83333333333333337</v>
      </c>
      <c r="N50" s="1">
        <f>COUNTIFS(Table2[Sub-Sector],Table4[[#This Row],[Sub-Sector]],Table2[% Away From Current Month Low],"&gt;=0.05")/Table4[[#This Row],[Count]]</f>
        <v>0.33333333333333331</v>
      </c>
      <c r="O50" s="1">
        <f>COUNTIFS(Table2[Sub-Sector],Table4[[#This Row],[Sub-Sector]],Table2[% Away From Current Month High],"&lt;=0.05")/Table4[[#This Row],[Count]]</f>
        <v>0.33333333333333331</v>
      </c>
      <c r="P50" s="1">
        <f>COUNTIFS(Table2[Sub-Sector],Table4[[#This Row],[Sub-Sector]],Table2[% Away From 52W High],"&lt;=10")/Table4[[#This Row],[Count]]</f>
        <v>0.66666666666666663</v>
      </c>
      <c r="Q50" s="1">
        <f>COUNTIFS(Table2[Sub-Sector],Table4[[#This Row],[Sub-Sector]],Table2[% Away From 52W Low],"&gt;=10")/Table4[[#This Row],[Count]]</f>
        <v>1</v>
      </c>
      <c r="R50" s="1">
        <f>COUNTIFS(Table2[Sub-Sector],Table4[[#This Row],[Sub-Sector]],Table2[% Price above 20 EMA],"&gt;=0")/Table4[[#This Row],[Count]]</f>
        <v>0.83333333333333337</v>
      </c>
      <c r="S50" s="1">
        <f>COUNTIFS(Table2[Sub-Sector],Table4[[#This Row],[Sub-Sector]],Table2[% Price above 50 EMA],"&gt;=0")/Table4[[#This Row],[Count]]</f>
        <v>0.83333333333333337</v>
      </c>
      <c r="T50" s="1">
        <f>COUNTIFS(Table2[Sub-Sector],Table4[[#This Row],[Sub-Sector]],Table2[% Price above 200 EMA],"&gt;=0")/Table4[[#This Row],[Count]]</f>
        <v>1</v>
      </c>
      <c r="U50" s="1">
        <f>COUNTIFS(Table2[Sub-Sector],Table4[[#This Row],[Sub-Sector]],Table2[Rate of Change - Zone],"Positive")/Table4[[#This Row],[Count]]</f>
        <v>0.66666666666666663</v>
      </c>
      <c r="V50" s="1">
        <f>COUNTIFS(Table2[Sub-Sector],Table4[[#This Row],[Sub-Sector]],Table2[Sharpe Ratio],"&gt;=0.10")/Table4[[#This Row],[Count]]</f>
        <v>0.16666666666666666</v>
      </c>
      <c r="W5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388</v>
      </c>
      <c r="X50">
        <f>_xlfn.RANK.AVG(Table4[[#This Row],[Score]],Table4[Score],1)</f>
        <v>48</v>
      </c>
      <c r="Y5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227</v>
      </c>
      <c r="Z50">
        <f>_xlfn.RANK.AVG(Table4[[#This Row],[Score 2 ]],Table4[[Score 2 ]],1)</f>
        <v>48.5</v>
      </c>
    </row>
    <row r="51" spans="1:26" x14ac:dyDescent="0.3">
      <c r="A51" t="s">
        <v>835</v>
      </c>
      <c r="B51">
        <f>COUNTIFS(Table2[Sub-Sector],Table4[[#This Row],[Sub-Sector]])</f>
        <v>2</v>
      </c>
      <c r="C51" s="1">
        <f>COUNTIFS(Table2[Sub-Sector],Table4[[#This Row],[Sub-Sector]],Table2[Uptrend],"Uptrend")/Table4[[#This Row],[Count]]</f>
        <v>0</v>
      </c>
      <c r="D51" s="1">
        <f>COUNTIFS(Table2[Sub-Sector],Table4[[#This Row],[Sub-Sector]],Table2[1W Return vs Nifty],"&gt;=5")/Table4[[#This Row],[Count]]</f>
        <v>0</v>
      </c>
      <c r="E51" s="1">
        <f>COUNTIFS(Table2[Sub-Sector],Table4[[#This Row],[Sub-Sector]],Table2[1M Return vs Nifty],"&gt;=5")/Table4[[#This Row],[Count]]</f>
        <v>0.5</v>
      </c>
      <c r="F51" s="1">
        <f>COUNTIFS(Table2[Sub-Sector],Table4[[#This Row],[Sub-Sector]],Table2[6M Return vs Nifty],"&gt;=10")/Table4[[#This Row],[Count]]</f>
        <v>0.5</v>
      </c>
      <c r="G51" s="1">
        <f>COUNTIFS(Table2[Sub-Sector],Table4[[#This Row],[Sub-Sector]],Table2[1Y Return vs Nifty],"&gt;=10")/Table4[[#This Row],[Count]]</f>
        <v>0.5</v>
      </c>
      <c r="H51" s="1">
        <f>COUNTIFS(Table2[Sub-Sector],Table4[[#This Row],[Sub-Sector]],Table2[RSI Exponential â€“ 14D],"&gt;=50")/Table4[[#This Row],[Count]]</f>
        <v>1</v>
      </c>
      <c r="I51" s="1">
        <f>COUNTIFS(Table2[Sub-Sector],Table4[[#This Row],[Sub-Sector]],Table2[Relative Volume],"&gt;=1")/Table4[[#This Row],[Count]]</f>
        <v>0.5</v>
      </c>
      <c r="J51" s="1">
        <f>COUNTIFS(Table2[Sub-Sector],Table4[[#This Row],[Sub-Sector]],Table2[% Away From Day Low],"&gt;=0.05")/Table4[[#This Row],[Count]]</f>
        <v>0</v>
      </c>
      <c r="K51" s="1">
        <f>COUNTIFS(Table2[Sub-Sector],Table4[[#This Row],[Sub-Sector]],Table2[% Away From Day High],"&lt;=0.05")/Table4[[#This Row],[Count]]</f>
        <v>1</v>
      </c>
      <c r="L51" s="1">
        <f>COUNTIFS(Table2[Sub-Sector],Table4[[#This Row],[Sub-Sector]],Table2[% Away From Current Week Low],"&gt;=0.05")/Table4[[#This Row],[Count]]</f>
        <v>0</v>
      </c>
      <c r="M51" s="1">
        <f>COUNTIFS(Table2[Sub-Sector],Table4[[#This Row],[Sub-Sector]],Table2[% Away From Current Week High],"&lt;=0.05")/Table4[[#This Row],[Count]]</f>
        <v>1</v>
      </c>
      <c r="N51" s="1">
        <f>COUNTIFS(Table2[Sub-Sector],Table4[[#This Row],[Sub-Sector]],Table2[% Away From Current Month Low],"&gt;=0.05")/Table4[[#This Row],[Count]]</f>
        <v>1</v>
      </c>
      <c r="O51" s="1">
        <f>COUNTIFS(Table2[Sub-Sector],Table4[[#This Row],[Sub-Sector]],Table2[% Away From Current Month High],"&lt;=0.05")/Table4[[#This Row],[Count]]</f>
        <v>0</v>
      </c>
      <c r="P51" s="1">
        <f>COUNTIFS(Table2[Sub-Sector],Table4[[#This Row],[Sub-Sector]],Table2[% Away From 52W High],"&lt;=10")/Table4[[#This Row],[Count]]</f>
        <v>0</v>
      </c>
      <c r="Q51" s="1">
        <f>COUNTIFS(Table2[Sub-Sector],Table4[[#This Row],[Sub-Sector]],Table2[% Away From 52W Low],"&gt;=10")/Table4[[#This Row],[Count]]</f>
        <v>1</v>
      </c>
      <c r="R51" s="1">
        <f>COUNTIFS(Table2[Sub-Sector],Table4[[#This Row],[Sub-Sector]],Table2[% Price above 20 EMA],"&gt;=0")/Table4[[#This Row],[Count]]</f>
        <v>0.5</v>
      </c>
      <c r="S51" s="1">
        <f>COUNTIFS(Table2[Sub-Sector],Table4[[#This Row],[Sub-Sector]],Table2[% Price above 50 EMA],"&gt;=0")/Table4[[#This Row],[Count]]</f>
        <v>0.5</v>
      </c>
      <c r="T51" s="1">
        <f>COUNTIFS(Table2[Sub-Sector],Table4[[#This Row],[Sub-Sector]],Table2[% Price above 200 EMA],"&gt;=0")/Table4[[#This Row],[Count]]</f>
        <v>0.5</v>
      </c>
      <c r="U51" s="1">
        <f>COUNTIFS(Table2[Sub-Sector],Table4[[#This Row],[Sub-Sector]],Table2[Rate of Change - Zone],"Positive")/Table4[[#This Row],[Count]]</f>
        <v>0.5</v>
      </c>
      <c r="V51" s="1">
        <f>COUNTIFS(Table2[Sub-Sector],Table4[[#This Row],[Sub-Sector]],Table2[Sharpe Ratio],"&gt;=0.10")/Table4[[#This Row],[Count]]</f>
        <v>0.5</v>
      </c>
      <c r="W5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463</v>
      </c>
      <c r="X51">
        <f>_xlfn.RANK.AVG(Table4[[#This Row],[Score]],Table4[Score],1)</f>
        <v>71</v>
      </c>
      <c r="Y5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231</v>
      </c>
      <c r="Z51">
        <f>_xlfn.RANK.AVG(Table4[[#This Row],[Score 2 ]],Table4[[Score 2 ]],1)</f>
        <v>51</v>
      </c>
    </row>
    <row r="52" spans="1:26" x14ac:dyDescent="0.3">
      <c r="A52" t="s">
        <v>713</v>
      </c>
      <c r="B52">
        <f>COUNTIFS(Table2[Sub-Sector],Table4[[#This Row],[Sub-Sector]])</f>
        <v>2</v>
      </c>
      <c r="C52" s="1">
        <f>COUNTIFS(Table2[Sub-Sector],Table4[[#This Row],[Sub-Sector]],Table2[Uptrend],"Uptrend")/Table4[[#This Row],[Count]]</f>
        <v>0.5</v>
      </c>
      <c r="D52" s="1">
        <f>COUNTIFS(Table2[Sub-Sector],Table4[[#This Row],[Sub-Sector]],Table2[1W Return vs Nifty],"&gt;=5")/Table4[[#This Row],[Count]]</f>
        <v>0</v>
      </c>
      <c r="E52" s="1">
        <f>COUNTIFS(Table2[Sub-Sector],Table4[[#This Row],[Sub-Sector]],Table2[1M Return vs Nifty],"&gt;=5")/Table4[[#This Row],[Count]]</f>
        <v>0.5</v>
      </c>
      <c r="F52" s="1">
        <f>COUNTIFS(Table2[Sub-Sector],Table4[[#This Row],[Sub-Sector]],Table2[6M Return vs Nifty],"&gt;=10")/Table4[[#This Row],[Count]]</f>
        <v>0.5</v>
      </c>
      <c r="G52" s="1">
        <f>COUNTIFS(Table2[Sub-Sector],Table4[[#This Row],[Sub-Sector]],Table2[1Y Return vs Nifty],"&gt;=10")/Table4[[#This Row],[Count]]</f>
        <v>0.5</v>
      </c>
      <c r="H52" s="1">
        <f>COUNTIFS(Table2[Sub-Sector],Table4[[#This Row],[Sub-Sector]],Table2[RSI Exponential â€“ 14D],"&gt;=50")/Table4[[#This Row],[Count]]</f>
        <v>0.5</v>
      </c>
      <c r="I52" s="1">
        <f>COUNTIFS(Table2[Sub-Sector],Table4[[#This Row],[Sub-Sector]],Table2[Relative Volume],"&gt;=1")/Table4[[#This Row],[Count]]</f>
        <v>0.5</v>
      </c>
      <c r="J52" s="1">
        <f>COUNTIFS(Table2[Sub-Sector],Table4[[#This Row],[Sub-Sector]],Table2[% Away From Day Low],"&gt;=0.05")/Table4[[#This Row],[Count]]</f>
        <v>0</v>
      </c>
      <c r="K52" s="1">
        <f>COUNTIFS(Table2[Sub-Sector],Table4[[#This Row],[Sub-Sector]],Table2[% Away From Day High],"&lt;=0.05")/Table4[[#This Row],[Count]]</f>
        <v>1</v>
      </c>
      <c r="L52" s="1">
        <f>COUNTIFS(Table2[Sub-Sector],Table4[[#This Row],[Sub-Sector]],Table2[% Away From Current Week Low],"&gt;=0.05")/Table4[[#This Row],[Count]]</f>
        <v>0</v>
      </c>
      <c r="M52" s="1">
        <f>COUNTIFS(Table2[Sub-Sector],Table4[[#This Row],[Sub-Sector]],Table2[% Away From Current Week High],"&lt;=0.05")/Table4[[#This Row],[Count]]</f>
        <v>1</v>
      </c>
      <c r="N52" s="1">
        <f>COUNTIFS(Table2[Sub-Sector],Table4[[#This Row],[Sub-Sector]],Table2[% Away From Current Month Low],"&gt;=0.05")/Table4[[#This Row],[Count]]</f>
        <v>0</v>
      </c>
      <c r="O52" s="1">
        <f>COUNTIFS(Table2[Sub-Sector],Table4[[#This Row],[Sub-Sector]],Table2[% Away From Current Month High],"&lt;=0.05")/Table4[[#This Row],[Count]]</f>
        <v>0</v>
      </c>
      <c r="P52" s="1">
        <f>COUNTIFS(Table2[Sub-Sector],Table4[[#This Row],[Sub-Sector]],Table2[% Away From 52W High],"&lt;=10")/Table4[[#This Row],[Count]]</f>
        <v>0.5</v>
      </c>
      <c r="Q52" s="1">
        <f>COUNTIFS(Table2[Sub-Sector],Table4[[#This Row],[Sub-Sector]],Table2[% Away From 52W Low],"&gt;=10")/Table4[[#This Row],[Count]]</f>
        <v>1</v>
      </c>
      <c r="R52" s="1">
        <f>COUNTIFS(Table2[Sub-Sector],Table4[[#This Row],[Sub-Sector]],Table2[% Price above 20 EMA],"&gt;=0")/Table4[[#This Row],[Count]]</f>
        <v>0.5</v>
      </c>
      <c r="S52" s="1">
        <f>COUNTIFS(Table2[Sub-Sector],Table4[[#This Row],[Sub-Sector]],Table2[% Price above 50 EMA],"&gt;=0")/Table4[[#This Row],[Count]]</f>
        <v>0.5</v>
      </c>
      <c r="T52" s="1">
        <f>COUNTIFS(Table2[Sub-Sector],Table4[[#This Row],[Sub-Sector]],Table2[% Price above 200 EMA],"&gt;=0")/Table4[[#This Row],[Count]]</f>
        <v>0.5</v>
      </c>
      <c r="U52" s="1">
        <f>COUNTIFS(Table2[Sub-Sector],Table4[[#This Row],[Sub-Sector]],Table2[Rate of Change - Zone],"Positive")/Table4[[#This Row],[Count]]</f>
        <v>0.5</v>
      </c>
      <c r="V52" s="1">
        <f>COUNTIFS(Table2[Sub-Sector],Table4[[#This Row],[Sub-Sector]],Table2[Sharpe Ratio],"&gt;=0.10")/Table4[[#This Row],[Count]]</f>
        <v>0.5</v>
      </c>
      <c r="W5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432</v>
      </c>
      <c r="X52">
        <f>_xlfn.RANK.AVG(Table4[[#This Row],[Score]],Table4[Score],1)</f>
        <v>59</v>
      </c>
      <c r="Y5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231</v>
      </c>
      <c r="Z52">
        <f>_xlfn.RANK.AVG(Table4[[#This Row],[Score 2 ]],Table4[[Score 2 ]],1)</f>
        <v>51</v>
      </c>
    </row>
    <row r="53" spans="1:26" x14ac:dyDescent="0.3">
      <c r="A53" t="s">
        <v>1097</v>
      </c>
      <c r="B53">
        <f>COUNTIFS(Table2[Sub-Sector],Table4[[#This Row],[Sub-Sector]])</f>
        <v>2</v>
      </c>
      <c r="C53" s="1">
        <f>COUNTIFS(Table2[Sub-Sector],Table4[[#This Row],[Sub-Sector]],Table2[Uptrend],"Uptrend")/Table4[[#This Row],[Count]]</f>
        <v>1</v>
      </c>
      <c r="D53" s="1">
        <f>COUNTIFS(Table2[Sub-Sector],Table4[[#This Row],[Sub-Sector]],Table2[1W Return vs Nifty],"&gt;=5")/Table4[[#This Row],[Count]]</f>
        <v>0</v>
      </c>
      <c r="E53" s="1">
        <f>COUNTIFS(Table2[Sub-Sector],Table4[[#This Row],[Sub-Sector]],Table2[1M Return vs Nifty],"&gt;=5")/Table4[[#This Row],[Count]]</f>
        <v>0.5</v>
      </c>
      <c r="F53" s="1">
        <f>COUNTIFS(Table2[Sub-Sector],Table4[[#This Row],[Sub-Sector]],Table2[6M Return vs Nifty],"&gt;=10")/Table4[[#This Row],[Count]]</f>
        <v>0.5</v>
      </c>
      <c r="G53" s="1">
        <f>COUNTIFS(Table2[Sub-Sector],Table4[[#This Row],[Sub-Sector]],Table2[1Y Return vs Nifty],"&gt;=10")/Table4[[#This Row],[Count]]</f>
        <v>0.5</v>
      </c>
      <c r="H53" s="1">
        <f>COUNTIFS(Table2[Sub-Sector],Table4[[#This Row],[Sub-Sector]],Table2[RSI Exponential â€“ 14D],"&gt;=50")/Table4[[#This Row],[Count]]</f>
        <v>0.5</v>
      </c>
      <c r="I53" s="1">
        <f>COUNTIFS(Table2[Sub-Sector],Table4[[#This Row],[Sub-Sector]],Table2[Relative Volume],"&gt;=1")/Table4[[#This Row],[Count]]</f>
        <v>0.5</v>
      </c>
      <c r="J53" s="1">
        <f>COUNTIFS(Table2[Sub-Sector],Table4[[#This Row],[Sub-Sector]],Table2[% Away From Day Low],"&gt;=0.05")/Table4[[#This Row],[Count]]</f>
        <v>0</v>
      </c>
      <c r="K53" s="1">
        <f>COUNTIFS(Table2[Sub-Sector],Table4[[#This Row],[Sub-Sector]],Table2[% Away From Day High],"&lt;=0.05")/Table4[[#This Row],[Count]]</f>
        <v>1</v>
      </c>
      <c r="L53" s="1">
        <f>COUNTIFS(Table2[Sub-Sector],Table4[[#This Row],[Sub-Sector]],Table2[% Away From Current Week Low],"&gt;=0.05")/Table4[[#This Row],[Count]]</f>
        <v>0</v>
      </c>
      <c r="M53" s="1">
        <f>COUNTIFS(Table2[Sub-Sector],Table4[[#This Row],[Sub-Sector]],Table2[% Away From Current Week High],"&lt;=0.05")/Table4[[#This Row],[Count]]</f>
        <v>1</v>
      </c>
      <c r="N53" s="1">
        <f>COUNTIFS(Table2[Sub-Sector],Table4[[#This Row],[Sub-Sector]],Table2[% Away From Current Month Low],"&gt;=0.05")/Table4[[#This Row],[Count]]</f>
        <v>0</v>
      </c>
      <c r="O53" s="1">
        <f>COUNTIFS(Table2[Sub-Sector],Table4[[#This Row],[Sub-Sector]],Table2[% Away From Current Month High],"&lt;=0.05")/Table4[[#This Row],[Count]]</f>
        <v>0.5</v>
      </c>
      <c r="P53" s="1">
        <f>COUNTIFS(Table2[Sub-Sector],Table4[[#This Row],[Sub-Sector]],Table2[% Away From 52W High],"&lt;=10")/Table4[[#This Row],[Count]]</f>
        <v>0.5</v>
      </c>
      <c r="Q53" s="1">
        <f>COUNTIFS(Table2[Sub-Sector],Table4[[#This Row],[Sub-Sector]],Table2[% Away From 52W Low],"&gt;=10")/Table4[[#This Row],[Count]]</f>
        <v>1</v>
      </c>
      <c r="R53" s="1">
        <f>COUNTIFS(Table2[Sub-Sector],Table4[[#This Row],[Sub-Sector]],Table2[% Price above 20 EMA],"&gt;=0")/Table4[[#This Row],[Count]]</f>
        <v>0.5</v>
      </c>
      <c r="S53" s="1">
        <f>COUNTIFS(Table2[Sub-Sector],Table4[[#This Row],[Sub-Sector]],Table2[% Price above 50 EMA],"&gt;=0")/Table4[[#This Row],[Count]]</f>
        <v>1</v>
      </c>
      <c r="T53" s="1">
        <f>COUNTIFS(Table2[Sub-Sector],Table4[[#This Row],[Sub-Sector]],Table2[% Price above 200 EMA],"&gt;=0")/Table4[[#This Row],[Count]]</f>
        <v>1</v>
      </c>
      <c r="U53" s="1">
        <f>COUNTIFS(Table2[Sub-Sector],Table4[[#This Row],[Sub-Sector]],Table2[Rate of Change - Zone],"Positive")/Table4[[#This Row],[Count]]</f>
        <v>0.5</v>
      </c>
      <c r="V53" s="1">
        <f>COUNTIFS(Table2[Sub-Sector],Table4[[#This Row],[Sub-Sector]],Table2[Sharpe Ratio],"&gt;=0.10")/Table4[[#This Row],[Count]]</f>
        <v>0</v>
      </c>
      <c r="W5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367</v>
      </c>
      <c r="X53">
        <f>_xlfn.RANK.AVG(Table4[[#This Row],[Score]],Table4[Score],1)</f>
        <v>41</v>
      </c>
      <c r="Y5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231</v>
      </c>
      <c r="Z53">
        <f>_xlfn.RANK.AVG(Table4[[#This Row],[Score 2 ]],Table4[[Score 2 ]],1)</f>
        <v>51</v>
      </c>
    </row>
    <row r="54" spans="1:26" x14ac:dyDescent="0.3">
      <c r="A54" t="s">
        <v>127</v>
      </c>
      <c r="B54">
        <f>COUNTIFS(Table2[Sub-Sector],Table4[[#This Row],[Sub-Sector]])</f>
        <v>22</v>
      </c>
      <c r="C54" s="1">
        <f>COUNTIFS(Table2[Sub-Sector],Table4[[#This Row],[Sub-Sector]],Table2[Uptrend],"Uptrend")/Table4[[#This Row],[Count]]</f>
        <v>0.45454545454545453</v>
      </c>
      <c r="D54" s="1">
        <f>COUNTIFS(Table2[Sub-Sector],Table4[[#This Row],[Sub-Sector]],Table2[1W Return vs Nifty],"&gt;=5")/Table4[[#This Row],[Count]]</f>
        <v>0.22727272727272727</v>
      </c>
      <c r="E54" s="1">
        <f>COUNTIFS(Table2[Sub-Sector],Table4[[#This Row],[Sub-Sector]],Table2[1M Return vs Nifty],"&gt;=5")/Table4[[#This Row],[Count]]</f>
        <v>0.31818181818181818</v>
      </c>
      <c r="F54" s="1">
        <f>COUNTIFS(Table2[Sub-Sector],Table4[[#This Row],[Sub-Sector]],Table2[6M Return vs Nifty],"&gt;=10")/Table4[[#This Row],[Count]]</f>
        <v>0.5</v>
      </c>
      <c r="G54" s="1">
        <f>COUNTIFS(Table2[Sub-Sector],Table4[[#This Row],[Sub-Sector]],Table2[1Y Return vs Nifty],"&gt;=10")/Table4[[#This Row],[Count]]</f>
        <v>0.59090909090909094</v>
      </c>
      <c r="H54" s="1">
        <f>COUNTIFS(Table2[Sub-Sector],Table4[[#This Row],[Sub-Sector]],Table2[RSI Exponential â€“ 14D],"&gt;=50")/Table4[[#This Row],[Count]]</f>
        <v>0.68181818181818177</v>
      </c>
      <c r="I54" s="1">
        <f>COUNTIFS(Table2[Sub-Sector],Table4[[#This Row],[Sub-Sector]],Table2[Relative Volume],"&gt;=1")/Table4[[#This Row],[Count]]</f>
        <v>0.13636363636363635</v>
      </c>
      <c r="J54" s="1">
        <f>COUNTIFS(Table2[Sub-Sector],Table4[[#This Row],[Sub-Sector]],Table2[% Away From Day Low],"&gt;=0.05")/Table4[[#This Row],[Count]]</f>
        <v>0</v>
      </c>
      <c r="K54" s="1">
        <f>COUNTIFS(Table2[Sub-Sector],Table4[[#This Row],[Sub-Sector]],Table2[% Away From Day High],"&lt;=0.05")/Table4[[#This Row],[Count]]</f>
        <v>0.95454545454545459</v>
      </c>
      <c r="L54" s="1">
        <f>COUNTIFS(Table2[Sub-Sector],Table4[[#This Row],[Sub-Sector]],Table2[% Away From Current Week Low],"&gt;=0.05")/Table4[[#This Row],[Count]]</f>
        <v>0</v>
      </c>
      <c r="M54" s="1">
        <f>COUNTIFS(Table2[Sub-Sector],Table4[[#This Row],[Sub-Sector]],Table2[% Away From Current Week High],"&lt;=0.05")/Table4[[#This Row],[Count]]</f>
        <v>0.95454545454545459</v>
      </c>
      <c r="N54" s="1">
        <f>COUNTIFS(Table2[Sub-Sector],Table4[[#This Row],[Sub-Sector]],Table2[% Away From Current Month Low],"&gt;=0.05")/Table4[[#This Row],[Count]]</f>
        <v>0.72727272727272729</v>
      </c>
      <c r="O54" s="1">
        <f>COUNTIFS(Table2[Sub-Sector],Table4[[#This Row],[Sub-Sector]],Table2[% Away From Current Month High],"&lt;=0.05")/Table4[[#This Row],[Count]]</f>
        <v>0.86363636363636365</v>
      </c>
      <c r="P54" s="1">
        <f>COUNTIFS(Table2[Sub-Sector],Table4[[#This Row],[Sub-Sector]],Table2[% Away From 52W High],"&lt;=10")/Table4[[#This Row],[Count]]</f>
        <v>0.31818181818181818</v>
      </c>
      <c r="Q54" s="1">
        <f>COUNTIFS(Table2[Sub-Sector],Table4[[#This Row],[Sub-Sector]],Table2[% Away From 52W Low],"&gt;=10")/Table4[[#This Row],[Count]]</f>
        <v>1</v>
      </c>
      <c r="R54" s="1">
        <f>COUNTIFS(Table2[Sub-Sector],Table4[[#This Row],[Sub-Sector]],Table2[% Price above 20 EMA],"&gt;=0")/Table4[[#This Row],[Count]]</f>
        <v>0.81818181818181823</v>
      </c>
      <c r="S54" s="1">
        <f>COUNTIFS(Table2[Sub-Sector],Table4[[#This Row],[Sub-Sector]],Table2[% Price above 50 EMA],"&gt;=0")/Table4[[#This Row],[Count]]</f>
        <v>0.72727272727272729</v>
      </c>
      <c r="T54" s="1">
        <f>COUNTIFS(Table2[Sub-Sector],Table4[[#This Row],[Sub-Sector]],Table2[% Price above 200 EMA],"&gt;=0")/Table4[[#This Row],[Count]]</f>
        <v>0.90909090909090906</v>
      </c>
      <c r="U54" s="1">
        <f>COUNTIFS(Table2[Sub-Sector],Table4[[#This Row],[Sub-Sector]],Table2[Rate of Change - Zone],"Positive")/Table4[[#This Row],[Count]]</f>
        <v>0.72727272727272729</v>
      </c>
      <c r="V54" s="1">
        <f>COUNTIFS(Table2[Sub-Sector],Table4[[#This Row],[Sub-Sector]],Table2[Sharpe Ratio],"&gt;=0.10")/Table4[[#This Row],[Count]]</f>
        <v>0.40909090909090912</v>
      </c>
      <c r="W5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408</v>
      </c>
      <c r="X54">
        <f>_xlfn.RANK.AVG(Table4[[#This Row],[Score]],Table4[Score],1)</f>
        <v>52</v>
      </c>
      <c r="Y5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232</v>
      </c>
      <c r="Z54">
        <f>_xlfn.RANK.AVG(Table4[[#This Row],[Score 2 ]],Table4[[Score 2 ]],1)</f>
        <v>53</v>
      </c>
    </row>
    <row r="55" spans="1:26" x14ac:dyDescent="0.3">
      <c r="A55" t="s">
        <v>144</v>
      </c>
      <c r="B55">
        <f>COUNTIFS(Table2[Sub-Sector],Table4[[#This Row],[Sub-Sector]])</f>
        <v>3</v>
      </c>
      <c r="C55" s="1">
        <f>COUNTIFS(Table2[Sub-Sector],Table4[[#This Row],[Sub-Sector]],Table2[Uptrend],"Uptrend")/Table4[[#This Row],[Count]]</f>
        <v>0.33333333333333331</v>
      </c>
      <c r="D55" s="1">
        <f>COUNTIFS(Table2[Sub-Sector],Table4[[#This Row],[Sub-Sector]],Table2[1W Return vs Nifty],"&gt;=5")/Table4[[#This Row],[Count]]</f>
        <v>0</v>
      </c>
      <c r="E55" s="1">
        <f>COUNTIFS(Table2[Sub-Sector],Table4[[#This Row],[Sub-Sector]],Table2[1M Return vs Nifty],"&gt;=5")/Table4[[#This Row],[Count]]</f>
        <v>0.33333333333333331</v>
      </c>
      <c r="F55" s="1">
        <f>COUNTIFS(Table2[Sub-Sector],Table4[[#This Row],[Sub-Sector]],Table2[6M Return vs Nifty],"&gt;=10")/Table4[[#This Row],[Count]]</f>
        <v>0.66666666666666663</v>
      </c>
      <c r="G55" s="1">
        <f>COUNTIFS(Table2[Sub-Sector],Table4[[#This Row],[Sub-Sector]],Table2[1Y Return vs Nifty],"&gt;=10")/Table4[[#This Row],[Count]]</f>
        <v>0.66666666666666663</v>
      </c>
      <c r="H55" s="1">
        <f>COUNTIFS(Table2[Sub-Sector],Table4[[#This Row],[Sub-Sector]],Table2[RSI Exponential â€“ 14D],"&gt;=50")/Table4[[#This Row],[Count]]</f>
        <v>0.33333333333333331</v>
      </c>
      <c r="I55" s="1">
        <f>COUNTIFS(Table2[Sub-Sector],Table4[[#This Row],[Sub-Sector]],Table2[Relative Volume],"&gt;=1")/Table4[[#This Row],[Count]]</f>
        <v>0</v>
      </c>
      <c r="J55" s="1">
        <f>COUNTIFS(Table2[Sub-Sector],Table4[[#This Row],[Sub-Sector]],Table2[% Away From Day Low],"&gt;=0.05")/Table4[[#This Row],[Count]]</f>
        <v>0.33333333333333331</v>
      </c>
      <c r="K55" s="1">
        <f>COUNTIFS(Table2[Sub-Sector],Table4[[#This Row],[Sub-Sector]],Table2[% Away From Day High],"&lt;=0.05")/Table4[[#This Row],[Count]]</f>
        <v>1</v>
      </c>
      <c r="L55" s="1">
        <f>COUNTIFS(Table2[Sub-Sector],Table4[[#This Row],[Sub-Sector]],Table2[% Away From Current Week Low],"&gt;=0.05")/Table4[[#This Row],[Count]]</f>
        <v>0.33333333333333331</v>
      </c>
      <c r="M55" s="1">
        <f>COUNTIFS(Table2[Sub-Sector],Table4[[#This Row],[Sub-Sector]],Table2[% Away From Current Week High],"&lt;=0.05")/Table4[[#This Row],[Count]]</f>
        <v>1</v>
      </c>
      <c r="N55" s="1">
        <f>COUNTIFS(Table2[Sub-Sector],Table4[[#This Row],[Sub-Sector]],Table2[% Away From Current Month Low],"&gt;=0.05")/Table4[[#This Row],[Count]]</f>
        <v>0.33333333333333331</v>
      </c>
      <c r="O55" s="1">
        <f>COUNTIFS(Table2[Sub-Sector],Table4[[#This Row],[Sub-Sector]],Table2[% Away From Current Month High],"&lt;=0.05")/Table4[[#This Row],[Count]]</f>
        <v>1</v>
      </c>
      <c r="P55" s="1">
        <f>COUNTIFS(Table2[Sub-Sector],Table4[[#This Row],[Sub-Sector]],Table2[% Away From 52W High],"&lt;=10")/Table4[[#This Row],[Count]]</f>
        <v>0.33333333333333331</v>
      </c>
      <c r="Q55" s="1">
        <f>COUNTIFS(Table2[Sub-Sector],Table4[[#This Row],[Sub-Sector]],Table2[% Away From 52W Low],"&gt;=10")/Table4[[#This Row],[Count]]</f>
        <v>1</v>
      </c>
      <c r="R55" s="1">
        <f>COUNTIFS(Table2[Sub-Sector],Table4[[#This Row],[Sub-Sector]],Table2[% Price above 20 EMA],"&gt;=0")/Table4[[#This Row],[Count]]</f>
        <v>0.66666666666666663</v>
      </c>
      <c r="S55" s="1">
        <f>COUNTIFS(Table2[Sub-Sector],Table4[[#This Row],[Sub-Sector]],Table2[% Price above 50 EMA],"&gt;=0")/Table4[[#This Row],[Count]]</f>
        <v>0.33333333333333331</v>
      </c>
      <c r="T55" s="1">
        <f>COUNTIFS(Table2[Sub-Sector],Table4[[#This Row],[Sub-Sector]],Table2[% Price above 200 EMA],"&gt;=0")/Table4[[#This Row],[Count]]</f>
        <v>1</v>
      </c>
      <c r="U55" s="1">
        <f>COUNTIFS(Table2[Sub-Sector],Table4[[#This Row],[Sub-Sector]],Table2[Rate of Change - Zone],"Positive")/Table4[[#This Row],[Count]]</f>
        <v>0.66666666666666663</v>
      </c>
      <c r="V55" s="1">
        <f>COUNTIFS(Table2[Sub-Sector],Table4[[#This Row],[Sub-Sector]],Table2[Sharpe Ratio],"&gt;=0.10")/Table4[[#This Row],[Count]]</f>
        <v>0.33333333333333331</v>
      </c>
      <c r="W5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465.5</v>
      </c>
      <c r="X55">
        <f>_xlfn.RANK.AVG(Table4[[#This Row],[Score]],Table4[Score],1)</f>
        <v>73</v>
      </c>
      <c r="Y5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232.5</v>
      </c>
      <c r="Z55">
        <f>_xlfn.RANK.AVG(Table4[[#This Row],[Score 2 ]],Table4[[Score 2 ]],1)</f>
        <v>54</v>
      </c>
    </row>
    <row r="56" spans="1:26" x14ac:dyDescent="0.3">
      <c r="A56" t="s">
        <v>519</v>
      </c>
      <c r="B56">
        <f>COUNTIFS(Table2[Sub-Sector],Table4[[#This Row],[Sub-Sector]])</f>
        <v>2</v>
      </c>
      <c r="C56" s="1">
        <f>COUNTIFS(Table2[Sub-Sector],Table4[[#This Row],[Sub-Sector]],Table2[Uptrend],"Uptrend")/Table4[[#This Row],[Count]]</f>
        <v>0.5</v>
      </c>
      <c r="D56" s="1">
        <f>COUNTIFS(Table2[Sub-Sector],Table4[[#This Row],[Sub-Sector]],Table2[1W Return vs Nifty],"&gt;=5")/Table4[[#This Row],[Count]]</f>
        <v>0</v>
      </c>
      <c r="E56" s="1">
        <f>COUNTIFS(Table2[Sub-Sector],Table4[[#This Row],[Sub-Sector]],Table2[1M Return vs Nifty],"&gt;=5")/Table4[[#This Row],[Count]]</f>
        <v>0.5</v>
      </c>
      <c r="F56" s="1">
        <f>COUNTIFS(Table2[Sub-Sector],Table4[[#This Row],[Sub-Sector]],Table2[6M Return vs Nifty],"&gt;=10")/Table4[[#This Row],[Count]]</f>
        <v>1</v>
      </c>
      <c r="G56" s="1">
        <f>COUNTIFS(Table2[Sub-Sector],Table4[[#This Row],[Sub-Sector]],Table2[1Y Return vs Nifty],"&gt;=10")/Table4[[#This Row],[Count]]</f>
        <v>0</v>
      </c>
      <c r="H56" s="1">
        <f>COUNTIFS(Table2[Sub-Sector],Table4[[#This Row],[Sub-Sector]],Table2[RSI Exponential â€“ 14D],"&gt;=50")/Table4[[#This Row],[Count]]</f>
        <v>1</v>
      </c>
      <c r="I56" s="1">
        <f>COUNTIFS(Table2[Sub-Sector],Table4[[#This Row],[Sub-Sector]],Table2[Relative Volume],"&gt;=1")/Table4[[#This Row],[Count]]</f>
        <v>0</v>
      </c>
      <c r="J56" s="1">
        <f>COUNTIFS(Table2[Sub-Sector],Table4[[#This Row],[Sub-Sector]],Table2[% Away From Day Low],"&gt;=0.05")/Table4[[#This Row],[Count]]</f>
        <v>0</v>
      </c>
      <c r="K56" s="1">
        <f>COUNTIFS(Table2[Sub-Sector],Table4[[#This Row],[Sub-Sector]],Table2[% Away From Day High],"&lt;=0.05")/Table4[[#This Row],[Count]]</f>
        <v>1</v>
      </c>
      <c r="L56" s="1">
        <f>COUNTIFS(Table2[Sub-Sector],Table4[[#This Row],[Sub-Sector]],Table2[% Away From Current Week Low],"&gt;=0.05")/Table4[[#This Row],[Count]]</f>
        <v>0</v>
      </c>
      <c r="M56" s="1">
        <f>COUNTIFS(Table2[Sub-Sector],Table4[[#This Row],[Sub-Sector]],Table2[% Away From Current Week High],"&lt;=0.05")/Table4[[#This Row],[Count]]</f>
        <v>1</v>
      </c>
      <c r="N56" s="1">
        <f>COUNTIFS(Table2[Sub-Sector],Table4[[#This Row],[Sub-Sector]],Table2[% Away From Current Month Low],"&gt;=0.05")/Table4[[#This Row],[Count]]</f>
        <v>0.5</v>
      </c>
      <c r="O56" s="1">
        <f>COUNTIFS(Table2[Sub-Sector],Table4[[#This Row],[Sub-Sector]],Table2[% Away From Current Month High],"&lt;=0.05")/Table4[[#This Row],[Count]]</f>
        <v>1</v>
      </c>
      <c r="P56" s="1">
        <f>COUNTIFS(Table2[Sub-Sector],Table4[[#This Row],[Sub-Sector]],Table2[% Away From 52W High],"&lt;=10")/Table4[[#This Row],[Count]]</f>
        <v>0.5</v>
      </c>
      <c r="Q56" s="1">
        <f>COUNTIFS(Table2[Sub-Sector],Table4[[#This Row],[Sub-Sector]],Table2[% Away From 52W Low],"&gt;=10")/Table4[[#This Row],[Count]]</f>
        <v>1</v>
      </c>
      <c r="R56" s="1">
        <f>COUNTIFS(Table2[Sub-Sector],Table4[[#This Row],[Sub-Sector]],Table2[% Price above 20 EMA],"&gt;=0")/Table4[[#This Row],[Count]]</f>
        <v>1</v>
      </c>
      <c r="S56" s="1">
        <f>COUNTIFS(Table2[Sub-Sector],Table4[[#This Row],[Sub-Sector]],Table2[% Price above 50 EMA],"&gt;=0")/Table4[[#This Row],[Count]]</f>
        <v>1</v>
      </c>
      <c r="T56" s="1">
        <f>COUNTIFS(Table2[Sub-Sector],Table4[[#This Row],[Sub-Sector]],Table2[% Price above 200 EMA],"&gt;=0")/Table4[[#This Row],[Count]]</f>
        <v>1</v>
      </c>
      <c r="U56" s="1">
        <f>COUNTIFS(Table2[Sub-Sector],Table4[[#This Row],[Sub-Sector]],Table2[Rate of Change - Zone],"Positive")/Table4[[#This Row],[Count]]</f>
        <v>1</v>
      </c>
      <c r="V56" s="1">
        <f>COUNTIFS(Table2[Sub-Sector],Table4[[#This Row],[Sub-Sector]],Table2[Sharpe Ratio],"&gt;=0.10")/Table4[[#This Row],[Count]]</f>
        <v>0.5</v>
      </c>
      <c r="W5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434.5</v>
      </c>
      <c r="X56">
        <f>_xlfn.RANK.AVG(Table4[[#This Row],[Score]],Table4[Score],1)</f>
        <v>62.5</v>
      </c>
      <c r="Y5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233.5</v>
      </c>
      <c r="Z56">
        <f>_xlfn.RANK.AVG(Table4[[#This Row],[Score 2 ]],Table4[[Score 2 ]],1)</f>
        <v>55</v>
      </c>
    </row>
    <row r="57" spans="1:26" x14ac:dyDescent="0.3">
      <c r="A57" t="s">
        <v>242</v>
      </c>
      <c r="B57">
        <f>COUNTIFS(Table2[Sub-Sector],Table4[[#This Row],[Sub-Sector]])</f>
        <v>1</v>
      </c>
      <c r="C57" s="1">
        <f>COUNTIFS(Table2[Sub-Sector],Table4[[#This Row],[Sub-Sector]],Table2[Uptrend],"Uptrend")/Table4[[#This Row],[Count]]</f>
        <v>1</v>
      </c>
      <c r="D57" s="1">
        <f>COUNTIFS(Table2[Sub-Sector],Table4[[#This Row],[Sub-Sector]],Table2[1W Return vs Nifty],"&gt;=5")/Table4[[#This Row],[Count]]</f>
        <v>0</v>
      </c>
      <c r="E57" s="1">
        <f>COUNTIFS(Table2[Sub-Sector],Table4[[#This Row],[Sub-Sector]],Table2[1M Return vs Nifty],"&gt;=5")/Table4[[#This Row],[Count]]</f>
        <v>0</v>
      </c>
      <c r="F57" s="1">
        <f>COUNTIFS(Table2[Sub-Sector],Table4[[#This Row],[Sub-Sector]],Table2[6M Return vs Nifty],"&gt;=10")/Table4[[#This Row],[Count]]</f>
        <v>1</v>
      </c>
      <c r="G57" s="1">
        <f>COUNTIFS(Table2[Sub-Sector],Table4[[#This Row],[Sub-Sector]],Table2[1Y Return vs Nifty],"&gt;=10")/Table4[[#This Row],[Count]]</f>
        <v>1</v>
      </c>
      <c r="H57" s="1">
        <f>COUNTIFS(Table2[Sub-Sector],Table4[[#This Row],[Sub-Sector]],Table2[RSI Exponential â€“ 14D],"&gt;=50")/Table4[[#This Row],[Count]]</f>
        <v>0</v>
      </c>
      <c r="I57" s="1">
        <f>COUNTIFS(Table2[Sub-Sector],Table4[[#This Row],[Sub-Sector]],Table2[Relative Volume],"&gt;=1")/Table4[[#This Row],[Count]]</f>
        <v>0</v>
      </c>
      <c r="J57" s="1">
        <f>COUNTIFS(Table2[Sub-Sector],Table4[[#This Row],[Sub-Sector]],Table2[% Away From Day Low],"&gt;=0.05")/Table4[[#This Row],[Count]]</f>
        <v>0</v>
      </c>
      <c r="K57" s="1">
        <f>COUNTIFS(Table2[Sub-Sector],Table4[[#This Row],[Sub-Sector]],Table2[% Away From Day High],"&lt;=0.05")/Table4[[#This Row],[Count]]</f>
        <v>1</v>
      </c>
      <c r="L57" s="1">
        <f>COUNTIFS(Table2[Sub-Sector],Table4[[#This Row],[Sub-Sector]],Table2[% Away From Current Week Low],"&gt;=0.05")/Table4[[#This Row],[Count]]</f>
        <v>0</v>
      </c>
      <c r="M57" s="1">
        <f>COUNTIFS(Table2[Sub-Sector],Table4[[#This Row],[Sub-Sector]],Table2[% Away From Current Week High],"&lt;=0.05")/Table4[[#This Row],[Count]]</f>
        <v>1</v>
      </c>
      <c r="N57" s="1">
        <f>COUNTIFS(Table2[Sub-Sector],Table4[[#This Row],[Sub-Sector]],Table2[% Away From Current Month Low],"&gt;=0.05")/Table4[[#This Row],[Count]]</f>
        <v>0</v>
      </c>
      <c r="O57" s="1">
        <f>COUNTIFS(Table2[Sub-Sector],Table4[[#This Row],[Sub-Sector]],Table2[% Away From Current Month High],"&lt;=0.05")/Table4[[#This Row],[Count]]</f>
        <v>0</v>
      </c>
      <c r="P57" s="1">
        <f>COUNTIFS(Table2[Sub-Sector],Table4[[#This Row],[Sub-Sector]],Table2[% Away From 52W High],"&lt;=10")/Table4[[#This Row],[Count]]</f>
        <v>1</v>
      </c>
      <c r="Q57" s="1">
        <f>COUNTIFS(Table2[Sub-Sector],Table4[[#This Row],[Sub-Sector]],Table2[% Away From 52W Low],"&gt;=10")/Table4[[#This Row],[Count]]</f>
        <v>1</v>
      </c>
      <c r="R57" s="1">
        <f>COUNTIFS(Table2[Sub-Sector],Table4[[#This Row],[Sub-Sector]],Table2[% Price above 20 EMA],"&gt;=0")/Table4[[#This Row],[Count]]</f>
        <v>0</v>
      </c>
      <c r="S57" s="1">
        <f>COUNTIFS(Table2[Sub-Sector],Table4[[#This Row],[Sub-Sector]],Table2[% Price above 50 EMA],"&gt;=0")/Table4[[#This Row],[Count]]</f>
        <v>1</v>
      </c>
      <c r="T57" s="1">
        <f>COUNTIFS(Table2[Sub-Sector],Table4[[#This Row],[Sub-Sector]],Table2[% Price above 200 EMA],"&gt;=0")/Table4[[#This Row],[Count]]</f>
        <v>1</v>
      </c>
      <c r="U57" s="1">
        <f>COUNTIFS(Table2[Sub-Sector],Table4[[#This Row],[Sub-Sector]],Table2[Rate of Change - Zone],"Positive")/Table4[[#This Row],[Count]]</f>
        <v>0</v>
      </c>
      <c r="V57" s="1">
        <f>COUNTIFS(Table2[Sub-Sector],Table4[[#This Row],[Sub-Sector]],Table2[Sharpe Ratio],"&gt;=0.10")/Table4[[#This Row],[Count]]</f>
        <v>0</v>
      </c>
      <c r="W5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434</v>
      </c>
      <c r="X57">
        <f>_xlfn.RANK.AVG(Table4[[#This Row],[Score]],Table4[Score],1)</f>
        <v>60.5</v>
      </c>
      <c r="Y5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234</v>
      </c>
      <c r="Z57">
        <f>_xlfn.RANK.AVG(Table4[[#This Row],[Score 2 ]],Table4[[Score 2 ]],1)</f>
        <v>57</v>
      </c>
    </row>
    <row r="58" spans="1:26" x14ac:dyDescent="0.3">
      <c r="A58" t="s">
        <v>765</v>
      </c>
      <c r="B58">
        <f>COUNTIFS(Table2[Sub-Sector],Table4[[#This Row],[Sub-Sector]])</f>
        <v>1</v>
      </c>
      <c r="C58" s="1">
        <f>COUNTIFS(Table2[Sub-Sector],Table4[[#This Row],[Sub-Sector]],Table2[Uptrend],"Uptrend")/Table4[[#This Row],[Count]]</f>
        <v>1</v>
      </c>
      <c r="D58" s="1">
        <f>COUNTIFS(Table2[Sub-Sector],Table4[[#This Row],[Sub-Sector]],Table2[1W Return vs Nifty],"&gt;=5")/Table4[[#This Row],[Count]]</f>
        <v>0</v>
      </c>
      <c r="E58" s="1">
        <f>COUNTIFS(Table2[Sub-Sector],Table4[[#This Row],[Sub-Sector]],Table2[1M Return vs Nifty],"&gt;=5")/Table4[[#This Row],[Count]]</f>
        <v>0</v>
      </c>
      <c r="F58" s="1">
        <f>COUNTIFS(Table2[Sub-Sector],Table4[[#This Row],[Sub-Sector]],Table2[6M Return vs Nifty],"&gt;=10")/Table4[[#This Row],[Count]]</f>
        <v>1</v>
      </c>
      <c r="G58" s="1">
        <f>COUNTIFS(Table2[Sub-Sector],Table4[[#This Row],[Sub-Sector]],Table2[1Y Return vs Nifty],"&gt;=10")/Table4[[#This Row],[Count]]</f>
        <v>1</v>
      </c>
      <c r="H58" s="1">
        <f>COUNTIFS(Table2[Sub-Sector],Table4[[#This Row],[Sub-Sector]],Table2[RSI Exponential â€“ 14D],"&gt;=50")/Table4[[#This Row],[Count]]</f>
        <v>0</v>
      </c>
      <c r="I58" s="1">
        <f>COUNTIFS(Table2[Sub-Sector],Table4[[#This Row],[Sub-Sector]],Table2[Relative Volume],"&gt;=1")/Table4[[#This Row],[Count]]</f>
        <v>0</v>
      </c>
      <c r="J58" s="1">
        <f>COUNTIFS(Table2[Sub-Sector],Table4[[#This Row],[Sub-Sector]],Table2[% Away From Day Low],"&gt;=0.05")/Table4[[#This Row],[Count]]</f>
        <v>0</v>
      </c>
      <c r="K58" s="1">
        <f>COUNTIFS(Table2[Sub-Sector],Table4[[#This Row],[Sub-Sector]],Table2[% Away From Day High],"&lt;=0.05")/Table4[[#This Row],[Count]]</f>
        <v>1</v>
      </c>
      <c r="L58" s="1">
        <f>COUNTIFS(Table2[Sub-Sector],Table4[[#This Row],[Sub-Sector]],Table2[% Away From Current Week Low],"&gt;=0.05")/Table4[[#This Row],[Count]]</f>
        <v>0</v>
      </c>
      <c r="M58" s="1">
        <f>COUNTIFS(Table2[Sub-Sector],Table4[[#This Row],[Sub-Sector]],Table2[% Away From Current Week High],"&lt;=0.05")/Table4[[#This Row],[Count]]</f>
        <v>1</v>
      </c>
      <c r="N58" s="1">
        <f>COUNTIFS(Table2[Sub-Sector],Table4[[#This Row],[Sub-Sector]],Table2[% Away From Current Month Low],"&gt;=0.05")/Table4[[#This Row],[Count]]</f>
        <v>0</v>
      </c>
      <c r="O58" s="1">
        <f>COUNTIFS(Table2[Sub-Sector],Table4[[#This Row],[Sub-Sector]],Table2[% Away From Current Month High],"&lt;=0.05")/Table4[[#This Row],[Count]]</f>
        <v>0</v>
      </c>
      <c r="P58" s="1">
        <f>COUNTIFS(Table2[Sub-Sector],Table4[[#This Row],[Sub-Sector]],Table2[% Away From 52W High],"&lt;=10")/Table4[[#This Row],[Count]]</f>
        <v>1</v>
      </c>
      <c r="Q58" s="1">
        <f>COUNTIFS(Table2[Sub-Sector],Table4[[#This Row],[Sub-Sector]],Table2[% Away From 52W Low],"&gt;=10")/Table4[[#This Row],[Count]]</f>
        <v>1</v>
      </c>
      <c r="R58" s="1">
        <f>COUNTIFS(Table2[Sub-Sector],Table4[[#This Row],[Sub-Sector]],Table2[% Price above 20 EMA],"&gt;=0")/Table4[[#This Row],[Count]]</f>
        <v>0</v>
      </c>
      <c r="S58" s="1">
        <f>COUNTIFS(Table2[Sub-Sector],Table4[[#This Row],[Sub-Sector]],Table2[% Price above 50 EMA],"&gt;=0")/Table4[[#This Row],[Count]]</f>
        <v>1</v>
      </c>
      <c r="T58" s="1">
        <f>COUNTIFS(Table2[Sub-Sector],Table4[[#This Row],[Sub-Sector]],Table2[% Price above 200 EMA],"&gt;=0")/Table4[[#This Row],[Count]]</f>
        <v>1</v>
      </c>
      <c r="U58" s="1">
        <f>COUNTIFS(Table2[Sub-Sector],Table4[[#This Row],[Sub-Sector]],Table2[Rate of Change - Zone],"Positive")/Table4[[#This Row],[Count]]</f>
        <v>0</v>
      </c>
      <c r="V58" s="1">
        <f>COUNTIFS(Table2[Sub-Sector],Table4[[#This Row],[Sub-Sector]],Table2[Sharpe Ratio],"&gt;=0.10")/Table4[[#This Row],[Count]]</f>
        <v>0</v>
      </c>
      <c r="W5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434</v>
      </c>
      <c r="X58">
        <f>_xlfn.RANK.AVG(Table4[[#This Row],[Score]],Table4[Score],1)</f>
        <v>60.5</v>
      </c>
      <c r="Y5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234</v>
      </c>
      <c r="Z58">
        <f>_xlfn.RANK.AVG(Table4[[#This Row],[Score 2 ]],Table4[[Score 2 ]],1)</f>
        <v>57</v>
      </c>
    </row>
    <row r="59" spans="1:26" x14ac:dyDescent="0.3">
      <c r="A59" t="s">
        <v>409</v>
      </c>
      <c r="B59">
        <f>COUNTIFS(Table2[Sub-Sector],Table4[[#This Row],[Sub-Sector]])</f>
        <v>1</v>
      </c>
      <c r="C59" s="1">
        <f>COUNTIFS(Table2[Sub-Sector],Table4[[#This Row],[Sub-Sector]],Table2[Uptrend],"Uptrend")/Table4[[#This Row],[Count]]</f>
        <v>1</v>
      </c>
      <c r="D59" s="1">
        <f>COUNTIFS(Table2[Sub-Sector],Table4[[#This Row],[Sub-Sector]],Table2[1W Return vs Nifty],"&gt;=5")/Table4[[#This Row],[Count]]</f>
        <v>0</v>
      </c>
      <c r="E59" s="1">
        <f>COUNTIFS(Table2[Sub-Sector],Table4[[#This Row],[Sub-Sector]],Table2[1M Return vs Nifty],"&gt;=5")/Table4[[#This Row],[Count]]</f>
        <v>1</v>
      </c>
      <c r="F59" s="1">
        <f>COUNTIFS(Table2[Sub-Sector],Table4[[#This Row],[Sub-Sector]],Table2[6M Return vs Nifty],"&gt;=10")/Table4[[#This Row],[Count]]</f>
        <v>1</v>
      </c>
      <c r="G59" s="1">
        <f>COUNTIFS(Table2[Sub-Sector],Table4[[#This Row],[Sub-Sector]],Table2[1Y Return vs Nifty],"&gt;=10")/Table4[[#This Row],[Count]]</f>
        <v>1</v>
      </c>
      <c r="H59" s="1">
        <f>COUNTIFS(Table2[Sub-Sector],Table4[[#This Row],[Sub-Sector]],Table2[RSI Exponential â€“ 14D],"&gt;=50")/Table4[[#This Row],[Count]]</f>
        <v>0</v>
      </c>
      <c r="I59" s="1">
        <f>COUNTIFS(Table2[Sub-Sector],Table4[[#This Row],[Sub-Sector]],Table2[Relative Volume],"&gt;=1")/Table4[[#This Row],[Count]]</f>
        <v>0</v>
      </c>
      <c r="J59" s="1">
        <f>COUNTIFS(Table2[Sub-Sector],Table4[[#This Row],[Sub-Sector]],Table2[% Away From Day Low],"&gt;=0.05")/Table4[[#This Row],[Count]]</f>
        <v>0</v>
      </c>
      <c r="K59" s="1">
        <f>COUNTIFS(Table2[Sub-Sector],Table4[[#This Row],[Sub-Sector]],Table2[% Away From Day High],"&lt;=0.05")/Table4[[#This Row],[Count]]</f>
        <v>1</v>
      </c>
      <c r="L59" s="1">
        <f>COUNTIFS(Table2[Sub-Sector],Table4[[#This Row],[Sub-Sector]],Table2[% Away From Current Week Low],"&gt;=0.05")/Table4[[#This Row],[Count]]</f>
        <v>0</v>
      </c>
      <c r="M59" s="1">
        <f>COUNTIFS(Table2[Sub-Sector],Table4[[#This Row],[Sub-Sector]],Table2[% Away From Current Week High],"&lt;=0.05")/Table4[[#This Row],[Count]]</f>
        <v>1</v>
      </c>
      <c r="N59" s="1">
        <f>COUNTIFS(Table2[Sub-Sector],Table4[[#This Row],[Sub-Sector]],Table2[% Away From Current Month Low],"&gt;=0.05")/Table4[[#This Row],[Count]]</f>
        <v>0</v>
      </c>
      <c r="O59" s="1">
        <f>COUNTIFS(Table2[Sub-Sector],Table4[[#This Row],[Sub-Sector]],Table2[% Away From Current Month High],"&lt;=0.05")/Table4[[#This Row],[Count]]</f>
        <v>0</v>
      </c>
      <c r="P59" s="1">
        <f>COUNTIFS(Table2[Sub-Sector],Table4[[#This Row],[Sub-Sector]],Table2[% Away From 52W High],"&lt;=10")/Table4[[#This Row],[Count]]</f>
        <v>0</v>
      </c>
      <c r="Q59" s="1">
        <f>COUNTIFS(Table2[Sub-Sector],Table4[[#This Row],[Sub-Sector]],Table2[% Away From 52W Low],"&gt;=10")/Table4[[#This Row],[Count]]</f>
        <v>1</v>
      </c>
      <c r="R59" s="1">
        <f>COUNTIFS(Table2[Sub-Sector],Table4[[#This Row],[Sub-Sector]],Table2[% Price above 20 EMA],"&gt;=0")/Table4[[#This Row],[Count]]</f>
        <v>0</v>
      </c>
      <c r="S59" s="1">
        <f>COUNTIFS(Table2[Sub-Sector],Table4[[#This Row],[Sub-Sector]],Table2[% Price above 50 EMA],"&gt;=0")/Table4[[#This Row],[Count]]</f>
        <v>1</v>
      </c>
      <c r="T59" s="1">
        <f>COUNTIFS(Table2[Sub-Sector],Table4[[#This Row],[Sub-Sector]],Table2[% Price above 200 EMA],"&gt;=0")/Table4[[#This Row],[Count]]</f>
        <v>1</v>
      </c>
      <c r="U59" s="1">
        <f>COUNTIFS(Table2[Sub-Sector],Table4[[#This Row],[Sub-Sector]],Table2[Rate of Change - Zone],"Positive")/Table4[[#This Row],[Count]]</f>
        <v>0</v>
      </c>
      <c r="V59" s="1">
        <f>COUNTIFS(Table2[Sub-Sector],Table4[[#This Row],[Sub-Sector]],Table2[Sharpe Ratio],"&gt;=0.10")/Table4[[#This Row],[Count]]</f>
        <v>0</v>
      </c>
      <c r="W5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339.5</v>
      </c>
      <c r="X59">
        <f>_xlfn.RANK.AVG(Table4[[#This Row],[Score]],Table4[Score],1)</f>
        <v>34</v>
      </c>
      <c r="Y5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234</v>
      </c>
      <c r="Z59">
        <f>_xlfn.RANK.AVG(Table4[[#This Row],[Score 2 ]],Table4[[Score 2 ]],1)</f>
        <v>57</v>
      </c>
    </row>
    <row r="60" spans="1:26" x14ac:dyDescent="0.3">
      <c r="A60" t="s">
        <v>141</v>
      </c>
      <c r="B60">
        <f>COUNTIFS(Table2[Sub-Sector],Table4[[#This Row],[Sub-Sector]])</f>
        <v>1</v>
      </c>
      <c r="C60" s="1">
        <f>COUNTIFS(Table2[Sub-Sector],Table4[[#This Row],[Sub-Sector]],Table2[Uptrend],"Uptrend")/Table4[[#This Row],[Count]]</f>
        <v>1</v>
      </c>
      <c r="D60" s="1">
        <f>COUNTIFS(Table2[Sub-Sector],Table4[[#This Row],[Sub-Sector]],Table2[1W Return vs Nifty],"&gt;=5")/Table4[[#This Row],[Count]]</f>
        <v>1</v>
      </c>
      <c r="E60" s="1">
        <f>COUNTIFS(Table2[Sub-Sector],Table4[[#This Row],[Sub-Sector]],Table2[1M Return vs Nifty],"&gt;=5")/Table4[[#This Row],[Count]]</f>
        <v>1</v>
      </c>
      <c r="F60" s="1">
        <f>COUNTIFS(Table2[Sub-Sector],Table4[[#This Row],[Sub-Sector]],Table2[6M Return vs Nifty],"&gt;=10")/Table4[[#This Row],[Count]]</f>
        <v>0</v>
      </c>
      <c r="G60" s="1">
        <f>COUNTIFS(Table2[Sub-Sector],Table4[[#This Row],[Sub-Sector]],Table2[1Y Return vs Nifty],"&gt;=10")/Table4[[#This Row],[Count]]</f>
        <v>1</v>
      </c>
      <c r="H60" s="1">
        <f>COUNTIFS(Table2[Sub-Sector],Table4[[#This Row],[Sub-Sector]],Table2[RSI Exponential â€“ 14D],"&gt;=50")/Table4[[#This Row],[Count]]</f>
        <v>1</v>
      </c>
      <c r="I60" s="1">
        <f>COUNTIFS(Table2[Sub-Sector],Table4[[#This Row],[Sub-Sector]],Table2[Relative Volume],"&gt;=1")/Table4[[#This Row],[Count]]</f>
        <v>0</v>
      </c>
      <c r="J60" s="1">
        <f>COUNTIFS(Table2[Sub-Sector],Table4[[#This Row],[Sub-Sector]],Table2[% Away From Day Low],"&gt;=0.05")/Table4[[#This Row],[Count]]</f>
        <v>0</v>
      </c>
      <c r="K60" s="1">
        <f>COUNTIFS(Table2[Sub-Sector],Table4[[#This Row],[Sub-Sector]],Table2[% Away From Day High],"&lt;=0.05")/Table4[[#This Row],[Count]]</f>
        <v>1</v>
      </c>
      <c r="L60" s="1">
        <f>COUNTIFS(Table2[Sub-Sector],Table4[[#This Row],[Sub-Sector]],Table2[% Away From Current Week Low],"&gt;=0.05")/Table4[[#This Row],[Count]]</f>
        <v>0</v>
      </c>
      <c r="M60" s="1">
        <f>COUNTIFS(Table2[Sub-Sector],Table4[[#This Row],[Sub-Sector]],Table2[% Away From Current Week High],"&lt;=0.05")/Table4[[#This Row],[Count]]</f>
        <v>1</v>
      </c>
      <c r="N60" s="1">
        <f>COUNTIFS(Table2[Sub-Sector],Table4[[#This Row],[Sub-Sector]],Table2[% Away From Current Month Low],"&gt;=0.05")/Table4[[#This Row],[Count]]</f>
        <v>1</v>
      </c>
      <c r="O60" s="1">
        <f>COUNTIFS(Table2[Sub-Sector],Table4[[#This Row],[Sub-Sector]],Table2[% Away From Current Month High],"&lt;=0.05")/Table4[[#This Row],[Count]]</f>
        <v>1</v>
      </c>
      <c r="P60" s="1">
        <f>COUNTIFS(Table2[Sub-Sector],Table4[[#This Row],[Sub-Sector]],Table2[% Away From 52W High],"&lt;=10")/Table4[[#This Row],[Count]]</f>
        <v>1</v>
      </c>
      <c r="Q60" s="1">
        <f>COUNTIFS(Table2[Sub-Sector],Table4[[#This Row],[Sub-Sector]],Table2[% Away From 52W Low],"&gt;=10")/Table4[[#This Row],[Count]]</f>
        <v>1</v>
      </c>
      <c r="R60" s="1">
        <f>COUNTIFS(Table2[Sub-Sector],Table4[[#This Row],[Sub-Sector]],Table2[% Price above 20 EMA],"&gt;=0")/Table4[[#This Row],[Count]]</f>
        <v>1</v>
      </c>
      <c r="S60" s="1">
        <f>COUNTIFS(Table2[Sub-Sector],Table4[[#This Row],[Sub-Sector]],Table2[% Price above 50 EMA],"&gt;=0")/Table4[[#This Row],[Count]]</f>
        <v>1</v>
      </c>
      <c r="T60" s="1">
        <f>COUNTIFS(Table2[Sub-Sector],Table4[[#This Row],[Sub-Sector]],Table2[% Price above 200 EMA],"&gt;=0")/Table4[[#This Row],[Count]]</f>
        <v>1</v>
      </c>
      <c r="U60" s="1">
        <f>COUNTIFS(Table2[Sub-Sector],Table4[[#This Row],[Sub-Sector]],Table2[Rate of Change - Zone],"Positive")/Table4[[#This Row],[Count]]</f>
        <v>1</v>
      </c>
      <c r="V60" s="1">
        <f>COUNTIFS(Table2[Sub-Sector],Table4[[#This Row],[Sub-Sector]],Table2[Sharpe Ratio],"&gt;=0.10")/Table4[[#This Row],[Count]]</f>
        <v>1</v>
      </c>
      <c r="W6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261.5</v>
      </c>
      <c r="X60">
        <f>_xlfn.RANK.AVG(Table4[[#This Row],[Score]],Table4[Score],1)</f>
        <v>17</v>
      </c>
      <c r="Y6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236</v>
      </c>
      <c r="Z60">
        <f>_xlfn.RANK.AVG(Table4[[#This Row],[Score 2 ]],Table4[[Score 2 ]],1)</f>
        <v>59</v>
      </c>
    </row>
    <row r="61" spans="1:26" x14ac:dyDescent="0.3">
      <c r="A61" t="s">
        <v>467</v>
      </c>
      <c r="B61">
        <f>COUNTIFS(Table2[Sub-Sector],Table4[[#This Row],[Sub-Sector]])</f>
        <v>17</v>
      </c>
      <c r="C61" s="1">
        <f>COUNTIFS(Table2[Sub-Sector],Table4[[#This Row],[Sub-Sector]],Table2[Uptrend],"Uptrend")/Table4[[#This Row],[Count]]</f>
        <v>0.6470588235294118</v>
      </c>
      <c r="D61" s="1">
        <f>COUNTIFS(Table2[Sub-Sector],Table4[[#This Row],[Sub-Sector]],Table2[1W Return vs Nifty],"&gt;=5")/Table4[[#This Row],[Count]]</f>
        <v>0.23529411764705882</v>
      </c>
      <c r="E61" s="1">
        <f>COUNTIFS(Table2[Sub-Sector],Table4[[#This Row],[Sub-Sector]],Table2[1M Return vs Nifty],"&gt;=5")/Table4[[#This Row],[Count]]</f>
        <v>0.52941176470588236</v>
      </c>
      <c r="F61" s="1">
        <f>COUNTIFS(Table2[Sub-Sector],Table4[[#This Row],[Sub-Sector]],Table2[6M Return vs Nifty],"&gt;=10")/Table4[[#This Row],[Count]]</f>
        <v>0.47058823529411764</v>
      </c>
      <c r="G61" s="1">
        <f>COUNTIFS(Table2[Sub-Sector],Table4[[#This Row],[Sub-Sector]],Table2[1Y Return vs Nifty],"&gt;=10")/Table4[[#This Row],[Count]]</f>
        <v>0.23529411764705882</v>
      </c>
      <c r="H61" s="1">
        <f>COUNTIFS(Table2[Sub-Sector],Table4[[#This Row],[Sub-Sector]],Table2[RSI Exponential â€“ 14D],"&gt;=50")/Table4[[#This Row],[Count]]</f>
        <v>0.70588235294117652</v>
      </c>
      <c r="I61" s="1">
        <f>COUNTIFS(Table2[Sub-Sector],Table4[[#This Row],[Sub-Sector]],Table2[Relative Volume],"&gt;=1")/Table4[[#This Row],[Count]]</f>
        <v>0.47058823529411764</v>
      </c>
      <c r="J61" s="1">
        <f>COUNTIFS(Table2[Sub-Sector],Table4[[#This Row],[Sub-Sector]],Table2[% Away From Day Low],"&gt;=0.05")/Table4[[#This Row],[Count]]</f>
        <v>0.11764705882352941</v>
      </c>
      <c r="K61" s="1">
        <f>COUNTIFS(Table2[Sub-Sector],Table4[[#This Row],[Sub-Sector]],Table2[% Away From Day High],"&lt;=0.05")/Table4[[#This Row],[Count]]</f>
        <v>1</v>
      </c>
      <c r="L61" s="1">
        <f>COUNTIFS(Table2[Sub-Sector],Table4[[#This Row],[Sub-Sector]],Table2[% Away From Current Week Low],"&gt;=0.05")/Table4[[#This Row],[Count]]</f>
        <v>0.11764705882352941</v>
      </c>
      <c r="M61" s="1">
        <f>COUNTIFS(Table2[Sub-Sector],Table4[[#This Row],[Sub-Sector]],Table2[% Away From Current Week High],"&lt;=0.05")/Table4[[#This Row],[Count]]</f>
        <v>1</v>
      </c>
      <c r="N61" s="1">
        <f>COUNTIFS(Table2[Sub-Sector],Table4[[#This Row],[Sub-Sector]],Table2[% Away From Current Month Low],"&gt;=0.05")/Table4[[#This Row],[Count]]</f>
        <v>0.6470588235294118</v>
      </c>
      <c r="O61" s="1">
        <f>COUNTIFS(Table2[Sub-Sector],Table4[[#This Row],[Sub-Sector]],Table2[% Away From Current Month High],"&lt;=0.05")/Table4[[#This Row],[Count]]</f>
        <v>0.70588235294117652</v>
      </c>
      <c r="P61" s="1">
        <f>COUNTIFS(Table2[Sub-Sector],Table4[[#This Row],[Sub-Sector]],Table2[% Away From 52W High],"&lt;=10")/Table4[[#This Row],[Count]]</f>
        <v>0.52941176470588236</v>
      </c>
      <c r="Q61" s="1">
        <f>COUNTIFS(Table2[Sub-Sector],Table4[[#This Row],[Sub-Sector]],Table2[% Away From 52W Low],"&gt;=10")/Table4[[#This Row],[Count]]</f>
        <v>0.94117647058823528</v>
      </c>
      <c r="R61" s="1">
        <f>COUNTIFS(Table2[Sub-Sector],Table4[[#This Row],[Sub-Sector]],Table2[% Price above 20 EMA],"&gt;=0")/Table4[[#This Row],[Count]]</f>
        <v>0.76470588235294112</v>
      </c>
      <c r="S61" s="1">
        <f>COUNTIFS(Table2[Sub-Sector],Table4[[#This Row],[Sub-Sector]],Table2[% Price above 50 EMA],"&gt;=0")/Table4[[#This Row],[Count]]</f>
        <v>0.76470588235294112</v>
      </c>
      <c r="T61" s="1">
        <f>COUNTIFS(Table2[Sub-Sector],Table4[[#This Row],[Sub-Sector]],Table2[% Price above 200 EMA],"&gt;=0")/Table4[[#This Row],[Count]]</f>
        <v>0.76470588235294112</v>
      </c>
      <c r="U61" s="1">
        <f>COUNTIFS(Table2[Sub-Sector],Table4[[#This Row],[Sub-Sector]],Table2[Rate of Change - Zone],"Positive")/Table4[[#This Row],[Count]]</f>
        <v>0.76470588235294112</v>
      </c>
      <c r="V61" s="1">
        <f>COUNTIFS(Table2[Sub-Sector],Table4[[#This Row],[Sub-Sector]],Table2[Sharpe Ratio],"&gt;=0.10")/Table4[[#This Row],[Count]]</f>
        <v>0.11764705882352941</v>
      </c>
      <c r="W6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356</v>
      </c>
      <c r="X61">
        <f>_xlfn.RANK.AVG(Table4[[#This Row],[Score]],Table4[Score],1)</f>
        <v>38</v>
      </c>
      <c r="Y6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238.5</v>
      </c>
      <c r="Z61">
        <f>_xlfn.RANK.AVG(Table4[[#This Row],[Score 2 ]],Table4[[Score 2 ]],1)</f>
        <v>60</v>
      </c>
    </row>
    <row r="62" spans="1:26" x14ac:dyDescent="0.3">
      <c r="A62" t="s">
        <v>400</v>
      </c>
      <c r="B62">
        <f>COUNTIFS(Table2[Sub-Sector],Table4[[#This Row],[Sub-Sector]])</f>
        <v>6</v>
      </c>
      <c r="C62" s="1">
        <f>COUNTIFS(Table2[Sub-Sector],Table4[[#This Row],[Sub-Sector]],Table2[Uptrend],"Uptrend")/Table4[[#This Row],[Count]]</f>
        <v>0.83333333333333337</v>
      </c>
      <c r="D62" s="1">
        <f>COUNTIFS(Table2[Sub-Sector],Table4[[#This Row],[Sub-Sector]],Table2[1W Return vs Nifty],"&gt;=5")/Table4[[#This Row],[Count]]</f>
        <v>0.16666666666666666</v>
      </c>
      <c r="E62" s="1">
        <f>COUNTIFS(Table2[Sub-Sector],Table4[[#This Row],[Sub-Sector]],Table2[1M Return vs Nifty],"&gt;=5")/Table4[[#This Row],[Count]]</f>
        <v>0.66666666666666663</v>
      </c>
      <c r="F62" s="1">
        <f>COUNTIFS(Table2[Sub-Sector],Table4[[#This Row],[Sub-Sector]],Table2[6M Return vs Nifty],"&gt;=10")/Table4[[#This Row],[Count]]</f>
        <v>0.33333333333333331</v>
      </c>
      <c r="G62" s="1">
        <f>COUNTIFS(Table2[Sub-Sector],Table4[[#This Row],[Sub-Sector]],Table2[1Y Return vs Nifty],"&gt;=10")/Table4[[#This Row],[Count]]</f>
        <v>0.66666666666666663</v>
      </c>
      <c r="H62" s="1">
        <f>COUNTIFS(Table2[Sub-Sector],Table4[[#This Row],[Sub-Sector]],Table2[RSI Exponential â€“ 14D],"&gt;=50")/Table4[[#This Row],[Count]]</f>
        <v>1</v>
      </c>
      <c r="I62" s="1">
        <f>COUNTIFS(Table2[Sub-Sector],Table4[[#This Row],[Sub-Sector]],Table2[Relative Volume],"&gt;=1")/Table4[[#This Row],[Count]]</f>
        <v>0</v>
      </c>
      <c r="J62" s="1">
        <f>COUNTIFS(Table2[Sub-Sector],Table4[[#This Row],[Sub-Sector]],Table2[% Away From Day Low],"&gt;=0.05")/Table4[[#This Row],[Count]]</f>
        <v>0</v>
      </c>
      <c r="K62" s="1">
        <f>COUNTIFS(Table2[Sub-Sector],Table4[[#This Row],[Sub-Sector]],Table2[% Away From Day High],"&lt;=0.05")/Table4[[#This Row],[Count]]</f>
        <v>1</v>
      </c>
      <c r="L62" s="1">
        <f>COUNTIFS(Table2[Sub-Sector],Table4[[#This Row],[Sub-Sector]],Table2[% Away From Current Week Low],"&gt;=0.05")/Table4[[#This Row],[Count]]</f>
        <v>0</v>
      </c>
      <c r="M62" s="1">
        <f>COUNTIFS(Table2[Sub-Sector],Table4[[#This Row],[Sub-Sector]],Table2[% Away From Current Week High],"&lt;=0.05")/Table4[[#This Row],[Count]]</f>
        <v>1</v>
      </c>
      <c r="N62" s="1">
        <f>COUNTIFS(Table2[Sub-Sector],Table4[[#This Row],[Sub-Sector]],Table2[% Away From Current Month Low],"&gt;=0.05")/Table4[[#This Row],[Count]]</f>
        <v>0.83333333333333337</v>
      </c>
      <c r="O62" s="1">
        <f>COUNTIFS(Table2[Sub-Sector],Table4[[#This Row],[Sub-Sector]],Table2[% Away From Current Month High],"&lt;=0.05")/Table4[[#This Row],[Count]]</f>
        <v>1</v>
      </c>
      <c r="P62" s="1">
        <f>COUNTIFS(Table2[Sub-Sector],Table4[[#This Row],[Sub-Sector]],Table2[% Away From 52W High],"&lt;=10")/Table4[[#This Row],[Count]]</f>
        <v>0.66666666666666663</v>
      </c>
      <c r="Q62" s="1">
        <f>COUNTIFS(Table2[Sub-Sector],Table4[[#This Row],[Sub-Sector]],Table2[% Away From 52W Low],"&gt;=10")/Table4[[#This Row],[Count]]</f>
        <v>1</v>
      </c>
      <c r="R62" s="1">
        <f>COUNTIFS(Table2[Sub-Sector],Table4[[#This Row],[Sub-Sector]],Table2[% Price above 20 EMA],"&gt;=0")/Table4[[#This Row],[Count]]</f>
        <v>1</v>
      </c>
      <c r="S62" s="1">
        <f>COUNTIFS(Table2[Sub-Sector],Table4[[#This Row],[Sub-Sector]],Table2[% Price above 50 EMA],"&gt;=0")/Table4[[#This Row],[Count]]</f>
        <v>1</v>
      </c>
      <c r="T62" s="1">
        <f>COUNTIFS(Table2[Sub-Sector],Table4[[#This Row],[Sub-Sector]],Table2[% Price above 200 EMA],"&gt;=0")/Table4[[#This Row],[Count]]</f>
        <v>1</v>
      </c>
      <c r="U62" s="1">
        <f>COUNTIFS(Table2[Sub-Sector],Table4[[#This Row],[Sub-Sector]],Table2[Rate of Change - Zone],"Positive")/Table4[[#This Row],[Count]]</f>
        <v>1</v>
      </c>
      <c r="V62" s="1">
        <f>COUNTIFS(Table2[Sub-Sector],Table4[[#This Row],[Sub-Sector]],Table2[Sharpe Ratio],"&gt;=0.10")/Table4[[#This Row],[Count]]</f>
        <v>0.5</v>
      </c>
      <c r="W6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328.5</v>
      </c>
      <c r="X62">
        <f>_xlfn.RANK.AVG(Table4[[#This Row],[Score]],Table4[Score],1)</f>
        <v>29</v>
      </c>
      <c r="Y6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240.5</v>
      </c>
      <c r="Z62">
        <f>_xlfn.RANK.AVG(Table4[[#This Row],[Score 2 ]],Table4[[Score 2 ]],1)</f>
        <v>61</v>
      </c>
    </row>
    <row r="63" spans="1:26" x14ac:dyDescent="0.3">
      <c r="A63" t="s">
        <v>89</v>
      </c>
      <c r="B63">
        <f>COUNTIFS(Table2[Sub-Sector],Table4[[#This Row],[Sub-Sector]])</f>
        <v>4</v>
      </c>
      <c r="C63" s="1">
        <f>COUNTIFS(Table2[Sub-Sector],Table4[[#This Row],[Sub-Sector]],Table2[Uptrend],"Uptrend")/Table4[[#This Row],[Count]]</f>
        <v>1</v>
      </c>
      <c r="D63" s="1">
        <f>COUNTIFS(Table2[Sub-Sector],Table4[[#This Row],[Sub-Sector]],Table2[1W Return vs Nifty],"&gt;=5")/Table4[[#This Row],[Count]]</f>
        <v>0</v>
      </c>
      <c r="E63" s="1">
        <f>COUNTIFS(Table2[Sub-Sector],Table4[[#This Row],[Sub-Sector]],Table2[1M Return vs Nifty],"&gt;=5")/Table4[[#This Row],[Count]]</f>
        <v>0.5</v>
      </c>
      <c r="F63" s="1">
        <f>COUNTIFS(Table2[Sub-Sector],Table4[[#This Row],[Sub-Sector]],Table2[6M Return vs Nifty],"&gt;=10")/Table4[[#This Row],[Count]]</f>
        <v>0</v>
      </c>
      <c r="G63" s="1">
        <f>COUNTIFS(Table2[Sub-Sector],Table4[[#This Row],[Sub-Sector]],Table2[1Y Return vs Nifty],"&gt;=10")/Table4[[#This Row],[Count]]</f>
        <v>0</v>
      </c>
      <c r="H63" s="1">
        <f>COUNTIFS(Table2[Sub-Sector],Table4[[#This Row],[Sub-Sector]],Table2[RSI Exponential â€“ 14D],"&gt;=50")/Table4[[#This Row],[Count]]</f>
        <v>1</v>
      </c>
      <c r="I63" s="1">
        <f>COUNTIFS(Table2[Sub-Sector],Table4[[#This Row],[Sub-Sector]],Table2[Relative Volume],"&gt;=1")/Table4[[#This Row],[Count]]</f>
        <v>1</v>
      </c>
      <c r="J63" s="1">
        <f>COUNTIFS(Table2[Sub-Sector],Table4[[#This Row],[Sub-Sector]],Table2[% Away From Day Low],"&gt;=0.05")/Table4[[#This Row],[Count]]</f>
        <v>0</v>
      </c>
      <c r="K63" s="1">
        <f>COUNTIFS(Table2[Sub-Sector],Table4[[#This Row],[Sub-Sector]],Table2[% Away From Day High],"&lt;=0.05")/Table4[[#This Row],[Count]]</f>
        <v>1</v>
      </c>
      <c r="L63" s="1">
        <f>COUNTIFS(Table2[Sub-Sector],Table4[[#This Row],[Sub-Sector]],Table2[% Away From Current Week Low],"&gt;=0.05")/Table4[[#This Row],[Count]]</f>
        <v>0</v>
      </c>
      <c r="M63" s="1">
        <f>COUNTIFS(Table2[Sub-Sector],Table4[[#This Row],[Sub-Sector]],Table2[% Away From Current Week High],"&lt;=0.05")/Table4[[#This Row],[Count]]</f>
        <v>1</v>
      </c>
      <c r="N63" s="1">
        <f>COUNTIFS(Table2[Sub-Sector],Table4[[#This Row],[Sub-Sector]],Table2[% Away From Current Month Low],"&gt;=0.05")/Table4[[#This Row],[Count]]</f>
        <v>0.75</v>
      </c>
      <c r="O63" s="1">
        <f>COUNTIFS(Table2[Sub-Sector],Table4[[#This Row],[Sub-Sector]],Table2[% Away From Current Month High],"&lt;=0.05")/Table4[[#This Row],[Count]]</f>
        <v>0.75</v>
      </c>
      <c r="P63" s="1">
        <f>COUNTIFS(Table2[Sub-Sector],Table4[[#This Row],[Sub-Sector]],Table2[% Away From 52W High],"&lt;=10")/Table4[[#This Row],[Count]]</f>
        <v>0.75</v>
      </c>
      <c r="Q63" s="1">
        <f>COUNTIFS(Table2[Sub-Sector],Table4[[#This Row],[Sub-Sector]],Table2[% Away From 52W Low],"&gt;=10")/Table4[[#This Row],[Count]]</f>
        <v>1</v>
      </c>
      <c r="R63" s="1">
        <f>COUNTIFS(Table2[Sub-Sector],Table4[[#This Row],[Sub-Sector]],Table2[% Price above 20 EMA],"&gt;=0")/Table4[[#This Row],[Count]]</f>
        <v>1</v>
      </c>
      <c r="S63" s="1">
        <f>COUNTIFS(Table2[Sub-Sector],Table4[[#This Row],[Sub-Sector]],Table2[% Price above 50 EMA],"&gt;=0")/Table4[[#This Row],[Count]]</f>
        <v>1</v>
      </c>
      <c r="T63" s="1">
        <f>COUNTIFS(Table2[Sub-Sector],Table4[[#This Row],[Sub-Sector]],Table2[% Price above 200 EMA],"&gt;=0")/Table4[[#This Row],[Count]]</f>
        <v>1</v>
      </c>
      <c r="U63" s="1">
        <f>COUNTIFS(Table2[Sub-Sector],Table4[[#This Row],[Sub-Sector]],Table2[Rate of Change - Zone],"Positive")/Table4[[#This Row],[Count]]</f>
        <v>1</v>
      </c>
      <c r="V63" s="1">
        <f>COUNTIFS(Table2[Sub-Sector],Table4[[#This Row],[Sub-Sector]],Table2[Sharpe Ratio],"&gt;=0.10")/Table4[[#This Row],[Count]]</f>
        <v>0</v>
      </c>
      <c r="W6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379</v>
      </c>
      <c r="X63">
        <f>_xlfn.RANK.AVG(Table4[[#This Row],[Score]],Table4[Score],1)</f>
        <v>45.5</v>
      </c>
      <c r="Y6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243</v>
      </c>
      <c r="Z63">
        <f>_xlfn.RANK.AVG(Table4[[#This Row],[Score 2 ]],Table4[[Score 2 ]],1)</f>
        <v>62.5</v>
      </c>
    </row>
    <row r="64" spans="1:26" x14ac:dyDescent="0.3">
      <c r="A64" t="s">
        <v>341</v>
      </c>
      <c r="B64">
        <f>COUNTIFS(Table2[Sub-Sector],Table4[[#This Row],[Sub-Sector]])</f>
        <v>1</v>
      </c>
      <c r="C64" s="1">
        <f>COUNTIFS(Table2[Sub-Sector],Table4[[#This Row],[Sub-Sector]],Table2[Uptrend],"Uptrend")/Table4[[#This Row],[Count]]</f>
        <v>1</v>
      </c>
      <c r="D64" s="1">
        <f>COUNTIFS(Table2[Sub-Sector],Table4[[#This Row],[Sub-Sector]],Table2[1W Return vs Nifty],"&gt;=5")/Table4[[#This Row],[Count]]</f>
        <v>0</v>
      </c>
      <c r="E64" s="1">
        <f>COUNTIFS(Table2[Sub-Sector],Table4[[#This Row],[Sub-Sector]],Table2[1M Return vs Nifty],"&gt;=5")/Table4[[#This Row],[Count]]</f>
        <v>1</v>
      </c>
      <c r="F64" s="1">
        <f>COUNTIFS(Table2[Sub-Sector],Table4[[#This Row],[Sub-Sector]],Table2[6M Return vs Nifty],"&gt;=10")/Table4[[#This Row],[Count]]</f>
        <v>0</v>
      </c>
      <c r="G64" s="1">
        <f>COUNTIFS(Table2[Sub-Sector],Table4[[#This Row],[Sub-Sector]],Table2[1Y Return vs Nifty],"&gt;=10")/Table4[[#This Row],[Count]]</f>
        <v>0</v>
      </c>
      <c r="H64" s="1">
        <f>COUNTIFS(Table2[Sub-Sector],Table4[[#This Row],[Sub-Sector]],Table2[RSI Exponential â€“ 14D],"&gt;=50")/Table4[[#This Row],[Count]]</f>
        <v>1</v>
      </c>
      <c r="I64" s="1">
        <f>COUNTIFS(Table2[Sub-Sector],Table4[[#This Row],[Sub-Sector]],Table2[Relative Volume],"&gt;=1")/Table4[[#This Row],[Count]]</f>
        <v>1</v>
      </c>
      <c r="J64" s="1">
        <f>COUNTIFS(Table2[Sub-Sector],Table4[[#This Row],[Sub-Sector]],Table2[% Away From Day Low],"&gt;=0.05")/Table4[[#This Row],[Count]]</f>
        <v>0</v>
      </c>
      <c r="K64" s="1">
        <f>COUNTIFS(Table2[Sub-Sector],Table4[[#This Row],[Sub-Sector]],Table2[% Away From Day High],"&lt;=0.05")/Table4[[#This Row],[Count]]</f>
        <v>1</v>
      </c>
      <c r="L64" s="1">
        <f>COUNTIFS(Table2[Sub-Sector],Table4[[#This Row],[Sub-Sector]],Table2[% Away From Current Week Low],"&gt;=0.05")/Table4[[#This Row],[Count]]</f>
        <v>0</v>
      </c>
      <c r="M64" s="1">
        <f>COUNTIFS(Table2[Sub-Sector],Table4[[#This Row],[Sub-Sector]],Table2[% Away From Current Week High],"&lt;=0.05")/Table4[[#This Row],[Count]]</f>
        <v>1</v>
      </c>
      <c r="N64" s="1">
        <f>COUNTIFS(Table2[Sub-Sector],Table4[[#This Row],[Sub-Sector]],Table2[% Away From Current Month Low],"&gt;=0.05")/Table4[[#This Row],[Count]]</f>
        <v>1</v>
      </c>
      <c r="O64" s="1">
        <f>COUNTIFS(Table2[Sub-Sector],Table4[[#This Row],[Sub-Sector]],Table2[% Away From Current Month High],"&lt;=0.05")/Table4[[#This Row],[Count]]</f>
        <v>1</v>
      </c>
      <c r="P64" s="1">
        <f>COUNTIFS(Table2[Sub-Sector],Table4[[#This Row],[Sub-Sector]],Table2[% Away From 52W High],"&lt;=10")/Table4[[#This Row],[Count]]</f>
        <v>1</v>
      </c>
      <c r="Q64" s="1">
        <f>COUNTIFS(Table2[Sub-Sector],Table4[[#This Row],[Sub-Sector]],Table2[% Away From 52W Low],"&gt;=10")/Table4[[#This Row],[Count]]</f>
        <v>1</v>
      </c>
      <c r="R64" s="1">
        <f>COUNTIFS(Table2[Sub-Sector],Table4[[#This Row],[Sub-Sector]],Table2[% Price above 20 EMA],"&gt;=0")/Table4[[#This Row],[Count]]</f>
        <v>1</v>
      </c>
      <c r="S64" s="1">
        <f>COUNTIFS(Table2[Sub-Sector],Table4[[#This Row],[Sub-Sector]],Table2[% Price above 50 EMA],"&gt;=0")/Table4[[#This Row],[Count]]</f>
        <v>1</v>
      </c>
      <c r="T64" s="1">
        <f>COUNTIFS(Table2[Sub-Sector],Table4[[#This Row],[Sub-Sector]],Table2[% Price above 200 EMA],"&gt;=0")/Table4[[#This Row],[Count]]</f>
        <v>1</v>
      </c>
      <c r="U64" s="1">
        <f>COUNTIFS(Table2[Sub-Sector],Table4[[#This Row],[Sub-Sector]],Table2[Rate of Change - Zone],"Positive")/Table4[[#This Row],[Count]]</f>
        <v>1</v>
      </c>
      <c r="V64" s="1">
        <f>COUNTIFS(Table2[Sub-Sector],Table4[[#This Row],[Sub-Sector]],Table2[Sharpe Ratio],"&gt;=0.10")/Table4[[#This Row],[Count]]</f>
        <v>0</v>
      </c>
      <c r="W6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348.5</v>
      </c>
      <c r="X64">
        <f>_xlfn.RANK.AVG(Table4[[#This Row],[Score]],Table4[Score],1)</f>
        <v>36</v>
      </c>
      <c r="Y6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243</v>
      </c>
      <c r="Z64">
        <f>_xlfn.RANK.AVG(Table4[[#This Row],[Score 2 ]],Table4[[Score 2 ]],1)</f>
        <v>62.5</v>
      </c>
    </row>
    <row r="65" spans="1:26" x14ac:dyDescent="0.3">
      <c r="A65" t="s">
        <v>138</v>
      </c>
      <c r="B65">
        <f>COUNTIFS(Table2[Sub-Sector],Table4[[#This Row],[Sub-Sector]])</f>
        <v>6</v>
      </c>
      <c r="C65" s="1">
        <f>COUNTIFS(Table2[Sub-Sector],Table4[[#This Row],[Sub-Sector]],Table2[Uptrend],"Uptrend")/Table4[[#This Row],[Count]]</f>
        <v>0.5</v>
      </c>
      <c r="D65" s="1">
        <f>COUNTIFS(Table2[Sub-Sector],Table4[[#This Row],[Sub-Sector]],Table2[1W Return vs Nifty],"&gt;=5")/Table4[[#This Row],[Count]]</f>
        <v>0.33333333333333331</v>
      </c>
      <c r="E65" s="1">
        <f>COUNTIFS(Table2[Sub-Sector],Table4[[#This Row],[Sub-Sector]],Table2[1M Return vs Nifty],"&gt;=5")/Table4[[#This Row],[Count]]</f>
        <v>0.5</v>
      </c>
      <c r="F65" s="1">
        <f>COUNTIFS(Table2[Sub-Sector],Table4[[#This Row],[Sub-Sector]],Table2[6M Return vs Nifty],"&gt;=10")/Table4[[#This Row],[Count]]</f>
        <v>0.66666666666666663</v>
      </c>
      <c r="G65" s="1">
        <f>COUNTIFS(Table2[Sub-Sector],Table4[[#This Row],[Sub-Sector]],Table2[1Y Return vs Nifty],"&gt;=10")/Table4[[#This Row],[Count]]</f>
        <v>0.5</v>
      </c>
      <c r="H65" s="1">
        <f>COUNTIFS(Table2[Sub-Sector],Table4[[#This Row],[Sub-Sector]],Table2[RSI Exponential â€“ 14D],"&gt;=50")/Table4[[#This Row],[Count]]</f>
        <v>0.66666666666666663</v>
      </c>
      <c r="I65" s="1">
        <f>COUNTIFS(Table2[Sub-Sector],Table4[[#This Row],[Sub-Sector]],Table2[Relative Volume],"&gt;=1")/Table4[[#This Row],[Count]]</f>
        <v>0.16666666666666666</v>
      </c>
      <c r="J65" s="1">
        <f>COUNTIFS(Table2[Sub-Sector],Table4[[#This Row],[Sub-Sector]],Table2[% Away From Day Low],"&gt;=0.05")/Table4[[#This Row],[Count]]</f>
        <v>0</v>
      </c>
      <c r="K65" s="1">
        <f>COUNTIFS(Table2[Sub-Sector],Table4[[#This Row],[Sub-Sector]],Table2[% Away From Day High],"&lt;=0.05")/Table4[[#This Row],[Count]]</f>
        <v>1</v>
      </c>
      <c r="L65" s="1">
        <f>COUNTIFS(Table2[Sub-Sector],Table4[[#This Row],[Sub-Sector]],Table2[% Away From Current Week Low],"&gt;=0.05")/Table4[[#This Row],[Count]]</f>
        <v>0</v>
      </c>
      <c r="M65" s="1">
        <f>COUNTIFS(Table2[Sub-Sector],Table4[[#This Row],[Sub-Sector]],Table2[% Away From Current Week High],"&lt;=0.05")/Table4[[#This Row],[Count]]</f>
        <v>1</v>
      </c>
      <c r="N65" s="1">
        <f>COUNTIFS(Table2[Sub-Sector],Table4[[#This Row],[Sub-Sector]],Table2[% Away From Current Month Low],"&gt;=0.05")/Table4[[#This Row],[Count]]</f>
        <v>0.83333333333333337</v>
      </c>
      <c r="O65" s="1">
        <f>COUNTIFS(Table2[Sub-Sector],Table4[[#This Row],[Sub-Sector]],Table2[% Away From Current Month High],"&lt;=0.05")/Table4[[#This Row],[Count]]</f>
        <v>0.66666666666666663</v>
      </c>
      <c r="P65" s="1">
        <f>COUNTIFS(Table2[Sub-Sector],Table4[[#This Row],[Sub-Sector]],Table2[% Away From 52W High],"&lt;=10")/Table4[[#This Row],[Count]]</f>
        <v>0.16666666666666666</v>
      </c>
      <c r="Q65" s="1">
        <f>COUNTIFS(Table2[Sub-Sector],Table4[[#This Row],[Sub-Sector]],Table2[% Away From 52W Low],"&gt;=10")/Table4[[#This Row],[Count]]</f>
        <v>1</v>
      </c>
      <c r="R65" s="1">
        <f>COUNTIFS(Table2[Sub-Sector],Table4[[#This Row],[Sub-Sector]],Table2[% Price above 20 EMA],"&gt;=0")/Table4[[#This Row],[Count]]</f>
        <v>0.5</v>
      </c>
      <c r="S65" s="1">
        <f>COUNTIFS(Table2[Sub-Sector],Table4[[#This Row],[Sub-Sector]],Table2[% Price above 50 EMA],"&gt;=0")/Table4[[#This Row],[Count]]</f>
        <v>0.66666666666666663</v>
      </c>
      <c r="T65" s="1">
        <f>COUNTIFS(Table2[Sub-Sector],Table4[[#This Row],[Sub-Sector]],Table2[% Price above 200 EMA],"&gt;=0")/Table4[[#This Row],[Count]]</f>
        <v>0.83333333333333337</v>
      </c>
      <c r="U65" s="1">
        <f>COUNTIFS(Table2[Sub-Sector],Table4[[#This Row],[Sub-Sector]],Table2[Rate of Change - Zone],"Positive")/Table4[[#This Row],[Count]]</f>
        <v>0.5</v>
      </c>
      <c r="V65" s="1">
        <f>COUNTIFS(Table2[Sub-Sector],Table4[[#This Row],[Sub-Sector]],Table2[Sharpe Ratio],"&gt;=0.10")/Table4[[#This Row],[Count]]</f>
        <v>0.5</v>
      </c>
      <c r="W6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374.5</v>
      </c>
      <c r="X65">
        <f>_xlfn.RANK.AVG(Table4[[#This Row],[Score]],Table4[Score],1)</f>
        <v>44</v>
      </c>
      <c r="Y6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243.5</v>
      </c>
      <c r="Z65">
        <f>_xlfn.RANK.AVG(Table4[[#This Row],[Score 2 ]],Table4[[Score 2 ]],1)</f>
        <v>64</v>
      </c>
    </row>
    <row r="66" spans="1:26" x14ac:dyDescent="0.3">
      <c r="A66" t="s">
        <v>291</v>
      </c>
      <c r="B66">
        <f>COUNTIFS(Table2[Sub-Sector],Table4[[#This Row],[Sub-Sector]])</f>
        <v>6</v>
      </c>
      <c r="C66" s="1">
        <f>COUNTIFS(Table2[Sub-Sector],Table4[[#This Row],[Sub-Sector]],Table2[Uptrend],"Uptrend")/Table4[[#This Row],[Count]]</f>
        <v>0.5</v>
      </c>
      <c r="D66" s="1">
        <f>COUNTIFS(Table2[Sub-Sector],Table4[[#This Row],[Sub-Sector]],Table2[1W Return vs Nifty],"&gt;=5")/Table4[[#This Row],[Count]]</f>
        <v>0</v>
      </c>
      <c r="E66" s="1">
        <f>COUNTIFS(Table2[Sub-Sector],Table4[[#This Row],[Sub-Sector]],Table2[1M Return vs Nifty],"&gt;=5")/Table4[[#This Row],[Count]]</f>
        <v>0.66666666666666663</v>
      </c>
      <c r="F66" s="1">
        <f>COUNTIFS(Table2[Sub-Sector],Table4[[#This Row],[Sub-Sector]],Table2[6M Return vs Nifty],"&gt;=10")/Table4[[#This Row],[Count]]</f>
        <v>0</v>
      </c>
      <c r="G66" s="1">
        <f>COUNTIFS(Table2[Sub-Sector],Table4[[#This Row],[Sub-Sector]],Table2[1Y Return vs Nifty],"&gt;=10")/Table4[[#This Row],[Count]]</f>
        <v>0.66666666666666663</v>
      </c>
      <c r="H66" s="1">
        <f>COUNTIFS(Table2[Sub-Sector],Table4[[#This Row],[Sub-Sector]],Table2[RSI Exponential â€“ 14D],"&gt;=50")/Table4[[#This Row],[Count]]</f>
        <v>0.66666666666666663</v>
      </c>
      <c r="I66" s="1">
        <f>COUNTIFS(Table2[Sub-Sector],Table4[[#This Row],[Sub-Sector]],Table2[Relative Volume],"&gt;=1")/Table4[[#This Row],[Count]]</f>
        <v>0.16666666666666666</v>
      </c>
      <c r="J66" s="1">
        <f>COUNTIFS(Table2[Sub-Sector],Table4[[#This Row],[Sub-Sector]],Table2[% Away From Day Low],"&gt;=0.05")/Table4[[#This Row],[Count]]</f>
        <v>0</v>
      </c>
      <c r="K66" s="1">
        <f>COUNTIFS(Table2[Sub-Sector],Table4[[#This Row],[Sub-Sector]],Table2[% Away From Day High],"&lt;=0.05")/Table4[[#This Row],[Count]]</f>
        <v>1</v>
      </c>
      <c r="L66" s="1">
        <f>COUNTIFS(Table2[Sub-Sector],Table4[[#This Row],[Sub-Sector]],Table2[% Away From Current Week Low],"&gt;=0.05")/Table4[[#This Row],[Count]]</f>
        <v>0</v>
      </c>
      <c r="M66" s="1">
        <f>COUNTIFS(Table2[Sub-Sector],Table4[[#This Row],[Sub-Sector]],Table2[% Away From Current Week High],"&lt;=0.05")/Table4[[#This Row],[Count]]</f>
        <v>1</v>
      </c>
      <c r="N66" s="1">
        <f>COUNTIFS(Table2[Sub-Sector],Table4[[#This Row],[Sub-Sector]],Table2[% Away From Current Month Low],"&gt;=0.05")/Table4[[#This Row],[Count]]</f>
        <v>0.33333333333333331</v>
      </c>
      <c r="O66" s="1">
        <f>COUNTIFS(Table2[Sub-Sector],Table4[[#This Row],[Sub-Sector]],Table2[% Away From Current Month High],"&lt;=0.05")/Table4[[#This Row],[Count]]</f>
        <v>0.5</v>
      </c>
      <c r="P66" s="1">
        <f>COUNTIFS(Table2[Sub-Sector],Table4[[#This Row],[Sub-Sector]],Table2[% Away From 52W High],"&lt;=10")/Table4[[#This Row],[Count]]</f>
        <v>0.33333333333333331</v>
      </c>
      <c r="Q66" s="1">
        <f>COUNTIFS(Table2[Sub-Sector],Table4[[#This Row],[Sub-Sector]],Table2[% Away From 52W Low],"&gt;=10")/Table4[[#This Row],[Count]]</f>
        <v>1</v>
      </c>
      <c r="R66" s="1">
        <f>COUNTIFS(Table2[Sub-Sector],Table4[[#This Row],[Sub-Sector]],Table2[% Price above 20 EMA],"&gt;=0")/Table4[[#This Row],[Count]]</f>
        <v>0.66666666666666663</v>
      </c>
      <c r="S66" s="1">
        <f>COUNTIFS(Table2[Sub-Sector],Table4[[#This Row],[Sub-Sector]],Table2[% Price above 50 EMA],"&gt;=0")/Table4[[#This Row],[Count]]</f>
        <v>0.5</v>
      </c>
      <c r="T66" s="1">
        <f>COUNTIFS(Table2[Sub-Sector],Table4[[#This Row],[Sub-Sector]],Table2[% Price above 200 EMA],"&gt;=0")/Table4[[#This Row],[Count]]</f>
        <v>1</v>
      </c>
      <c r="U66" s="1">
        <f>COUNTIFS(Table2[Sub-Sector],Table4[[#This Row],[Sub-Sector]],Table2[Rate of Change - Zone],"Positive")/Table4[[#This Row],[Count]]</f>
        <v>0.83333333333333337</v>
      </c>
      <c r="V66" s="1">
        <f>COUNTIFS(Table2[Sub-Sector],Table4[[#This Row],[Sub-Sector]],Table2[Sharpe Ratio],"&gt;=0.10")/Table4[[#This Row],[Count]]</f>
        <v>0.66666666666666663</v>
      </c>
      <c r="W6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430</v>
      </c>
      <c r="X66">
        <f>_xlfn.RANK.AVG(Table4[[#This Row],[Score]],Table4[Score],1)</f>
        <v>57</v>
      </c>
      <c r="Y6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250</v>
      </c>
      <c r="Z66">
        <f>_xlfn.RANK.AVG(Table4[[#This Row],[Score 2 ]],Table4[[Score 2 ]],1)</f>
        <v>65</v>
      </c>
    </row>
    <row r="67" spans="1:26" x14ac:dyDescent="0.3">
      <c r="A67" t="s">
        <v>998</v>
      </c>
      <c r="B67">
        <f>COUNTIFS(Table2[Sub-Sector],Table4[[#This Row],[Sub-Sector]])</f>
        <v>2</v>
      </c>
      <c r="C67" s="1">
        <f>COUNTIFS(Table2[Sub-Sector],Table4[[#This Row],[Sub-Sector]],Table2[Uptrend],"Uptrend")/Table4[[#This Row],[Count]]</f>
        <v>0.5</v>
      </c>
      <c r="D67" s="1">
        <f>COUNTIFS(Table2[Sub-Sector],Table4[[#This Row],[Sub-Sector]],Table2[1W Return vs Nifty],"&gt;=5")/Table4[[#This Row],[Count]]</f>
        <v>0</v>
      </c>
      <c r="E67" s="1">
        <f>COUNTIFS(Table2[Sub-Sector],Table4[[#This Row],[Sub-Sector]],Table2[1M Return vs Nifty],"&gt;=5")/Table4[[#This Row],[Count]]</f>
        <v>0</v>
      </c>
      <c r="F67" s="1">
        <f>COUNTIFS(Table2[Sub-Sector],Table4[[#This Row],[Sub-Sector]],Table2[6M Return vs Nifty],"&gt;=10")/Table4[[#This Row],[Count]]</f>
        <v>0.5</v>
      </c>
      <c r="G67" s="1">
        <f>COUNTIFS(Table2[Sub-Sector],Table4[[#This Row],[Sub-Sector]],Table2[1Y Return vs Nifty],"&gt;=10")/Table4[[#This Row],[Count]]</f>
        <v>1</v>
      </c>
      <c r="H67" s="1">
        <f>COUNTIFS(Table2[Sub-Sector],Table4[[#This Row],[Sub-Sector]],Table2[RSI Exponential â€“ 14D],"&gt;=50")/Table4[[#This Row],[Count]]</f>
        <v>0</v>
      </c>
      <c r="I67" s="1">
        <f>COUNTIFS(Table2[Sub-Sector],Table4[[#This Row],[Sub-Sector]],Table2[Relative Volume],"&gt;=1")/Table4[[#This Row],[Count]]</f>
        <v>0</v>
      </c>
      <c r="J67" s="1">
        <f>COUNTIFS(Table2[Sub-Sector],Table4[[#This Row],[Sub-Sector]],Table2[% Away From Day Low],"&gt;=0.05")/Table4[[#This Row],[Count]]</f>
        <v>0.5</v>
      </c>
      <c r="K67" s="1">
        <f>COUNTIFS(Table2[Sub-Sector],Table4[[#This Row],[Sub-Sector]],Table2[% Away From Day High],"&lt;=0.05")/Table4[[#This Row],[Count]]</f>
        <v>1</v>
      </c>
      <c r="L67" s="1">
        <f>COUNTIFS(Table2[Sub-Sector],Table4[[#This Row],[Sub-Sector]],Table2[% Away From Current Week Low],"&gt;=0.05")/Table4[[#This Row],[Count]]</f>
        <v>0.5</v>
      </c>
      <c r="M67" s="1">
        <f>COUNTIFS(Table2[Sub-Sector],Table4[[#This Row],[Sub-Sector]],Table2[% Away From Current Week High],"&lt;=0.05")/Table4[[#This Row],[Count]]</f>
        <v>1</v>
      </c>
      <c r="N67" s="1">
        <f>COUNTIFS(Table2[Sub-Sector],Table4[[#This Row],[Sub-Sector]],Table2[% Away From Current Month Low],"&gt;=0.05")/Table4[[#This Row],[Count]]</f>
        <v>0.5</v>
      </c>
      <c r="O67" s="1">
        <f>COUNTIFS(Table2[Sub-Sector],Table4[[#This Row],[Sub-Sector]],Table2[% Away From Current Month High],"&lt;=0.05")/Table4[[#This Row],[Count]]</f>
        <v>1</v>
      </c>
      <c r="P67" s="1">
        <f>COUNTIFS(Table2[Sub-Sector],Table4[[#This Row],[Sub-Sector]],Table2[% Away From 52W High],"&lt;=10")/Table4[[#This Row],[Count]]</f>
        <v>0</v>
      </c>
      <c r="Q67" s="1">
        <f>COUNTIFS(Table2[Sub-Sector],Table4[[#This Row],[Sub-Sector]],Table2[% Away From 52W Low],"&gt;=10")/Table4[[#This Row],[Count]]</f>
        <v>1</v>
      </c>
      <c r="R67" s="1">
        <f>COUNTIFS(Table2[Sub-Sector],Table4[[#This Row],[Sub-Sector]],Table2[% Price above 20 EMA],"&gt;=0")/Table4[[#This Row],[Count]]</f>
        <v>0.5</v>
      </c>
      <c r="S67" s="1">
        <f>COUNTIFS(Table2[Sub-Sector],Table4[[#This Row],[Sub-Sector]],Table2[% Price above 50 EMA],"&gt;=0")/Table4[[#This Row],[Count]]</f>
        <v>0</v>
      </c>
      <c r="T67" s="1">
        <f>COUNTIFS(Table2[Sub-Sector],Table4[[#This Row],[Sub-Sector]],Table2[% Price above 200 EMA],"&gt;=0")/Table4[[#This Row],[Count]]</f>
        <v>1</v>
      </c>
      <c r="U67" s="1">
        <f>COUNTIFS(Table2[Sub-Sector],Table4[[#This Row],[Sub-Sector]],Table2[Rate of Change - Zone],"Positive")/Table4[[#This Row],[Count]]</f>
        <v>0.5</v>
      </c>
      <c r="V67" s="1">
        <f>COUNTIFS(Table2[Sub-Sector],Table4[[#This Row],[Sub-Sector]],Table2[Sharpe Ratio],"&gt;=0.10")/Table4[[#This Row],[Count]]</f>
        <v>0.5</v>
      </c>
      <c r="W6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516.5</v>
      </c>
      <c r="X67">
        <f>_xlfn.RANK.AVG(Table4[[#This Row],[Score]],Table4[Score],1)</f>
        <v>89</v>
      </c>
      <c r="Y6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251.5</v>
      </c>
      <c r="Z67">
        <f>_xlfn.RANK.AVG(Table4[[#This Row],[Score 2 ]],Table4[[Score 2 ]],1)</f>
        <v>66</v>
      </c>
    </row>
    <row r="68" spans="1:26" x14ac:dyDescent="0.3">
      <c r="A68" t="s">
        <v>514</v>
      </c>
      <c r="B68">
        <f>COUNTIFS(Table2[Sub-Sector],Table4[[#This Row],[Sub-Sector]])</f>
        <v>4</v>
      </c>
      <c r="C68" s="1">
        <f>COUNTIFS(Table2[Sub-Sector],Table4[[#This Row],[Sub-Sector]],Table2[Uptrend],"Uptrend")/Table4[[#This Row],[Count]]</f>
        <v>0.5</v>
      </c>
      <c r="D68" s="1">
        <f>COUNTIFS(Table2[Sub-Sector],Table4[[#This Row],[Sub-Sector]],Table2[1W Return vs Nifty],"&gt;=5")/Table4[[#This Row],[Count]]</f>
        <v>0.25</v>
      </c>
      <c r="E68" s="1">
        <f>COUNTIFS(Table2[Sub-Sector],Table4[[#This Row],[Sub-Sector]],Table2[1M Return vs Nifty],"&gt;=5")/Table4[[#This Row],[Count]]</f>
        <v>0.25</v>
      </c>
      <c r="F68" s="1">
        <f>COUNTIFS(Table2[Sub-Sector],Table4[[#This Row],[Sub-Sector]],Table2[6M Return vs Nifty],"&gt;=10")/Table4[[#This Row],[Count]]</f>
        <v>0.5</v>
      </c>
      <c r="G68" s="1">
        <f>COUNTIFS(Table2[Sub-Sector],Table4[[#This Row],[Sub-Sector]],Table2[1Y Return vs Nifty],"&gt;=10")/Table4[[#This Row],[Count]]</f>
        <v>0.5</v>
      </c>
      <c r="H68" s="1">
        <f>COUNTIFS(Table2[Sub-Sector],Table4[[#This Row],[Sub-Sector]],Table2[RSI Exponential â€“ 14D],"&gt;=50")/Table4[[#This Row],[Count]]</f>
        <v>0.75</v>
      </c>
      <c r="I68" s="1">
        <f>COUNTIFS(Table2[Sub-Sector],Table4[[#This Row],[Sub-Sector]],Table2[Relative Volume],"&gt;=1")/Table4[[#This Row],[Count]]</f>
        <v>0.25</v>
      </c>
      <c r="J68" s="1">
        <f>COUNTIFS(Table2[Sub-Sector],Table4[[#This Row],[Sub-Sector]],Table2[% Away From Day Low],"&gt;=0.05")/Table4[[#This Row],[Count]]</f>
        <v>0</v>
      </c>
      <c r="K68" s="1">
        <f>COUNTIFS(Table2[Sub-Sector],Table4[[#This Row],[Sub-Sector]],Table2[% Away From Day High],"&lt;=0.05")/Table4[[#This Row],[Count]]</f>
        <v>0.75</v>
      </c>
      <c r="L68" s="1">
        <f>COUNTIFS(Table2[Sub-Sector],Table4[[#This Row],[Sub-Sector]],Table2[% Away From Current Week Low],"&gt;=0.05")/Table4[[#This Row],[Count]]</f>
        <v>0</v>
      </c>
      <c r="M68" s="1">
        <f>COUNTIFS(Table2[Sub-Sector],Table4[[#This Row],[Sub-Sector]],Table2[% Away From Current Week High],"&lt;=0.05")/Table4[[#This Row],[Count]]</f>
        <v>0.75</v>
      </c>
      <c r="N68" s="1">
        <f>COUNTIFS(Table2[Sub-Sector],Table4[[#This Row],[Sub-Sector]],Table2[% Away From Current Month Low],"&gt;=0.05")/Table4[[#This Row],[Count]]</f>
        <v>0.5</v>
      </c>
      <c r="O68" s="1">
        <f>COUNTIFS(Table2[Sub-Sector],Table4[[#This Row],[Sub-Sector]],Table2[% Away From Current Month High],"&lt;=0.05")/Table4[[#This Row],[Count]]</f>
        <v>0.5</v>
      </c>
      <c r="P68" s="1">
        <f>COUNTIFS(Table2[Sub-Sector],Table4[[#This Row],[Sub-Sector]],Table2[% Away From 52W High],"&lt;=10")/Table4[[#This Row],[Count]]</f>
        <v>0</v>
      </c>
      <c r="Q68" s="1">
        <f>COUNTIFS(Table2[Sub-Sector],Table4[[#This Row],[Sub-Sector]],Table2[% Away From 52W Low],"&gt;=10")/Table4[[#This Row],[Count]]</f>
        <v>1</v>
      </c>
      <c r="R68" s="1">
        <f>COUNTIFS(Table2[Sub-Sector],Table4[[#This Row],[Sub-Sector]],Table2[% Price above 20 EMA],"&gt;=0")/Table4[[#This Row],[Count]]</f>
        <v>0.75</v>
      </c>
      <c r="S68" s="1">
        <f>COUNTIFS(Table2[Sub-Sector],Table4[[#This Row],[Sub-Sector]],Table2[% Price above 50 EMA],"&gt;=0")/Table4[[#This Row],[Count]]</f>
        <v>0.75</v>
      </c>
      <c r="T68" s="1">
        <f>COUNTIFS(Table2[Sub-Sector],Table4[[#This Row],[Sub-Sector]],Table2[% Price above 200 EMA],"&gt;=0")/Table4[[#This Row],[Count]]</f>
        <v>0.75</v>
      </c>
      <c r="U68" s="1">
        <f>COUNTIFS(Table2[Sub-Sector],Table4[[#This Row],[Sub-Sector]],Table2[Rate of Change - Zone],"Positive")/Table4[[#This Row],[Count]]</f>
        <v>0.5</v>
      </c>
      <c r="V68" s="1">
        <f>COUNTIFS(Table2[Sub-Sector],Table4[[#This Row],[Sub-Sector]],Table2[Sharpe Ratio],"&gt;=0.10")/Table4[[#This Row],[Count]]</f>
        <v>0.25</v>
      </c>
      <c r="W6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428</v>
      </c>
      <c r="X68">
        <f>_xlfn.RANK.AVG(Table4[[#This Row],[Score]],Table4[Score],1)</f>
        <v>56</v>
      </c>
      <c r="Y6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258.5</v>
      </c>
      <c r="Z68">
        <f>_xlfn.RANK.AVG(Table4[[#This Row],[Score 2 ]],Table4[[Score 2 ]],1)</f>
        <v>67</v>
      </c>
    </row>
    <row r="69" spans="1:26" x14ac:dyDescent="0.3">
      <c r="A69" t="s">
        <v>132</v>
      </c>
      <c r="B69">
        <f>COUNTIFS(Table2[Sub-Sector],Table4[[#This Row],[Sub-Sector]])</f>
        <v>7</v>
      </c>
      <c r="C69" s="1">
        <f>COUNTIFS(Table2[Sub-Sector],Table4[[#This Row],[Sub-Sector]],Table2[Uptrend],"Uptrend")/Table4[[#This Row],[Count]]</f>
        <v>0.5714285714285714</v>
      </c>
      <c r="D69" s="1">
        <f>COUNTIFS(Table2[Sub-Sector],Table4[[#This Row],[Sub-Sector]],Table2[1W Return vs Nifty],"&gt;=5")/Table4[[#This Row],[Count]]</f>
        <v>0</v>
      </c>
      <c r="E69" s="1">
        <f>COUNTIFS(Table2[Sub-Sector],Table4[[#This Row],[Sub-Sector]],Table2[1M Return vs Nifty],"&gt;=5")/Table4[[#This Row],[Count]]</f>
        <v>0</v>
      </c>
      <c r="F69" s="1">
        <f>COUNTIFS(Table2[Sub-Sector],Table4[[#This Row],[Sub-Sector]],Table2[6M Return vs Nifty],"&gt;=10")/Table4[[#This Row],[Count]]</f>
        <v>0.7142857142857143</v>
      </c>
      <c r="G69" s="1">
        <f>COUNTIFS(Table2[Sub-Sector],Table4[[#This Row],[Sub-Sector]],Table2[1Y Return vs Nifty],"&gt;=10")/Table4[[#This Row],[Count]]</f>
        <v>0.8571428571428571</v>
      </c>
      <c r="H69" s="1">
        <f>COUNTIFS(Table2[Sub-Sector],Table4[[#This Row],[Sub-Sector]],Table2[RSI Exponential â€“ 14D],"&gt;=50")/Table4[[#This Row],[Count]]</f>
        <v>0</v>
      </c>
      <c r="I69" s="1">
        <f>COUNTIFS(Table2[Sub-Sector],Table4[[#This Row],[Sub-Sector]],Table2[Relative Volume],"&gt;=1")/Table4[[#This Row],[Count]]</f>
        <v>0</v>
      </c>
      <c r="J69" s="1">
        <f>COUNTIFS(Table2[Sub-Sector],Table4[[#This Row],[Sub-Sector]],Table2[% Away From Day Low],"&gt;=0.05")/Table4[[#This Row],[Count]]</f>
        <v>0</v>
      </c>
      <c r="K69" s="1">
        <f>COUNTIFS(Table2[Sub-Sector],Table4[[#This Row],[Sub-Sector]],Table2[% Away From Day High],"&lt;=0.05")/Table4[[#This Row],[Count]]</f>
        <v>1</v>
      </c>
      <c r="L69" s="1">
        <f>COUNTIFS(Table2[Sub-Sector],Table4[[#This Row],[Sub-Sector]],Table2[% Away From Current Week Low],"&gt;=0.05")/Table4[[#This Row],[Count]]</f>
        <v>0</v>
      </c>
      <c r="M69" s="1">
        <f>COUNTIFS(Table2[Sub-Sector],Table4[[#This Row],[Sub-Sector]],Table2[% Away From Current Week High],"&lt;=0.05")/Table4[[#This Row],[Count]]</f>
        <v>1</v>
      </c>
      <c r="N69" s="1">
        <f>COUNTIFS(Table2[Sub-Sector],Table4[[#This Row],[Sub-Sector]],Table2[% Away From Current Month Low],"&gt;=0.05")/Table4[[#This Row],[Count]]</f>
        <v>0.2857142857142857</v>
      </c>
      <c r="O69" s="1">
        <f>COUNTIFS(Table2[Sub-Sector],Table4[[#This Row],[Sub-Sector]],Table2[% Away From Current Month High],"&lt;=0.05")/Table4[[#This Row],[Count]]</f>
        <v>0.2857142857142857</v>
      </c>
      <c r="P69" s="1">
        <f>COUNTIFS(Table2[Sub-Sector],Table4[[#This Row],[Sub-Sector]],Table2[% Away From 52W High],"&lt;=10")/Table4[[#This Row],[Count]]</f>
        <v>0</v>
      </c>
      <c r="Q69" s="1">
        <f>COUNTIFS(Table2[Sub-Sector],Table4[[#This Row],[Sub-Sector]],Table2[% Away From 52W Low],"&gt;=10")/Table4[[#This Row],[Count]]</f>
        <v>1</v>
      </c>
      <c r="R69" s="1">
        <f>COUNTIFS(Table2[Sub-Sector],Table4[[#This Row],[Sub-Sector]],Table2[% Price above 20 EMA],"&gt;=0")/Table4[[#This Row],[Count]]</f>
        <v>0.2857142857142857</v>
      </c>
      <c r="S69" s="1">
        <f>COUNTIFS(Table2[Sub-Sector],Table4[[#This Row],[Sub-Sector]],Table2[% Price above 50 EMA],"&gt;=0")/Table4[[#This Row],[Count]]</f>
        <v>0.42857142857142855</v>
      </c>
      <c r="T69" s="1">
        <f>COUNTIFS(Table2[Sub-Sector],Table4[[#This Row],[Sub-Sector]],Table2[% Price above 200 EMA],"&gt;=0")/Table4[[#This Row],[Count]]</f>
        <v>1</v>
      </c>
      <c r="U69" s="1">
        <f>COUNTIFS(Table2[Sub-Sector],Table4[[#This Row],[Sub-Sector]],Table2[Rate of Change - Zone],"Positive")/Table4[[#This Row],[Count]]</f>
        <v>0.14285714285714285</v>
      </c>
      <c r="V69" s="1">
        <f>COUNTIFS(Table2[Sub-Sector],Table4[[#This Row],[Sub-Sector]],Table2[Sharpe Ratio],"&gt;=0.10")/Table4[[#This Row],[Count]]</f>
        <v>0.8571428571428571</v>
      </c>
      <c r="W6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511.5</v>
      </c>
      <c r="X69">
        <f>_xlfn.RANK.AVG(Table4[[#This Row],[Score]],Table4[Score],1)</f>
        <v>87</v>
      </c>
      <c r="Y6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259.5</v>
      </c>
      <c r="Z69">
        <f>_xlfn.RANK.AVG(Table4[[#This Row],[Score 2 ]],Table4[[Score 2 ]],1)</f>
        <v>68.5</v>
      </c>
    </row>
    <row r="70" spans="1:26" x14ac:dyDescent="0.3">
      <c r="A70" t="s">
        <v>190</v>
      </c>
      <c r="B70">
        <f>COUNTIFS(Table2[Sub-Sector],Table4[[#This Row],[Sub-Sector]])</f>
        <v>6</v>
      </c>
      <c r="C70" s="1">
        <f>COUNTIFS(Table2[Sub-Sector],Table4[[#This Row],[Sub-Sector]],Table2[Uptrend],"Uptrend")/Table4[[#This Row],[Count]]</f>
        <v>0.83333333333333337</v>
      </c>
      <c r="D70" s="1">
        <f>COUNTIFS(Table2[Sub-Sector],Table4[[#This Row],[Sub-Sector]],Table2[1W Return vs Nifty],"&gt;=5")/Table4[[#This Row],[Count]]</f>
        <v>0</v>
      </c>
      <c r="E70" s="1">
        <f>COUNTIFS(Table2[Sub-Sector],Table4[[#This Row],[Sub-Sector]],Table2[1M Return vs Nifty],"&gt;=5")/Table4[[#This Row],[Count]]</f>
        <v>0.16666666666666666</v>
      </c>
      <c r="F70" s="1">
        <f>COUNTIFS(Table2[Sub-Sector],Table4[[#This Row],[Sub-Sector]],Table2[6M Return vs Nifty],"&gt;=10")/Table4[[#This Row],[Count]]</f>
        <v>0.33333333333333331</v>
      </c>
      <c r="G70" s="1">
        <f>COUNTIFS(Table2[Sub-Sector],Table4[[#This Row],[Sub-Sector]],Table2[1Y Return vs Nifty],"&gt;=10")/Table4[[#This Row],[Count]]</f>
        <v>0.66666666666666663</v>
      </c>
      <c r="H70" s="1">
        <f>COUNTIFS(Table2[Sub-Sector],Table4[[#This Row],[Sub-Sector]],Table2[RSI Exponential â€“ 14D],"&gt;=50")/Table4[[#This Row],[Count]]</f>
        <v>0.16666666666666666</v>
      </c>
      <c r="I70" s="1">
        <f>COUNTIFS(Table2[Sub-Sector],Table4[[#This Row],[Sub-Sector]],Table2[Relative Volume],"&gt;=1")/Table4[[#This Row],[Count]]</f>
        <v>0.33333333333333331</v>
      </c>
      <c r="J70" s="1">
        <f>COUNTIFS(Table2[Sub-Sector],Table4[[#This Row],[Sub-Sector]],Table2[% Away From Day Low],"&gt;=0.05")/Table4[[#This Row],[Count]]</f>
        <v>0</v>
      </c>
      <c r="K70" s="1">
        <f>COUNTIFS(Table2[Sub-Sector],Table4[[#This Row],[Sub-Sector]],Table2[% Away From Day High],"&lt;=0.05")/Table4[[#This Row],[Count]]</f>
        <v>1</v>
      </c>
      <c r="L70" s="1">
        <f>COUNTIFS(Table2[Sub-Sector],Table4[[#This Row],[Sub-Sector]],Table2[% Away From Current Week Low],"&gt;=0.05")/Table4[[#This Row],[Count]]</f>
        <v>0</v>
      </c>
      <c r="M70" s="1">
        <f>COUNTIFS(Table2[Sub-Sector],Table4[[#This Row],[Sub-Sector]],Table2[% Away From Current Week High],"&lt;=0.05")/Table4[[#This Row],[Count]]</f>
        <v>1</v>
      </c>
      <c r="N70" s="1">
        <f>COUNTIFS(Table2[Sub-Sector],Table4[[#This Row],[Sub-Sector]],Table2[% Away From Current Month Low],"&gt;=0.05")/Table4[[#This Row],[Count]]</f>
        <v>0</v>
      </c>
      <c r="O70" s="1">
        <f>COUNTIFS(Table2[Sub-Sector],Table4[[#This Row],[Sub-Sector]],Table2[% Away From Current Month High],"&lt;=0.05")/Table4[[#This Row],[Count]]</f>
        <v>0.16666666666666666</v>
      </c>
      <c r="P70" s="1">
        <f>COUNTIFS(Table2[Sub-Sector],Table4[[#This Row],[Sub-Sector]],Table2[% Away From 52W High],"&lt;=10")/Table4[[#This Row],[Count]]</f>
        <v>0.5</v>
      </c>
      <c r="Q70" s="1">
        <f>COUNTIFS(Table2[Sub-Sector],Table4[[#This Row],[Sub-Sector]],Table2[% Away From 52W Low],"&gt;=10")/Table4[[#This Row],[Count]]</f>
        <v>1</v>
      </c>
      <c r="R70" s="1">
        <f>COUNTIFS(Table2[Sub-Sector],Table4[[#This Row],[Sub-Sector]],Table2[% Price above 20 EMA],"&gt;=0")/Table4[[#This Row],[Count]]</f>
        <v>0.33333333333333331</v>
      </c>
      <c r="S70" s="1">
        <f>COUNTIFS(Table2[Sub-Sector],Table4[[#This Row],[Sub-Sector]],Table2[% Price above 50 EMA],"&gt;=0")/Table4[[#This Row],[Count]]</f>
        <v>0.66666666666666663</v>
      </c>
      <c r="T70" s="1">
        <f>COUNTIFS(Table2[Sub-Sector],Table4[[#This Row],[Sub-Sector]],Table2[% Price above 200 EMA],"&gt;=0")/Table4[[#This Row],[Count]]</f>
        <v>0.83333333333333337</v>
      </c>
      <c r="U70" s="1">
        <f>COUNTIFS(Table2[Sub-Sector],Table4[[#This Row],[Sub-Sector]],Table2[Rate of Change - Zone],"Positive")/Table4[[#This Row],[Count]]</f>
        <v>0.33333333333333331</v>
      </c>
      <c r="V70" s="1">
        <f>COUNTIFS(Table2[Sub-Sector],Table4[[#This Row],[Sub-Sector]],Table2[Sharpe Ratio],"&gt;=0.10")/Table4[[#This Row],[Count]]</f>
        <v>0</v>
      </c>
      <c r="W7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458.5</v>
      </c>
      <c r="X70">
        <f>_xlfn.RANK.AVG(Table4[[#This Row],[Score]],Table4[Score],1)</f>
        <v>68</v>
      </c>
      <c r="Y7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259.5</v>
      </c>
      <c r="Z70">
        <f>_xlfn.RANK.AVG(Table4[[#This Row],[Score 2 ]],Table4[[Score 2 ]],1)</f>
        <v>68.5</v>
      </c>
    </row>
    <row r="71" spans="1:26" x14ac:dyDescent="0.3">
      <c r="A71" t="s">
        <v>1395</v>
      </c>
      <c r="B71">
        <f>COUNTIFS(Table2[Sub-Sector],Table4[[#This Row],[Sub-Sector]])</f>
        <v>3</v>
      </c>
      <c r="C71" s="1">
        <f>COUNTIFS(Table2[Sub-Sector],Table4[[#This Row],[Sub-Sector]],Table2[Uptrend],"Uptrend")/Table4[[#This Row],[Count]]</f>
        <v>1</v>
      </c>
      <c r="D71" s="1">
        <f>COUNTIFS(Table2[Sub-Sector],Table4[[#This Row],[Sub-Sector]],Table2[1W Return vs Nifty],"&gt;=5")/Table4[[#This Row],[Count]]</f>
        <v>0</v>
      </c>
      <c r="E71" s="1">
        <f>COUNTIFS(Table2[Sub-Sector],Table4[[#This Row],[Sub-Sector]],Table2[1M Return vs Nifty],"&gt;=5")/Table4[[#This Row],[Count]]</f>
        <v>0.33333333333333331</v>
      </c>
      <c r="F71" s="1">
        <f>COUNTIFS(Table2[Sub-Sector],Table4[[#This Row],[Sub-Sector]],Table2[6M Return vs Nifty],"&gt;=10")/Table4[[#This Row],[Count]]</f>
        <v>0.66666666666666663</v>
      </c>
      <c r="G71" s="1">
        <f>COUNTIFS(Table2[Sub-Sector],Table4[[#This Row],[Sub-Sector]],Table2[1Y Return vs Nifty],"&gt;=10")/Table4[[#This Row],[Count]]</f>
        <v>0.33333333333333331</v>
      </c>
      <c r="H71" s="1">
        <f>COUNTIFS(Table2[Sub-Sector],Table4[[#This Row],[Sub-Sector]],Table2[RSI Exponential â€“ 14D],"&gt;=50")/Table4[[#This Row],[Count]]</f>
        <v>0.66666666666666663</v>
      </c>
      <c r="I71" s="1">
        <f>COUNTIFS(Table2[Sub-Sector],Table4[[#This Row],[Sub-Sector]],Table2[Relative Volume],"&gt;=1")/Table4[[#This Row],[Count]]</f>
        <v>0.33333333333333331</v>
      </c>
      <c r="J71" s="1">
        <f>COUNTIFS(Table2[Sub-Sector],Table4[[#This Row],[Sub-Sector]],Table2[% Away From Day Low],"&gt;=0.05")/Table4[[#This Row],[Count]]</f>
        <v>0</v>
      </c>
      <c r="K71" s="1">
        <f>COUNTIFS(Table2[Sub-Sector],Table4[[#This Row],[Sub-Sector]],Table2[% Away From Day High],"&lt;=0.05")/Table4[[#This Row],[Count]]</f>
        <v>0.66666666666666663</v>
      </c>
      <c r="L71" s="1">
        <f>COUNTIFS(Table2[Sub-Sector],Table4[[#This Row],[Sub-Sector]],Table2[% Away From Current Week Low],"&gt;=0.05")/Table4[[#This Row],[Count]]</f>
        <v>0</v>
      </c>
      <c r="M71" s="1">
        <f>COUNTIFS(Table2[Sub-Sector],Table4[[#This Row],[Sub-Sector]],Table2[% Away From Current Week High],"&lt;=0.05")/Table4[[#This Row],[Count]]</f>
        <v>0.66666666666666663</v>
      </c>
      <c r="N71" s="1">
        <f>COUNTIFS(Table2[Sub-Sector],Table4[[#This Row],[Sub-Sector]],Table2[% Away From Current Month Low],"&gt;=0.05")/Table4[[#This Row],[Count]]</f>
        <v>0</v>
      </c>
      <c r="O71" s="1">
        <f>COUNTIFS(Table2[Sub-Sector],Table4[[#This Row],[Sub-Sector]],Table2[% Away From Current Month High],"&lt;=0.05")/Table4[[#This Row],[Count]]</f>
        <v>0</v>
      </c>
      <c r="P71" s="1">
        <f>COUNTIFS(Table2[Sub-Sector],Table4[[#This Row],[Sub-Sector]],Table2[% Away From 52W High],"&lt;=10")/Table4[[#This Row],[Count]]</f>
        <v>0.33333333333333331</v>
      </c>
      <c r="Q71" s="1">
        <f>COUNTIFS(Table2[Sub-Sector],Table4[[#This Row],[Sub-Sector]],Table2[% Away From 52W Low],"&gt;=10")/Table4[[#This Row],[Count]]</f>
        <v>1</v>
      </c>
      <c r="R71" s="1">
        <f>COUNTIFS(Table2[Sub-Sector],Table4[[#This Row],[Sub-Sector]],Table2[% Price above 20 EMA],"&gt;=0")/Table4[[#This Row],[Count]]</f>
        <v>0.66666666666666663</v>
      </c>
      <c r="S71" s="1">
        <f>COUNTIFS(Table2[Sub-Sector],Table4[[#This Row],[Sub-Sector]],Table2[% Price above 50 EMA],"&gt;=0")/Table4[[#This Row],[Count]]</f>
        <v>1</v>
      </c>
      <c r="T71" s="1">
        <f>COUNTIFS(Table2[Sub-Sector],Table4[[#This Row],[Sub-Sector]],Table2[% Price above 200 EMA],"&gt;=0")/Table4[[#This Row],[Count]]</f>
        <v>1</v>
      </c>
      <c r="U71" s="1">
        <f>COUNTIFS(Table2[Sub-Sector],Table4[[#This Row],[Sub-Sector]],Table2[Rate of Change - Zone],"Positive")/Table4[[#This Row],[Count]]</f>
        <v>0.33333333333333331</v>
      </c>
      <c r="V71" s="1">
        <f>COUNTIFS(Table2[Sub-Sector],Table4[[#This Row],[Sub-Sector]],Table2[Sharpe Ratio],"&gt;=0.10")/Table4[[#This Row],[Count]]</f>
        <v>0.33333333333333331</v>
      </c>
      <c r="W7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415</v>
      </c>
      <c r="X71">
        <f>_xlfn.RANK.AVG(Table4[[#This Row],[Score]],Table4[Score],1)</f>
        <v>53</v>
      </c>
      <c r="Y7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262</v>
      </c>
      <c r="Z71">
        <f>_xlfn.RANK.AVG(Table4[[#This Row],[Score 2 ]],Table4[[Score 2 ]],1)</f>
        <v>70</v>
      </c>
    </row>
    <row r="72" spans="1:26" x14ac:dyDescent="0.3">
      <c r="A72" t="s">
        <v>438</v>
      </c>
      <c r="B72">
        <f>COUNTIFS(Table2[Sub-Sector],Table4[[#This Row],[Sub-Sector]])</f>
        <v>9</v>
      </c>
      <c r="C72" s="1">
        <f>COUNTIFS(Table2[Sub-Sector],Table4[[#This Row],[Sub-Sector]],Table2[Uptrend],"Uptrend")/Table4[[#This Row],[Count]]</f>
        <v>0.33333333333333331</v>
      </c>
      <c r="D72" s="1">
        <f>COUNTIFS(Table2[Sub-Sector],Table4[[#This Row],[Sub-Sector]],Table2[1W Return vs Nifty],"&gt;=5")/Table4[[#This Row],[Count]]</f>
        <v>0.1111111111111111</v>
      </c>
      <c r="E72" s="1">
        <f>COUNTIFS(Table2[Sub-Sector],Table4[[#This Row],[Sub-Sector]],Table2[1M Return vs Nifty],"&gt;=5")/Table4[[#This Row],[Count]]</f>
        <v>0.44444444444444442</v>
      </c>
      <c r="F72" s="1">
        <f>COUNTIFS(Table2[Sub-Sector],Table4[[#This Row],[Sub-Sector]],Table2[6M Return vs Nifty],"&gt;=10")/Table4[[#This Row],[Count]]</f>
        <v>0.44444444444444442</v>
      </c>
      <c r="G72" s="1">
        <f>COUNTIFS(Table2[Sub-Sector],Table4[[#This Row],[Sub-Sector]],Table2[1Y Return vs Nifty],"&gt;=10")/Table4[[#This Row],[Count]]</f>
        <v>0.33333333333333331</v>
      </c>
      <c r="H72" s="1">
        <f>COUNTIFS(Table2[Sub-Sector],Table4[[#This Row],[Sub-Sector]],Table2[RSI Exponential â€“ 14D],"&gt;=50")/Table4[[#This Row],[Count]]</f>
        <v>0.77777777777777779</v>
      </c>
      <c r="I72" s="1">
        <f>COUNTIFS(Table2[Sub-Sector],Table4[[#This Row],[Sub-Sector]],Table2[Relative Volume],"&gt;=1")/Table4[[#This Row],[Count]]</f>
        <v>0.33333333333333331</v>
      </c>
      <c r="J72" s="1">
        <f>COUNTIFS(Table2[Sub-Sector],Table4[[#This Row],[Sub-Sector]],Table2[% Away From Day Low],"&gt;=0.05")/Table4[[#This Row],[Count]]</f>
        <v>0.1111111111111111</v>
      </c>
      <c r="K72" s="1">
        <f>COUNTIFS(Table2[Sub-Sector],Table4[[#This Row],[Sub-Sector]],Table2[% Away From Day High],"&lt;=0.05")/Table4[[#This Row],[Count]]</f>
        <v>1</v>
      </c>
      <c r="L72" s="1">
        <f>COUNTIFS(Table2[Sub-Sector],Table4[[#This Row],[Sub-Sector]],Table2[% Away From Current Week Low],"&gt;=0.05")/Table4[[#This Row],[Count]]</f>
        <v>0.1111111111111111</v>
      </c>
      <c r="M72" s="1">
        <f>COUNTIFS(Table2[Sub-Sector],Table4[[#This Row],[Sub-Sector]],Table2[% Away From Current Week High],"&lt;=0.05")/Table4[[#This Row],[Count]]</f>
        <v>1</v>
      </c>
      <c r="N72" s="1">
        <f>COUNTIFS(Table2[Sub-Sector],Table4[[#This Row],[Sub-Sector]],Table2[% Away From Current Month Low],"&gt;=0.05")/Table4[[#This Row],[Count]]</f>
        <v>0.55555555555555558</v>
      </c>
      <c r="O72" s="1">
        <f>COUNTIFS(Table2[Sub-Sector],Table4[[#This Row],[Sub-Sector]],Table2[% Away From Current Month High],"&lt;=0.05")/Table4[[#This Row],[Count]]</f>
        <v>0.88888888888888884</v>
      </c>
      <c r="P72" s="1">
        <f>COUNTIFS(Table2[Sub-Sector],Table4[[#This Row],[Sub-Sector]],Table2[% Away From 52W High],"&lt;=10")/Table4[[#This Row],[Count]]</f>
        <v>0.33333333333333331</v>
      </c>
      <c r="Q72" s="1">
        <f>COUNTIFS(Table2[Sub-Sector],Table4[[#This Row],[Sub-Sector]],Table2[% Away From 52W Low],"&gt;=10")/Table4[[#This Row],[Count]]</f>
        <v>0.88888888888888884</v>
      </c>
      <c r="R72" s="1">
        <f>COUNTIFS(Table2[Sub-Sector],Table4[[#This Row],[Sub-Sector]],Table2[% Price above 20 EMA],"&gt;=0")/Table4[[#This Row],[Count]]</f>
        <v>0.77777777777777779</v>
      </c>
      <c r="S72" s="1">
        <f>COUNTIFS(Table2[Sub-Sector],Table4[[#This Row],[Sub-Sector]],Table2[% Price above 50 EMA],"&gt;=0")/Table4[[#This Row],[Count]]</f>
        <v>0.66666666666666663</v>
      </c>
      <c r="T72" s="1">
        <f>COUNTIFS(Table2[Sub-Sector],Table4[[#This Row],[Sub-Sector]],Table2[% Price above 200 EMA],"&gt;=0")/Table4[[#This Row],[Count]]</f>
        <v>0.55555555555555558</v>
      </c>
      <c r="U72" s="1">
        <f>COUNTIFS(Table2[Sub-Sector],Table4[[#This Row],[Sub-Sector]],Table2[Rate of Change - Zone],"Positive")/Table4[[#This Row],[Count]]</f>
        <v>0.55555555555555558</v>
      </c>
      <c r="V72" s="1">
        <f>COUNTIFS(Table2[Sub-Sector],Table4[[#This Row],[Sub-Sector]],Table2[Sharpe Ratio],"&gt;=0.10")/Table4[[#This Row],[Count]]</f>
        <v>0.44444444444444442</v>
      </c>
      <c r="W7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444</v>
      </c>
      <c r="X72">
        <f>_xlfn.RANK.AVG(Table4[[#This Row],[Score]],Table4[Score],1)</f>
        <v>66</v>
      </c>
      <c r="Y7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263</v>
      </c>
      <c r="Z72">
        <f>_xlfn.RANK.AVG(Table4[[#This Row],[Score 2 ]],Table4[[Score 2 ]],1)</f>
        <v>71.5</v>
      </c>
    </row>
    <row r="73" spans="1:26" x14ac:dyDescent="0.3">
      <c r="A73" t="s">
        <v>1411</v>
      </c>
      <c r="B73">
        <f>COUNTIFS(Table2[Sub-Sector],Table4[[#This Row],[Sub-Sector]])</f>
        <v>3</v>
      </c>
      <c r="C73" s="1">
        <f>COUNTIFS(Table2[Sub-Sector],Table4[[#This Row],[Sub-Sector]],Table2[Uptrend],"Uptrend")/Table4[[#This Row],[Count]]</f>
        <v>0.33333333333333331</v>
      </c>
      <c r="D73" s="1">
        <f>COUNTIFS(Table2[Sub-Sector],Table4[[#This Row],[Sub-Sector]],Table2[1W Return vs Nifty],"&gt;=5")/Table4[[#This Row],[Count]]</f>
        <v>0.33333333333333331</v>
      </c>
      <c r="E73" s="1">
        <f>COUNTIFS(Table2[Sub-Sector],Table4[[#This Row],[Sub-Sector]],Table2[1M Return vs Nifty],"&gt;=5")/Table4[[#This Row],[Count]]</f>
        <v>0.33333333333333331</v>
      </c>
      <c r="F73" s="1">
        <f>COUNTIFS(Table2[Sub-Sector],Table4[[#This Row],[Sub-Sector]],Table2[6M Return vs Nifty],"&gt;=10")/Table4[[#This Row],[Count]]</f>
        <v>0.33333333333333331</v>
      </c>
      <c r="G73" s="1">
        <f>COUNTIFS(Table2[Sub-Sector],Table4[[#This Row],[Sub-Sector]],Table2[1Y Return vs Nifty],"&gt;=10")/Table4[[#This Row],[Count]]</f>
        <v>0.33333333333333331</v>
      </c>
      <c r="H73" s="1">
        <f>COUNTIFS(Table2[Sub-Sector],Table4[[#This Row],[Sub-Sector]],Table2[RSI Exponential â€“ 14D],"&gt;=50")/Table4[[#This Row],[Count]]</f>
        <v>1</v>
      </c>
      <c r="I73" s="1">
        <f>COUNTIFS(Table2[Sub-Sector],Table4[[#This Row],[Sub-Sector]],Table2[Relative Volume],"&gt;=1")/Table4[[#This Row],[Count]]</f>
        <v>0.33333333333333331</v>
      </c>
      <c r="J73" s="1">
        <f>COUNTIFS(Table2[Sub-Sector],Table4[[#This Row],[Sub-Sector]],Table2[% Away From Day Low],"&gt;=0.05")/Table4[[#This Row],[Count]]</f>
        <v>0</v>
      </c>
      <c r="K73" s="1">
        <f>COUNTIFS(Table2[Sub-Sector],Table4[[#This Row],[Sub-Sector]],Table2[% Away From Day High],"&lt;=0.05")/Table4[[#This Row],[Count]]</f>
        <v>1</v>
      </c>
      <c r="L73" s="1">
        <f>COUNTIFS(Table2[Sub-Sector],Table4[[#This Row],[Sub-Sector]],Table2[% Away From Current Week Low],"&gt;=0.05")/Table4[[#This Row],[Count]]</f>
        <v>0</v>
      </c>
      <c r="M73" s="1">
        <f>COUNTIFS(Table2[Sub-Sector],Table4[[#This Row],[Sub-Sector]],Table2[% Away From Current Week High],"&lt;=0.05")/Table4[[#This Row],[Count]]</f>
        <v>1</v>
      </c>
      <c r="N73" s="1">
        <f>COUNTIFS(Table2[Sub-Sector],Table4[[#This Row],[Sub-Sector]],Table2[% Away From Current Month Low],"&gt;=0.05")/Table4[[#This Row],[Count]]</f>
        <v>0.66666666666666663</v>
      </c>
      <c r="O73" s="1">
        <f>COUNTIFS(Table2[Sub-Sector],Table4[[#This Row],[Sub-Sector]],Table2[% Away From Current Month High],"&lt;=0.05")/Table4[[#This Row],[Count]]</f>
        <v>0.66666666666666663</v>
      </c>
      <c r="P73" s="1">
        <f>COUNTIFS(Table2[Sub-Sector],Table4[[#This Row],[Sub-Sector]],Table2[% Away From 52W High],"&lt;=10")/Table4[[#This Row],[Count]]</f>
        <v>0.33333333333333331</v>
      </c>
      <c r="Q73" s="1">
        <f>COUNTIFS(Table2[Sub-Sector],Table4[[#This Row],[Sub-Sector]],Table2[% Away From 52W Low],"&gt;=10")/Table4[[#This Row],[Count]]</f>
        <v>1</v>
      </c>
      <c r="R73" s="1">
        <f>COUNTIFS(Table2[Sub-Sector],Table4[[#This Row],[Sub-Sector]],Table2[% Price above 20 EMA],"&gt;=0")/Table4[[#This Row],[Count]]</f>
        <v>1</v>
      </c>
      <c r="S73" s="1">
        <f>COUNTIFS(Table2[Sub-Sector],Table4[[#This Row],[Sub-Sector]],Table2[% Price above 50 EMA],"&gt;=0")/Table4[[#This Row],[Count]]</f>
        <v>1</v>
      </c>
      <c r="T73" s="1">
        <f>COUNTIFS(Table2[Sub-Sector],Table4[[#This Row],[Sub-Sector]],Table2[% Price above 200 EMA],"&gt;=0")/Table4[[#This Row],[Count]]</f>
        <v>0.66666666666666663</v>
      </c>
      <c r="U73" s="1">
        <f>COUNTIFS(Table2[Sub-Sector],Table4[[#This Row],[Sub-Sector]],Table2[Rate of Change - Zone],"Positive")/Table4[[#This Row],[Count]]</f>
        <v>0.66666666666666663</v>
      </c>
      <c r="V73" s="1">
        <f>COUNTIFS(Table2[Sub-Sector],Table4[[#This Row],[Sub-Sector]],Table2[Sharpe Ratio],"&gt;=0.10")/Table4[[#This Row],[Count]]</f>
        <v>0.33333333333333331</v>
      </c>
      <c r="W7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426</v>
      </c>
      <c r="X73">
        <f>_xlfn.RANK.AVG(Table4[[#This Row],[Score]],Table4[Score],1)</f>
        <v>55</v>
      </c>
      <c r="Y7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263</v>
      </c>
      <c r="Z73">
        <f>_xlfn.RANK.AVG(Table4[[#This Row],[Score 2 ]],Table4[[Score 2 ]],1)</f>
        <v>71.5</v>
      </c>
    </row>
    <row r="74" spans="1:26" x14ac:dyDescent="0.3">
      <c r="A74" t="s">
        <v>65</v>
      </c>
      <c r="B74">
        <f>COUNTIFS(Table2[Sub-Sector],Table4[[#This Row],[Sub-Sector]])</f>
        <v>3</v>
      </c>
      <c r="C74" s="1">
        <f>COUNTIFS(Table2[Sub-Sector],Table4[[#This Row],[Sub-Sector]],Table2[Uptrend],"Uptrend")/Table4[[#This Row],[Count]]</f>
        <v>0.66666666666666663</v>
      </c>
      <c r="D74" s="1">
        <f>COUNTIFS(Table2[Sub-Sector],Table4[[#This Row],[Sub-Sector]],Table2[1W Return vs Nifty],"&gt;=5")/Table4[[#This Row],[Count]]</f>
        <v>0</v>
      </c>
      <c r="E74" s="1">
        <f>COUNTIFS(Table2[Sub-Sector],Table4[[#This Row],[Sub-Sector]],Table2[1M Return vs Nifty],"&gt;=5")/Table4[[#This Row],[Count]]</f>
        <v>0</v>
      </c>
      <c r="F74" s="1">
        <f>COUNTIFS(Table2[Sub-Sector],Table4[[#This Row],[Sub-Sector]],Table2[6M Return vs Nifty],"&gt;=10")/Table4[[#This Row],[Count]]</f>
        <v>0.66666666666666663</v>
      </c>
      <c r="G74" s="1">
        <f>COUNTIFS(Table2[Sub-Sector],Table4[[#This Row],[Sub-Sector]],Table2[1Y Return vs Nifty],"&gt;=10")/Table4[[#This Row],[Count]]</f>
        <v>1</v>
      </c>
      <c r="H74" s="1">
        <f>COUNTIFS(Table2[Sub-Sector],Table4[[#This Row],[Sub-Sector]],Table2[RSI Exponential â€“ 14D],"&gt;=50")/Table4[[#This Row],[Count]]</f>
        <v>0</v>
      </c>
      <c r="I74" s="1">
        <f>COUNTIFS(Table2[Sub-Sector],Table4[[#This Row],[Sub-Sector]],Table2[Relative Volume],"&gt;=1")/Table4[[#This Row],[Count]]</f>
        <v>0</v>
      </c>
      <c r="J74" s="1">
        <f>COUNTIFS(Table2[Sub-Sector],Table4[[#This Row],[Sub-Sector]],Table2[% Away From Day Low],"&gt;=0.05")/Table4[[#This Row],[Count]]</f>
        <v>0.33333333333333331</v>
      </c>
      <c r="K74" s="1">
        <f>COUNTIFS(Table2[Sub-Sector],Table4[[#This Row],[Sub-Sector]],Table2[% Away From Day High],"&lt;=0.05")/Table4[[#This Row],[Count]]</f>
        <v>1</v>
      </c>
      <c r="L74" s="1">
        <f>COUNTIFS(Table2[Sub-Sector],Table4[[#This Row],[Sub-Sector]],Table2[% Away From Current Week Low],"&gt;=0.05")/Table4[[#This Row],[Count]]</f>
        <v>0.33333333333333331</v>
      </c>
      <c r="M74" s="1">
        <f>COUNTIFS(Table2[Sub-Sector],Table4[[#This Row],[Sub-Sector]],Table2[% Away From Current Week High],"&lt;=0.05")/Table4[[#This Row],[Count]]</f>
        <v>1</v>
      </c>
      <c r="N74" s="1">
        <f>COUNTIFS(Table2[Sub-Sector],Table4[[#This Row],[Sub-Sector]],Table2[% Away From Current Month Low],"&gt;=0.05")/Table4[[#This Row],[Count]]</f>
        <v>0.33333333333333331</v>
      </c>
      <c r="O74" s="1">
        <f>COUNTIFS(Table2[Sub-Sector],Table4[[#This Row],[Sub-Sector]],Table2[% Away From Current Month High],"&lt;=0.05")/Table4[[#This Row],[Count]]</f>
        <v>0</v>
      </c>
      <c r="P74" s="1">
        <f>COUNTIFS(Table2[Sub-Sector],Table4[[#This Row],[Sub-Sector]],Table2[% Away From 52W High],"&lt;=10")/Table4[[#This Row],[Count]]</f>
        <v>0</v>
      </c>
      <c r="Q74" s="1">
        <f>COUNTIFS(Table2[Sub-Sector],Table4[[#This Row],[Sub-Sector]],Table2[% Away From 52W Low],"&gt;=10")/Table4[[#This Row],[Count]]</f>
        <v>1</v>
      </c>
      <c r="R74" s="1">
        <f>COUNTIFS(Table2[Sub-Sector],Table4[[#This Row],[Sub-Sector]],Table2[% Price above 20 EMA],"&gt;=0")/Table4[[#This Row],[Count]]</f>
        <v>0</v>
      </c>
      <c r="S74" s="1">
        <f>COUNTIFS(Table2[Sub-Sector],Table4[[#This Row],[Sub-Sector]],Table2[% Price above 50 EMA],"&gt;=0")/Table4[[#This Row],[Count]]</f>
        <v>0</v>
      </c>
      <c r="T74" s="1">
        <f>COUNTIFS(Table2[Sub-Sector],Table4[[#This Row],[Sub-Sector]],Table2[% Price above 200 EMA],"&gt;=0")/Table4[[#This Row],[Count]]</f>
        <v>1</v>
      </c>
      <c r="U74" s="1">
        <f>COUNTIFS(Table2[Sub-Sector],Table4[[#This Row],[Sub-Sector]],Table2[Rate of Change - Zone],"Positive")/Table4[[#This Row],[Count]]</f>
        <v>0</v>
      </c>
      <c r="V74" s="1">
        <f>COUNTIFS(Table2[Sub-Sector],Table4[[#This Row],[Sub-Sector]],Table2[Sharpe Ratio],"&gt;=0.10")/Table4[[#This Row],[Count]]</f>
        <v>0.33333333333333331</v>
      </c>
      <c r="W7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507</v>
      </c>
      <c r="X74">
        <f>_xlfn.RANK.AVG(Table4[[#This Row],[Score]],Table4[Score],1)</f>
        <v>86</v>
      </c>
      <c r="Y7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263.5</v>
      </c>
      <c r="Z74">
        <f>_xlfn.RANK.AVG(Table4[[#This Row],[Score 2 ]],Table4[[Score 2 ]],1)</f>
        <v>73</v>
      </c>
    </row>
    <row r="75" spans="1:26" x14ac:dyDescent="0.3">
      <c r="A75" t="s">
        <v>449</v>
      </c>
      <c r="B75">
        <f>COUNTIFS(Table2[Sub-Sector],Table4[[#This Row],[Sub-Sector]])</f>
        <v>4</v>
      </c>
      <c r="C75" s="1">
        <f>COUNTIFS(Table2[Sub-Sector],Table4[[#This Row],[Sub-Sector]],Table2[Uptrend],"Uptrend")/Table4[[#This Row],[Count]]</f>
        <v>1</v>
      </c>
      <c r="D75" s="1">
        <f>COUNTIFS(Table2[Sub-Sector],Table4[[#This Row],[Sub-Sector]],Table2[1W Return vs Nifty],"&gt;=5")/Table4[[#This Row],[Count]]</f>
        <v>0</v>
      </c>
      <c r="E75" s="1">
        <f>COUNTIFS(Table2[Sub-Sector],Table4[[#This Row],[Sub-Sector]],Table2[1M Return vs Nifty],"&gt;=5")/Table4[[#This Row],[Count]]</f>
        <v>0.25</v>
      </c>
      <c r="F75" s="1">
        <f>COUNTIFS(Table2[Sub-Sector],Table4[[#This Row],[Sub-Sector]],Table2[6M Return vs Nifty],"&gt;=10")/Table4[[#This Row],[Count]]</f>
        <v>0.5</v>
      </c>
      <c r="G75" s="1">
        <f>COUNTIFS(Table2[Sub-Sector],Table4[[#This Row],[Sub-Sector]],Table2[1Y Return vs Nifty],"&gt;=10")/Table4[[#This Row],[Count]]</f>
        <v>0.75</v>
      </c>
      <c r="H75" s="1">
        <f>COUNTIFS(Table2[Sub-Sector],Table4[[#This Row],[Sub-Sector]],Table2[RSI Exponential â€“ 14D],"&gt;=50")/Table4[[#This Row],[Count]]</f>
        <v>0.25</v>
      </c>
      <c r="I75" s="1">
        <f>COUNTIFS(Table2[Sub-Sector],Table4[[#This Row],[Sub-Sector]],Table2[Relative Volume],"&gt;=1")/Table4[[#This Row],[Count]]</f>
        <v>0</v>
      </c>
      <c r="J75" s="1">
        <f>COUNTIFS(Table2[Sub-Sector],Table4[[#This Row],[Sub-Sector]],Table2[% Away From Day Low],"&gt;=0.05")/Table4[[#This Row],[Count]]</f>
        <v>0</v>
      </c>
      <c r="K75" s="1">
        <f>COUNTIFS(Table2[Sub-Sector],Table4[[#This Row],[Sub-Sector]],Table2[% Away From Day High],"&lt;=0.05")/Table4[[#This Row],[Count]]</f>
        <v>1</v>
      </c>
      <c r="L75" s="1">
        <f>COUNTIFS(Table2[Sub-Sector],Table4[[#This Row],[Sub-Sector]],Table2[% Away From Current Week Low],"&gt;=0.05")/Table4[[#This Row],[Count]]</f>
        <v>0</v>
      </c>
      <c r="M75" s="1">
        <f>COUNTIFS(Table2[Sub-Sector],Table4[[#This Row],[Sub-Sector]],Table2[% Away From Current Week High],"&lt;=0.05")/Table4[[#This Row],[Count]]</f>
        <v>1</v>
      </c>
      <c r="N75" s="1">
        <f>COUNTIFS(Table2[Sub-Sector],Table4[[#This Row],[Sub-Sector]],Table2[% Away From Current Month Low],"&gt;=0.05")/Table4[[#This Row],[Count]]</f>
        <v>0.5</v>
      </c>
      <c r="O75" s="1">
        <f>COUNTIFS(Table2[Sub-Sector],Table4[[#This Row],[Sub-Sector]],Table2[% Away From Current Month High],"&lt;=0.05")/Table4[[#This Row],[Count]]</f>
        <v>0.25</v>
      </c>
      <c r="P75" s="1">
        <f>COUNTIFS(Table2[Sub-Sector],Table4[[#This Row],[Sub-Sector]],Table2[% Away From 52W High],"&lt;=10")/Table4[[#This Row],[Count]]</f>
        <v>0</v>
      </c>
      <c r="Q75" s="1">
        <f>COUNTIFS(Table2[Sub-Sector],Table4[[#This Row],[Sub-Sector]],Table2[% Away From 52W Low],"&gt;=10")/Table4[[#This Row],[Count]]</f>
        <v>1</v>
      </c>
      <c r="R75" s="1">
        <f>COUNTIFS(Table2[Sub-Sector],Table4[[#This Row],[Sub-Sector]],Table2[% Price above 20 EMA],"&gt;=0")/Table4[[#This Row],[Count]]</f>
        <v>0.25</v>
      </c>
      <c r="S75" s="1">
        <f>COUNTIFS(Table2[Sub-Sector],Table4[[#This Row],[Sub-Sector]],Table2[% Price above 50 EMA],"&gt;=0")/Table4[[#This Row],[Count]]</f>
        <v>0.5</v>
      </c>
      <c r="T75" s="1">
        <f>COUNTIFS(Table2[Sub-Sector],Table4[[#This Row],[Sub-Sector]],Table2[% Price above 200 EMA],"&gt;=0")/Table4[[#This Row],[Count]]</f>
        <v>1</v>
      </c>
      <c r="U75" s="1">
        <f>COUNTIFS(Table2[Sub-Sector],Table4[[#This Row],[Sub-Sector]],Table2[Rate of Change - Zone],"Positive")/Table4[[#This Row],[Count]]</f>
        <v>0.5</v>
      </c>
      <c r="V75" s="1">
        <f>COUNTIFS(Table2[Sub-Sector],Table4[[#This Row],[Sub-Sector]],Table2[Sharpe Ratio],"&gt;=0.10")/Table4[[#This Row],[Count]]</f>
        <v>0.5</v>
      </c>
      <c r="W7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434.5</v>
      </c>
      <c r="X75">
        <f>_xlfn.RANK.AVG(Table4[[#This Row],[Score]],Table4[Score],1)</f>
        <v>62.5</v>
      </c>
      <c r="Y7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271</v>
      </c>
      <c r="Z75">
        <f>_xlfn.RANK.AVG(Table4[[#This Row],[Score 2 ]],Table4[[Score 2 ]],1)</f>
        <v>74</v>
      </c>
    </row>
    <row r="76" spans="1:26" x14ac:dyDescent="0.3">
      <c r="A76" t="s">
        <v>75</v>
      </c>
      <c r="B76">
        <f>COUNTIFS(Table2[Sub-Sector],Table4[[#This Row],[Sub-Sector]])</f>
        <v>19</v>
      </c>
      <c r="C76" s="1">
        <f>COUNTIFS(Table2[Sub-Sector],Table4[[#This Row],[Sub-Sector]],Table2[Uptrend],"Uptrend")/Table4[[#This Row],[Count]]</f>
        <v>0.47368421052631576</v>
      </c>
      <c r="D76" s="1">
        <f>COUNTIFS(Table2[Sub-Sector],Table4[[#This Row],[Sub-Sector]],Table2[1W Return vs Nifty],"&gt;=5")/Table4[[#This Row],[Count]]</f>
        <v>5.2631578947368418E-2</v>
      </c>
      <c r="E76" s="1">
        <f>COUNTIFS(Table2[Sub-Sector],Table4[[#This Row],[Sub-Sector]],Table2[1M Return vs Nifty],"&gt;=5")/Table4[[#This Row],[Count]]</f>
        <v>0.26315789473684209</v>
      </c>
      <c r="F76" s="1">
        <f>COUNTIFS(Table2[Sub-Sector],Table4[[#This Row],[Sub-Sector]],Table2[6M Return vs Nifty],"&gt;=10")/Table4[[#This Row],[Count]]</f>
        <v>0.15789473684210525</v>
      </c>
      <c r="G76" s="1">
        <f>COUNTIFS(Table2[Sub-Sector],Table4[[#This Row],[Sub-Sector]],Table2[1Y Return vs Nifty],"&gt;=10")/Table4[[#This Row],[Count]]</f>
        <v>0.36842105263157893</v>
      </c>
      <c r="H76" s="1">
        <f>COUNTIFS(Table2[Sub-Sector],Table4[[#This Row],[Sub-Sector]],Table2[RSI Exponential â€“ 14D],"&gt;=50")/Table4[[#This Row],[Count]]</f>
        <v>0.73684210526315785</v>
      </c>
      <c r="I76" s="1">
        <f>COUNTIFS(Table2[Sub-Sector],Table4[[#This Row],[Sub-Sector]],Table2[Relative Volume],"&gt;=1")/Table4[[#This Row],[Count]]</f>
        <v>0.21052631578947367</v>
      </c>
      <c r="J76" s="1">
        <f>COUNTIFS(Table2[Sub-Sector],Table4[[#This Row],[Sub-Sector]],Table2[% Away From Day Low],"&gt;=0.05")/Table4[[#This Row],[Count]]</f>
        <v>0</v>
      </c>
      <c r="K76" s="1">
        <f>COUNTIFS(Table2[Sub-Sector],Table4[[#This Row],[Sub-Sector]],Table2[% Away From Day High],"&lt;=0.05")/Table4[[#This Row],[Count]]</f>
        <v>1</v>
      </c>
      <c r="L76" s="1">
        <f>COUNTIFS(Table2[Sub-Sector],Table4[[#This Row],[Sub-Sector]],Table2[% Away From Current Week Low],"&gt;=0.05")/Table4[[#This Row],[Count]]</f>
        <v>0</v>
      </c>
      <c r="M76" s="1">
        <f>COUNTIFS(Table2[Sub-Sector],Table4[[#This Row],[Sub-Sector]],Table2[% Away From Current Week High],"&lt;=0.05")/Table4[[#This Row],[Count]]</f>
        <v>1</v>
      </c>
      <c r="N76" s="1">
        <f>COUNTIFS(Table2[Sub-Sector],Table4[[#This Row],[Sub-Sector]],Table2[% Away From Current Month Low],"&gt;=0.05")/Table4[[#This Row],[Count]]</f>
        <v>0.31578947368421051</v>
      </c>
      <c r="O76" s="1">
        <f>COUNTIFS(Table2[Sub-Sector],Table4[[#This Row],[Sub-Sector]],Table2[% Away From Current Month High],"&lt;=0.05")/Table4[[#This Row],[Count]]</f>
        <v>0.78947368421052633</v>
      </c>
      <c r="P76" s="1">
        <f>COUNTIFS(Table2[Sub-Sector],Table4[[#This Row],[Sub-Sector]],Table2[% Away From 52W High],"&lt;=10")/Table4[[#This Row],[Count]]</f>
        <v>0.26315789473684209</v>
      </c>
      <c r="Q76" s="1">
        <f>COUNTIFS(Table2[Sub-Sector],Table4[[#This Row],[Sub-Sector]],Table2[% Away From 52W Low],"&gt;=10")/Table4[[#This Row],[Count]]</f>
        <v>0.89473684210526316</v>
      </c>
      <c r="R76" s="1">
        <f>COUNTIFS(Table2[Sub-Sector],Table4[[#This Row],[Sub-Sector]],Table2[% Price above 20 EMA],"&gt;=0")/Table4[[#This Row],[Count]]</f>
        <v>0.57894736842105265</v>
      </c>
      <c r="S76" s="1">
        <f>COUNTIFS(Table2[Sub-Sector],Table4[[#This Row],[Sub-Sector]],Table2[% Price above 50 EMA],"&gt;=0")/Table4[[#This Row],[Count]]</f>
        <v>0.57894736842105265</v>
      </c>
      <c r="T76" s="1">
        <f>COUNTIFS(Table2[Sub-Sector],Table4[[#This Row],[Sub-Sector]],Table2[% Price above 200 EMA],"&gt;=0")/Table4[[#This Row],[Count]]</f>
        <v>0.68421052631578949</v>
      </c>
      <c r="U76" s="1">
        <f>COUNTIFS(Table2[Sub-Sector],Table4[[#This Row],[Sub-Sector]],Table2[Rate of Change - Zone],"Positive")/Table4[[#This Row],[Count]]</f>
        <v>0.84210526315789469</v>
      </c>
      <c r="V76" s="1">
        <f>COUNTIFS(Table2[Sub-Sector],Table4[[#This Row],[Sub-Sector]],Table2[Sharpe Ratio],"&gt;=0.10")/Table4[[#This Row],[Count]]</f>
        <v>0</v>
      </c>
      <c r="W7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467</v>
      </c>
      <c r="X76">
        <f>_xlfn.RANK.AVG(Table4[[#This Row],[Score]],Table4[Score],1)</f>
        <v>74</v>
      </c>
      <c r="Y7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273</v>
      </c>
      <c r="Z76">
        <f>_xlfn.RANK.AVG(Table4[[#This Row],[Score 2 ]],Table4[[Score 2 ]],1)</f>
        <v>75</v>
      </c>
    </row>
    <row r="77" spans="1:26" x14ac:dyDescent="0.3">
      <c r="A77" t="s">
        <v>121</v>
      </c>
      <c r="B77">
        <f>COUNTIFS(Table2[Sub-Sector],Table4[[#This Row],[Sub-Sector]])</f>
        <v>3</v>
      </c>
      <c r="C77" s="1">
        <f>COUNTIFS(Table2[Sub-Sector],Table4[[#This Row],[Sub-Sector]],Table2[Uptrend],"Uptrend")/Table4[[#This Row],[Count]]</f>
        <v>0.33333333333333331</v>
      </c>
      <c r="D77" s="1">
        <f>COUNTIFS(Table2[Sub-Sector],Table4[[#This Row],[Sub-Sector]],Table2[1W Return vs Nifty],"&gt;=5")/Table4[[#This Row],[Count]]</f>
        <v>0</v>
      </c>
      <c r="E77" s="1">
        <f>COUNTIFS(Table2[Sub-Sector],Table4[[#This Row],[Sub-Sector]],Table2[1M Return vs Nifty],"&gt;=5")/Table4[[#This Row],[Count]]</f>
        <v>0</v>
      </c>
      <c r="F77" s="1">
        <f>COUNTIFS(Table2[Sub-Sector],Table4[[#This Row],[Sub-Sector]],Table2[6M Return vs Nifty],"&gt;=10")/Table4[[#This Row],[Count]]</f>
        <v>0.66666666666666663</v>
      </c>
      <c r="G77" s="1">
        <f>COUNTIFS(Table2[Sub-Sector],Table4[[#This Row],[Sub-Sector]],Table2[1Y Return vs Nifty],"&gt;=10")/Table4[[#This Row],[Count]]</f>
        <v>0.66666666666666663</v>
      </c>
      <c r="H77" s="1">
        <f>COUNTIFS(Table2[Sub-Sector],Table4[[#This Row],[Sub-Sector]],Table2[RSI Exponential â€“ 14D],"&gt;=50")/Table4[[#This Row],[Count]]</f>
        <v>0.33333333333333331</v>
      </c>
      <c r="I77" s="1">
        <f>COUNTIFS(Table2[Sub-Sector],Table4[[#This Row],[Sub-Sector]],Table2[Relative Volume],"&gt;=1")/Table4[[#This Row],[Count]]</f>
        <v>0</v>
      </c>
      <c r="J77" s="1">
        <f>COUNTIFS(Table2[Sub-Sector],Table4[[#This Row],[Sub-Sector]],Table2[% Away From Day Low],"&gt;=0.05")/Table4[[#This Row],[Count]]</f>
        <v>0.33333333333333331</v>
      </c>
      <c r="K77" s="1">
        <f>COUNTIFS(Table2[Sub-Sector],Table4[[#This Row],[Sub-Sector]],Table2[% Away From Day High],"&lt;=0.05")/Table4[[#This Row],[Count]]</f>
        <v>1</v>
      </c>
      <c r="L77" s="1">
        <f>COUNTIFS(Table2[Sub-Sector],Table4[[#This Row],[Sub-Sector]],Table2[% Away From Current Week Low],"&gt;=0.05")/Table4[[#This Row],[Count]]</f>
        <v>0.33333333333333331</v>
      </c>
      <c r="M77" s="1">
        <f>COUNTIFS(Table2[Sub-Sector],Table4[[#This Row],[Sub-Sector]],Table2[% Away From Current Week High],"&lt;=0.05")/Table4[[#This Row],[Count]]</f>
        <v>1</v>
      </c>
      <c r="N77" s="1">
        <f>COUNTIFS(Table2[Sub-Sector],Table4[[#This Row],[Sub-Sector]],Table2[% Away From Current Month Low],"&gt;=0.05")/Table4[[#This Row],[Count]]</f>
        <v>0.33333333333333331</v>
      </c>
      <c r="O77" s="1">
        <f>COUNTIFS(Table2[Sub-Sector],Table4[[#This Row],[Sub-Sector]],Table2[% Away From Current Month High],"&lt;=0.05")/Table4[[#This Row],[Count]]</f>
        <v>0.66666666666666663</v>
      </c>
      <c r="P77" s="1">
        <f>COUNTIFS(Table2[Sub-Sector],Table4[[#This Row],[Sub-Sector]],Table2[% Away From 52W High],"&lt;=10")/Table4[[#This Row],[Count]]</f>
        <v>0</v>
      </c>
      <c r="Q77" s="1">
        <f>COUNTIFS(Table2[Sub-Sector],Table4[[#This Row],[Sub-Sector]],Table2[% Away From 52W Low],"&gt;=10")/Table4[[#This Row],[Count]]</f>
        <v>1</v>
      </c>
      <c r="R77" s="1">
        <f>COUNTIFS(Table2[Sub-Sector],Table4[[#This Row],[Sub-Sector]],Table2[% Price above 20 EMA],"&gt;=0")/Table4[[#This Row],[Count]]</f>
        <v>0.33333333333333331</v>
      </c>
      <c r="S77" s="1">
        <f>COUNTIFS(Table2[Sub-Sector],Table4[[#This Row],[Sub-Sector]],Table2[% Price above 50 EMA],"&gt;=0")/Table4[[#This Row],[Count]]</f>
        <v>0.33333333333333331</v>
      </c>
      <c r="T77" s="1">
        <f>COUNTIFS(Table2[Sub-Sector],Table4[[#This Row],[Sub-Sector]],Table2[% Price above 200 EMA],"&gt;=0")/Table4[[#This Row],[Count]]</f>
        <v>0.66666666666666663</v>
      </c>
      <c r="U77" s="1">
        <f>COUNTIFS(Table2[Sub-Sector],Table4[[#This Row],[Sub-Sector]],Table2[Rate of Change - Zone],"Positive")/Table4[[#This Row],[Count]]</f>
        <v>0.33333333333333331</v>
      </c>
      <c r="V77" s="1">
        <f>COUNTIFS(Table2[Sub-Sector],Table4[[#This Row],[Sub-Sector]],Table2[Sharpe Ratio],"&gt;=0.10")/Table4[[#This Row],[Count]]</f>
        <v>0.33333333333333331</v>
      </c>
      <c r="W7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556</v>
      </c>
      <c r="X77">
        <f>_xlfn.RANK.AVG(Table4[[#This Row],[Score]],Table4[Score],1)</f>
        <v>101</v>
      </c>
      <c r="Y7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276</v>
      </c>
      <c r="Z77">
        <f>_xlfn.RANK.AVG(Table4[[#This Row],[Score 2 ]],Table4[[Score 2 ]],1)</f>
        <v>76.5</v>
      </c>
    </row>
    <row r="78" spans="1:26" x14ac:dyDescent="0.3">
      <c r="A78" t="s">
        <v>158</v>
      </c>
      <c r="B78">
        <f>COUNTIFS(Table2[Sub-Sector],Table4[[#This Row],[Sub-Sector]])</f>
        <v>3</v>
      </c>
      <c r="C78" s="1">
        <f>COUNTIFS(Table2[Sub-Sector],Table4[[#This Row],[Sub-Sector]],Table2[Uptrend],"Uptrend")/Table4[[#This Row],[Count]]</f>
        <v>0.66666666666666663</v>
      </c>
      <c r="D78" s="1">
        <f>COUNTIFS(Table2[Sub-Sector],Table4[[#This Row],[Sub-Sector]],Table2[1W Return vs Nifty],"&gt;=5")/Table4[[#This Row],[Count]]</f>
        <v>0</v>
      </c>
      <c r="E78" s="1">
        <f>COUNTIFS(Table2[Sub-Sector],Table4[[#This Row],[Sub-Sector]],Table2[1M Return vs Nifty],"&gt;=5")/Table4[[#This Row],[Count]]</f>
        <v>0</v>
      </c>
      <c r="F78" s="1">
        <f>COUNTIFS(Table2[Sub-Sector],Table4[[#This Row],[Sub-Sector]],Table2[6M Return vs Nifty],"&gt;=10")/Table4[[#This Row],[Count]]</f>
        <v>0.66666666666666663</v>
      </c>
      <c r="G78" s="1">
        <f>COUNTIFS(Table2[Sub-Sector],Table4[[#This Row],[Sub-Sector]],Table2[1Y Return vs Nifty],"&gt;=10")/Table4[[#This Row],[Count]]</f>
        <v>0.66666666666666663</v>
      </c>
      <c r="H78" s="1">
        <f>COUNTIFS(Table2[Sub-Sector],Table4[[#This Row],[Sub-Sector]],Table2[RSI Exponential â€“ 14D],"&gt;=50")/Table4[[#This Row],[Count]]</f>
        <v>0.33333333333333331</v>
      </c>
      <c r="I78" s="1">
        <f>COUNTIFS(Table2[Sub-Sector],Table4[[#This Row],[Sub-Sector]],Table2[Relative Volume],"&gt;=1")/Table4[[#This Row],[Count]]</f>
        <v>0</v>
      </c>
      <c r="J78" s="1">
        <f>COUNTIFS(Table2[Sub-Sector],Table4[[#This Row],[Sub-Sector]],Table2[% Away From Day Low],"&gt;=0.05")/Table4[[#This Row],[Count]]</f>
        <v>0</v>
      </c>
      <c r="K78" s="1">
        <f>COUNTIFS(Table2[Sub-Sector],Table4[[#This Row],[Sub-Sector]],Table2[% Away From Day High],"&lt;=0.05")/Table4[[#This Row],[Count]]</f>
        <v>1</v>
      </c>
      <c r="L78" s="1">
        <f>COUNTIFS(Table2[Sub-Sector],Table4[[#This Row],[Sub-Sector]],Table2[% Away From Current Week Low],"&gt;=0.05")/Table4[[#This Row],[Count]]</f>
        <v>0</v>
      </c>
      <c r="M78" s="1">
        <f>COUNTIFS(Table2[Sub-Sector],Table4[[#This Row],[Sub-Sector]],Table2[% Away From Current Week High],"&lt;=0.05")/Table4[[#This Row],[Count]]</f>
        <v>1</v>
      </c>
      <c r="N78" s="1">
        <f>COUNTIFS(Table2[Sub-Sector],Table4[[#This Row],[Sub-Sector]],Table2[% Away From Current Month Low],"&gt;=0.05")/Table4[[#This Row],[Count]]</f>
        <v>0.33333333333333331</v>
      </c>
      <c r="O78" s="1">
        <f>COUNTIFS(Table2[Sub-Sector],Table4[[#This Row],[Sub-Sector]],Table2[% Away From Current Month High],"&lt;=0.05")/Table4[[#This Row],[Count]]</f>
        <v>0.66666666666666663</v>
      </c>
      <c r="P78" s="1">
        <f>COUNTIFS(Table2[Sub-Sector],Table4[[#This Row],[Sub-Sector]],Table2[% Away From 52W High],"&lt;=10")/Table4[[#This Row],[Count]]</f>
        <v>0</v>
      </c>
      <c r="Q78" s="1">
        <f>COUNTIFS(Table2[Sub-Sector],Table4[[#This Row],[Sub-Sector]],Table2[% Away From 52W Low],"&gt;=10")/Table4[[#This Row],[Count]]</f>
        <v>1</v>
      </c>
      <c r="R78" s="1">
        <f>COUNTIFS(Table2[Sub-Sector],Table4[[#This Row],[Sub-Sector]],Table2[% Price above 20 EMA],"&gt;=0")/Table4[[#This Row],[Count]]</f>
        <v>0.33333333333333331</v>
      </c>
      <c r="S78" s="1">
        <f>COUNTIFS(Table2[Sub-Sector],Table4[[#This Row],[Sub-Sector]],Table2[% Price above 50 EMA],"&gt;=0")/Table4[[#This Row],[Count]]</f>
        <v>0.66666666666666663</v>
      </c>
      <c r="T78" s="1">
        <f>COUNTIFS(Table2[Sub-Sector],Table4[[#This Row],[Sub-Sector]],Table2[% Price above 200 EMA],"&gt;=0")/Table4[[#This Row],[Count]]</f>
        <v>0.66666666666666663</v>
      </c>
      <c r="U78" s="1">
        <f>COUNTIFS(Table2[Sub-Sector],Table4[[#This Row],[Sub-Sector]],Table2[Rate of Change - Zone],"Positive")/Table4[[#This Row],[Count]]</f>
        <v>0.33333333333333331</v>
      </c>
      <c r="V78" s="1">
        <f>COUNTIFS(Table2[Sub-Sector],Table4[[#This Row],[Sub-Sector]],Table2[Sharpe Ratio],"&gt;=0.10")/Table4[[#This Row],[Count]]</f>
        <v>0.33333333333333331</v>
      </c>
      <c r="W7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519.5</v>
      </c>
      <c r="X78">
        <f>_xlfn.RANK.AVG(Table4[[#This Row],[Score]],Table4[Score],1)</f>
        <v>90</v>
      </c>
      <c r="Y7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276</v>
      </c>
      <c r="Z78">
        <f>_xlfn.RANK.AVG(Table4[[#This Row],[Score 2 ]],Table4[[Score 2 ]],1)</f>
        <v>76.5</v>
      </c>
    </row>
    <row r="79" spans="1:26" x14ac:dyDescent="0.3">
      <c r="A79" t="s">
        <v>383</v>
      </c>
      <c r="B79">
        <f>COUNTIFS(Table2[Sub-Sector],Table4[[#This Row],[Sub-Sector]])</f>
        <v>14</v>
      </c>
      <c r="C79" s="1">
        <f>COUNTIFS(Table2[Sub-Sector],Table4[[#This Row],[Sub-Sector]],Table2[Uptrend],"Uptrend")/Table4[[#This Row],[Count]]</f>
        <v>0.6428571428571429</v>
      </c>
      <c r="D79" s="1">
        <f>COUNTIFS(Table2[Sub-Sector],Table4[[#This Row],[Sub-Sector]],Table2[1W Return vs Nifty],"&gt;=5")/Table4[[#This Row],[Count]]</f>
        <v>0</v>
      </c>
      <c r="E79" s="1">
        <f>COUNTIFS(Table2[Sub-Sector],Table4[[#This Row],[Sub-Sector]],Table2[1M Return vs Nifty],"&gt;=5")/Table4[[#This Row],[Count]]</f>
        <v>7.1428571428571425E-2</v>
      </c>
      <c r="F79" s="1">
        <f>COUNTIFS(Table2[Sub-Sector],Table4[[#This Row],[Sub-Sector]],Table2[6M Return vs Nifty],"&gt;=10")/Table4[[#This Row],[Count]]</f>
        <v>0.7142857142857143</v>
      </c>
      <c r="G79" s="1">
        <f>COUNTIFS(Table2[Sub-Sector],Table4[[#This Row],[Sub-Sector]],Table2[1Y Return vs Nifty],"&gt;=10")/Table4[[#This Row],[Count]]</f>
        <v>0.5714285714285714</v>
      </c>
      <c r="H79" s="1">
        <f>COUNTIFS(Table2[Sub-Sector],Table4[[#This Row],[Sub-Sector]],Table2[RSI Exponential â€“ 14D],"&gt;=50")/Table4[[#This Row],[Count]]</f>
        <v>0.21428571428571427</v>
      </c>
      <c r="I79" s="1">
        <f>COUNTIFS(Table2[Sub-Sector],Table4[[#This Row],[Sub-Sector]],Table2[Relative Volume],"&gt;=1")/Table4[[#This Row],[Count]]</f>
        <v>0</v>
      </c>
      <c r="J79" s="1">
        <f>COUNTIFS(Table2[Sub-Sector],Table4[[#This Row],[Sub-Sector]],Table2[% Away From Day Low],"&gt;=0.05")/Table4[[#This Row],[Count]]</f>
        <v>0</v>
      </c>
      <c r="K79" s="1">
        <f>COUNTIFS(Table2[Sub-Sector],Table4[[#This Row],[Sub-Sector]],Table2[% Away From Day High],"&lt;=0.05")/Table4[[#This Row],[Count]]</f>
        <v>1</v>
      </c>
      <c r="L79" s="1">
        <f>COUNTIFS(Table2[Sub-Sector],Table4[[#This Row],[Sub-Sector]],Table2[% Away From Current Week Low],"&gt;=0.05")/Table4[[#This Row],[Count]]</f>
        <v>0</v>
      </c>
      <c r="M79" s="1">
        <f>COUNTIFS(Table2[Sub-Sector],Table4[[#This Row],[Sub-Sector]],Table2[% Away From Current Week High],"&lt;=0.05")/Table4[[#This Row],[Count]]</f>
        <v>1</v>
      </c>
      <c r="N79" s="1">
        <f>COUNTIFS(Table2[Sub-Sector],Table4[[#This Row],[Sub-Sector]],Table2[% Away From Current Month Low],"&gt;=0.05")/Table4[[#This Row],[Count]]</f>
        <v>0.14285714285714285</v>
      </c>
      <c r="O79" s="1">
        <f>COUNTIFS(Table2[Sub-Sector],Table4[[#This Row],[Sub-Sector]],Table2[% Away From Current Month High],"&lt;=0.05")/Table4[[#This Row],[Count]]</f>
        <v>0.42857142857142855</v>
      </c>
      <c r="P79" s="1">
        <f>COUNTIFS(Table2[Sub-Sector],Table4[[#This Row],[Sub-Sector]],Table2[% Away From 52W High],"&lt;=10")/Table4[[#This Row],[Count]]</f>
        <v>0.14285714285714285</v>
      </c>
      <c r="Q79" s="1">
        <f>COUNTIFS(Table2[Sub-Sector],Table4[[#This Row],[Sub-Sector]],Table2[% Away From 52W Low],"&gt;=10")/Table4[[#This Row],[Count]]</f>
        <v>1</v>
      </c>
      <c r="R79" s="1">
        <f>COUNTIFS(Table2[Sub-Sector],Table4[[#This Row],[Sub-Sector]],Table2[% Price above 20 EMA],"&gt;=0")/Table4[[#This Row],[Count]]</f>
        <v>0.35714285714285715</v>
      </c>
      <c r="S79" s="1">
        <f>COUNTIFS(Table2[Sub-Sector],Table4[[#This Row],[Sub-Sector]],Table2[% Price above 50 EMA],"&gt;=0")/Table4[[#This Row],[Count]]</f>
        <v>0.5</v>
      </c>
      <c r="T79" s="1">
        <f>COUNTIFS(Table2[Sub-Sector],Table4[[#This Row],[Sub-Sector]],Table2[% Price above 200 EMA],"&gt;=0")/Table4[[#This Row],[Count]]</f>
        <v>0.7857142857142857</v>
      </c>
      <c r="U79" s="1">
        <f>COUNTIFS(Table2[Sub-Sector],Table4[[#This Row],[Sub-Sector]],Table2[Rate of Change - Zone],"Positive")/Table4[[#This Row],[Count]]</f>
        <v>0.35714285714285715</v>
      </c>
      <c r="V79" s="1">
        <f>COUNTIFS(Table2[Sub-Sector],Table4[[#This Row],[Sub-Sector]],Table2[Sharpe Ratio],"&gt;=0.10")/Table4[[#This Row],[Count]]</f>
        <v>0.14285714285714285</v>
      </c>
      <c r="W7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506.5</v>
      </c>
      <c r="X79">
        <f>_xlfn.RANK.AVG(Table4[[#This Row],[Score]],Table4[Score],1)</f>
        <v>85</v>
      </c>
      <c r="Y7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277.5</v>
      </c>
      <c r="Z79">
        <f>_xlfn.RANK.AVG(Table4[[#This Row],[Score 2 ]],Table4[[Score 2 ]],1)</f>
        <v>78</v>
      </c>
    </row>
    <row r="80" spans="1:26" x14ac:dyDescent="0.3">
      <c r="A80" t="s">
        <v>258</v>
      </c>
      <c r="B80">
        <f>COUNTIFS(Table2[Sub-Sector],Table4[[#This Row],[Sub-Sector]])</f>
        <v>14</v>
      </c>
      <c r="C80" s="1">
        <f>COUNTIFS(Table2[Sub-Sector],Table4[[#This Row],[Sub-Sector]],Table2[Uptrend],"Uptrend")/Table4[[#This Row],[Count]]</f>
        <v>0.5714285714285714</v>
      </c>
      <c r="D80" s="1">
        <f>COUNTIFS(Table2[Sub-Sector],Table4[[#This Row],[Sub-Sector]],Table2[1W Return vs Nifty],"&gt;=5")/Table4[[#This Row],[Count]]</f>
        <v>0.2857142857142857</v>
      </c>
      <c r="E80" s="1">
        <f>COUNTIFS(Table2[Sub-Sector],Table4[[#This Row],[Sub-Sector]],Table2[1M Return vs Nifty],"&gt;=5")/Table4[[#This Row],[Count]]</f>
        <v>0.5</v>
      </c>
      <c r="F80" s="1">
        <f>COUNTIFS(Table2[Sub-Sector],Table4[[#This Row],[Sub-Sector]],Table2[6M Return vs Nifty],"&gt;=10")/Table4[[#This Row],[Count]]</f>
        <v>0.2857142857142857</v>
      </c>
      <c r="G80" s="1">
        <f>COUNTIFS(Table2[Sub-Sector],Table4[[#This Row],[Sub-Sector]],Table2[1Y Return vs Nifty],"&gt;=10")/Table4[[#This Row],[Count]]</f>
        <v>0.42857142857142855</v>
      </c>
      <c r="H80" s="1">
        <f>COUNTIFS(Table2[Sub-Sector],Table4[[#This Row],[Sub-Sector]],Table2[RSI Exponential â€“ 14D],"&gt;=50")/Table4[[#This Row],[Count]]</f>
        <v>0.8571428571428571</v>
      </c>
      <c r="I80" s="1">
        <f>COUNTIFS(Table2[Sub-Sector],Table4[[#This Row],[Sub-Sector]],Table2[Relative Volume],"&gt;=1")/Table4[[#This Row],[Count]]</f>
        <v>7.1428571428571425E-2</v>
      </c>
      <c r="J80" s="1">
        <f>COUNTIFS(Table2[Sub-Sector],Table4[[#This Row],[Sub-Sector]],Table2[% Away From Day Low],"&gt;=0.05")/Table4[[#This Row],[Count]]</f>
        <v>0</v>
      </c>
      <c r="K80" s="1">
        <f>COUNTIFS(Table2[Sub-Sector],Table4[[#This Row],[Sub-Sector]],Table2[% Away From Day High],"&lt;=0.05")/Table4[[#This Row],[Count]]</f>
        <v>0.9285714285714286</v>
      </c>
      <c r="L80" s="1">
        <f>COUNTIFS(Table2[Sub-Sector],Table4[[#This Row],[Sub-Sector]],Table2[% Away From Current Week Low],"&gt;=0.05")/Table4[[#This Row],[Count]]</f>
        <v>0</v>
      </c>
      <c r="M80" s="1">
        <f>COUNTIFS(Table2[Sub-Sector],Table4[[#This Row],[Sub-Sector]],Table2[% Away From Current Week High],"&lt;=0.05")/Table4[[#This Row],[Count]]</f>
        <v>0.9285714285714286</v>
      </c>
      <c r="N80" s="1">
        <f>COUNTIFS(Table2[Sub-Sector],Table4[[#This Row],[Sub-Sector]],Table2[% Away From Current Month Low],"&gt;=0.05")/Table4[[#This Row],[Count]]</f>
        <v>0.35714285714285715</v>
      </c>
      <c r="O80" s="1">
        <f>COUNTIFS(Table2[Sub-Sector],Table4[[#This Row],[Sub-Sector]],Table2[% Away From Current Month High],"&lt;=0.05")/Table4[[#This Row],[Count]]</f>
        <v>0.8571428571428571</v>
      </c>
      <c r="P80" s="1">
        <f>COUNTIFS(Table2[Sub-Sector],Table4[[#This Row],[Sub-Sector]],Table2[% Away From 52W High],"&lt;=10")/Table4[[#This Row],[Count]]</f>
        <v>0.42857142857142855</v>
      </c>
      <c r="Q80" s="1">
        <f>COUNTIFS(Table2[Sub-Sector],Table4[[#This Row],[Sub-Sector]],Table2[% Away From 52W Low],"&gt;=10")/Table4[[#This Row],[Count]]</f>
        <v>1</v>
      </c>
      <c r="R80" s="1">
        <f>COUNTIFS(Table2[Sub-Sector],Table4[[#This Row],[Sub-Sector]],Table2[% Price above 20 EMA],"&gt;=0")/Table4[[#This Row],[Count]]</f>
        <v>0.7857142857142857</v>
      </c>
      <c r="S80" s="1">
        <f>COUNTIFS(Table2[Sub-Sector],Table4[[#This Row],[Sub-Sector]],Table2[% Price above 50 EMA],"&gt;=0")/Table4[[#This Row],[Count]]</f>
        <v>0.7857142857142857</v>
      </c>
      <c r="T80" s="1">
        <f>COUNTIFS(Table2[Sub-Sector],Table4[[#This Row],[Sub-Sector]],Table2[% Price above 200 EMA],"&gt;=0")/Table4[[#This Row],[Count]]</f>
        <v>0.9285714285714286</v>
      </c>
      <c r="U80" s="1">
        <f>COUNTIFS(Table2[Sub-Sector],Table4[[#This Row],[Sub-Sector]],Table2[Rate of Change - Zone],"Positive")/Table4[[#This Row],[Count]]</f>
        <v>0.7857142857142857</v>
      </c>
      <c r="V80" s="1">
        <f>COUNTIFS(Table2[Sub-Sector],Table4[[#This Row],[Sub-Sector]],Table2[Sharpe Ratio],"&gt;=0.10")/Table4[[#This Row],[Count]]</f>
        <v>0.21428571428571427</v>
      </c>
      <c r="W8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404.5</v>
      </c>
      <c r="X80">
        <f>_xlfn.RANK.AVG(Table4[[#This Row],[Score]],Table4[Score],1)</f>
        <v>51</v>
      </c>
      <c r="Y8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278.5</v>
      </c>
      <c r="Z80">
        <f>_xlfn.RANK.AVG(Table4[[#This Row],[Score 2 ]],Table4[[Score 2 ]],1)</f>
        <v>79</v>
      </c>
    </row>
    <row r="81" spans="1:26" x14ac:dyDescent="0.3">
      <c r="A81" t="s">
        <v>37</v>
      </c>
      <c r="B81">
        <f>COUNTIFS(Table2[Sub-Sector],Table4[[#This Row],[Sub-Sector]])</f>
        <v>3</v>
      </c>
      <c r="C81" s="1">
        <f>COUNTIFS(Table2[Sub-Sector],Table4[[#This Row],[Sub-Sector]],Table2[Uptrend],"Uptrend")/Table4[[#This Row],[Count]]</f>
        <v>0.66666666666666663</v>
      </c>
      <c r="D81" s="1">
        <f>COUNTIFS(Table2[Sub-Sector],Table4[[#This Row],[Sub-Sector]],Table2[1W Return vs Nifty],"&gt;=5")/Table4[[#This Row],[Count]]</f>
        <v>0</v>
      </c>
      <c r="E81" s="1">
        <f>COUNTIFS(Table2[Sub-Sector],Table4[[#This Row],[Sub-Sector]],Table2[1M Return vs Nifty],"&gt;=5")/Table4[[#This Row],[Count]]</f>
        <v>0</v>
      </c>
      <c r="F81" s="1">
        <f>COUNTIFS(Table2[Sub-Sector],Table4[[#This Row],[Sub-Sector]],Table2[6M Return vs Nifty],"&gt;=10")/Table4[[#This Row],[Count]]</f>
        <v>0.33333333333333331</v>
      </c>
      <c r="G81" s="1">
        <f>COUNTIFS(Table2[Sub-Sector],Table4[[#This Row],[Sub-Sector]],Table2[1Y Return vs Nifty],"&gt;=10")/Table4[[#This Row],[Count]]</f>
        <v>0.33333333333333331</v>
      </c>
      <c r="H81" s="1">
        <f>COUNTIFS(Table2[Sub-Sector],Table4[[#This Row],[Sub-Sector]],Table2[RSI Exponential â€“ 14D],"&gt;=50")/Table4[[#This Row],[Count]]</f>
        <v>1</v>
      </c>
      <c r="I81" s="1">
        <f>COUNTIFS(Table2[Sub-Sector],Table4[[#This Row],[Sub-Sector]],Table2[Relative Volume],"&gt;=1")/Table4[[#This Row],[Count]]</f>
        <v>0</v>
      </c>
      <c r="J81" s="1">
        <f>COUNTIFS(Table2[Sub-Sector],Table4[[#This Row],[Sub-Sector]],Table2[% Away From Day Low],"&gt;=0.05")/Table4[[#This Row],[Count]]</f>
        <v>0</v>
      </c>
      <c r="K81" s="1">
        <f>COUNTIFS(Table2[Sub-Sector],Table4[[#This Row],[Sub-Sector]],Table2[% Away From Day High],"&lt;=0.05")/Table4[[#This Row],[Count]]</f>
        <v>1</v>
      </c>
      <c r="L81" s="1">
        <f>COUNTIFS(Table2[Sub-Sector],Table4[[#This Row],[Sub-Sector]],Table2[% Away From Current Week Low],"&gt;=0.05")/Table4[[#This Row],[Count]]</f>
        <v>0</v>
      </c>
      <c r="M81" s="1">
        <f>COUNTIFS(Table2[Sub-Sector],Table4[[#This Row],[Sub-Sector]],Table2[% Away From Current Week High],"&lt;=0.05")/Table4[[#This Row],[Count]]</f>
        <v>1</v>
      </c>
      <c r="N81" s="1">
        <f>COUNTIFS(Table2[Sub-Sector],Table4[[#This Row],[Sub-Sector]],Table2[% Away From Current Month Low],"&gt;=0.05")/Table4[[#This Row],[Count]]</f>
        <v>0</v>
      </c>
      <c r="O81" s="1">
        <f>COUNTIFS(Table2[Sub-Sector],Table4[[#This Row],[Sub-Sector]],Table2[% Away From Current Month High],"&lt;=0.05")/Table4[[#This Row],[Count]]</f>
        <v>0.66666666666666663</v>
      </c>
      <c r="P81" s="1">
        <f>COUNTIFS(Table2[Sub-Sector],Table4[[#This Row],[Sub-Sector]],Table2[% Away From 52W High],"&lt;=10")/Table4[[#This Row],[Count]]</f>
        <v>0.66666666666666663</v>
      </c>
      <c r="Q81" s="1">
        <f>COUNTIFS(Table2[Sub-Sector],Table4[[#This Row],[Sub-Sector]],Table2[% Away From 52W Low],"&gt;=10")/Table4[[#This Row],[Count]]</f>
        <v>1</v>
      </c>
      <c r="R81" s="1">
        <f>COUNTIFS(Table2[Sub-Sector],Table4[[#This Row],[Sub-Sector]],Table2[% Price above 20 EMA],"&gt;=0")/Table4[[#This Row],[Count]]</f>
        <v>0.66666666666666663</v>
      </c>
      <c r="S81" s="1">
        <f>COUNTIFS(Table2[Sub-Sector],Table4[[#This Row],[Sub-Sector]],Table2[% Price above 50 EMA],"&gt;=0")/Table4[[#This Row],[Count]]</f>
        <v>0.66666666666666663</v>
      </c>
      <c r="T81" s="1">
        <f>COUNTIFS(Table2[Sub-Sector],Table4[[#This Row],[Sub-Sector]],Table2[% Price above 200 EMA],"&gt;=0")/Table4[[#This Row],[Count]]</f>
        <v>1</v>
      </c>
      <c r="U81" s="1">
        <f>COUNTIFS(Table2[Sub-Sector],Table4[[#This Row],[Sub-Sector]],Table2[Rate of Change - Zone],"Positive")/Table4[[#This Row],[Count]]</f>
        <v>1</v>
      </c>
      <c r="V81" s="1">
        <f>COUNTIFS(Table2[Sub-Sector],Table4[[#This Row],[Sub-Sector]],Table2[Sharpe Ratio],"&gt;=0.10")/Table4[[#This Row],[Count]]</f>
        <v>0.33333333333333331</v>
      </c>
      <c r="W8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531</v>
      </c>
      <c r="X81">
        <f>_xlfn.RANK.AVG(Table4[[#This Row],[Score]],Table4[Score],1)</f>
        <v>94.5</v>
      </c>
      <c r="Y8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287.5</v>
      </c>
      <c r="Z81">
        <f>_xlfn.RANK.AVG(Table4[[#This Row],[Score 2 ]],Table4[[Score 2 ]],1)</f>
        <v>80</v>
      </c>
    </row>
    <row r="82" spans="1:26" x14ac:dyDescent="0.3">
      <c r="A82" t="s">
        <v>417</v>
      </c>
      <c r="B82">
        <f>COUNTIFS(Table2[Sub-Sector],Table4[[#This Row],[Sub-Sector]])</f>
        <v>11</v>
      </c>
      <c r="C82" s="1">
        <f>COUNTIFS(Table2[Sub-Sector],Table4[[#This Row],[Sub-Sector]],Table2[Uptrend],"Uptrend")/Table4[[#This Row],[Count]]</f>
        <v>0.18181818181818182</v>
      </c>
      <c r="D82" s="1">
        <f>COUNTIFS(Table2[Sub-Sector],Table4[[#This Row],[Sub-Sector]],Table2[1W Return vs Nifty],"&gt;=5")/Table4[[#This Row],[Count]]</f>
        <v>0</v>
      </c>
      <c r="E82" s="1">
        <f>COUNTIFS(Table2[Sub-Sector],Table4[[#This Row],[Sub-Sector]],Table2[1M Return vs Nifty],"&gt;=5")/Table4[[#This Row],[Count]]</f>
        <v>0.45454545454545453</v>
      </c>
      <c r="F82" s="1">
        <f>COUNTIFS(Table2[Sub-Sector],Table4[[#This Row],[Sub-Sector]],Table2[6M Return vs Nifty],"&gt;=10")/Table4[[#This Row],[Count]]</f>
        <v>0.18181818181818182</v>
      </c>
      <c r="G82" s="1">
        <f>COUNTIFS(Table2[Sub-Sector],Table4[[#This Row],[Sub-Sector]],Table2[1Y Return vs Nifty],"&gt;=10")/Table4[[#This Row],[Count]]</f>
        <v>9.0909090909090912E-2</v>
      </c>
      <c r="H82" s="1">
        <f>COUNTIFS(Table2[Sub-Sector],Table4[[#This Row],[Sub-Sector]],Table2[RSI Exponential â€“ 14D],"&gt;=50")/Table4[[#This Row],[Count]]</f>
        <v>0.63636363636363635</v>
      </c>
      <c r="I82" s="1">
        <f>COUNTIFS(Table2[Sub-Sector],Table4[[#This Row],[Sub-Sector]],Table2[Relative Volume],"&gt;=1")/Table4[[#This Row],[Count]]</f>
        <v>0.36363636363636365</v>
      </c>
      <c r="J82" s="1">
        <f>COUNTIFS(Table2[Sub-Sector],Table4[[#This Row],[Sub-Sector]],Table2[% Away From Day Low],"&gt;=0.05")/Table4[[#This Row],[Count]]</f>
        <v>0</v>
      </c>
      <c r="K82" s="1">
        <f>COUNTIFS(Table2[Sub-Sector],Table4[[#This Row],[Sub-Sector]],Table2[% Away From Day High],"&lt;=0.05")/Table4[[#This Row],[Count]]</f>
        <v>0.90909090909090906</v>
      </c>
      <c r="L82" s="1">
        <f>COUNTIFS(Table2[Sub-Sector],Table4[[#This Row],[Sub-Sector]],Table2[% Away From Current Week Low],"&gt;=0.05")/Table4[[#This Row],[Count]]</f>
        <v>0</v>
      </c>
      <c r="M82" s="1">
        <f>COUNTIFS(Table2[Sub-Sector],Table4[[#This Row],[Sub-Sector]],Table2[% Away From Current Week High],"&lt;=0.05")/Table4[[#This Row],[Count]]</f>
        <v>0.90909090909090906</v>
      </c>
      <c r="N82" s="1">
        <f>COUNTIFS(Table2[Sub-Sector],Table4[[#This Row],[Sub-Sector]],Table2[% Away From Current Month Low],"&gt;=0.05")/Table4[[#This Row],[Count]]</f>
        <v>0.45454545454545453</v>
      </c>
      <c r="O82" s="1">
        <f>COUNTIFS(Table2[Sub-Sector],Table4[[#This Row],[Sub-Sector]],Table2[% Away From Current Month High],"&lt;=0.05")/Table4[[#This Row],[Count]]</f>
        <v>0.72727272727272729</v>
      </c>
      <c r="P82" s="1">
        <f>COUNTIFS(Table2[Sub-Sector],Table4[[#This Row],[Sub-Sector]],Table2[% Away From 52W High],"&lt;=10")/Table4[[#This Row],[Count]]</f>
        <v>9.0909090909090912E-2</v>
      </c>
      <c r="Q82" s="1">
        <f>COUNTIFS(Table2[Sub-Sector],Table4[[#This Row],[Sub-Sector]],Table2[% Away From 52W Low],"&gt;=10")/Table4[[#This Row],[Count]]</f>
        <v>1</v>
      </c>
      <c r="R82" s="1">
        <f>COUNTIFS(Table2[Sub-Sector],Table4[[#This Row],[Sub-Sector]],Table2[% Price above 20 EMA],"&gt;=0")/Table4[[#This Row],[Count]]</f>
        <v>0.63636363636363635</v>
      </c>
      <c r="S82" s="1">
        <f>COUNTIFS(Table2[Sub-Sector],Table4[[#This Row],[Sub-Sector]],Table2[% Price above 50 EMA],"&gt;=0")/Table4[[#This Row],[Count]]</f>
        <v>0.63636363636363635</v>
      </c>
      <c r="T82" s="1">
        <f>COUNTIFS(Table2[Sub-Sector],Table4[[#This Row],[Sub-Sector]],Table2[% Price above 200 EMA],"&gt;=0")/Table4[[#This Row],[Count]]</f>
        <v>0.81818181818181823</v>
      </c>
      <c r="U82" s="1">
        <f>COUNTIFS(Table2[Sub-Sector],Table4[[#This Row],[Sub-Sector]],Table2[Rate of Change - Zone],"Positive")/Table4[[#This Row],[Count]]</f>
        <v>0.54545454545454541</v>
      </c>
      <c r="V82" s="1">
        <f>COUNTIFS(Table2[Sub-Sector],Table4[[#This Row],[Sub-Sector]],Table2[Sharpe Ratio],"&gt;=0.10")/Table4[[#This Row],[Count]]</f>
        <v>9.0909090909090912E-2</v>
      </c>
      <c r="W8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522</v>
      </c>
      <c r="X82">
        <f>_xlfn.RANK.AVG(Table4[[#This Row],[Score]],Table4[Score],1)</f>
        <v>92</v>
      </c>
      <c r="Y8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289</v>
      </c>
      <c r="Z82">
        <f>_xlfn.RANK.AVG(Table4[[#This Row],[Score 2 ]],Table4[[Score 2 ]],1)</f>
        <v>81.5</v>
      </c>
    </row>
    <row r="83" spans="1:26" x14ac:dyDescent="0.3">
      <c r="A83" t="s">
        <v>201</v>
      </c>
      <c r="B83">
        <f>COUNTIFS(Table2[Sub-Sector],Table4[[#This Row],[Sub-Sector]])</f>
        <v>2</v>
      </c>
      <c r="C83" s="1">
        <f>COUNTIFS(Table2[Sub-Sector],Table4[[#This Row],[Sub-Sector]],Table2[Uptrend],"Uptrend")/Table4[[#This Row],[Count]]</f>
        <v>1</v>
      </c>
      <c r="D83" s="1">
        <f>COUNTIFS(Table2[Sub-Sector],Table4[[#This Row],[Sub-Sector]],Table2[1W Return vs Nifty],"&gt;=5")/Table4[[#This Row],[Count]]</f>
        <v>0</v>
      </c>
      <c r="E83" s="1">
        <f>COUNTIFS(Table2[Sub-Sector],Table4[[#This Row],[Sub-Sector]],Table2[1M Return vs Nifty],"&gt;=5")/Table4[[#This Row],[Count]]</f>
        <v>0</v>
      </c>
      <c r="F83" s="1">
        <f>COUNTIFS(Table2[Sub-Sector],Table4[[#This Row],[Sub-Sector]],Table2[6M Return vs Nifty],"&gt;=10")/Table4[[#This Row],[Count]]</f>
        <v>1</v>
      </c>
      <c r="G83" s="1">
        <f>COUNTIFS(Table2[Sub-Sector],Table4[[#This Row],[Sub-Sector]],Table2[1Y Return vs Nifty],"&gt;=10")/Table4[[#This Row],[Count]]</f>
        <v>0.5</v>
      </c>
      <c r="H83" s="1">
        <f>COUNTIFS(Table2[Sub-Sector],Table4[[#This Row],[Sub-Sector]],Table2[RSI Exponential â€“ 14D],"&gt;=50")/Table4[[#This Row],[Count]]</f>
        <v>0.5</v>
      </c>
      <c r="I83" s="1">
        <f>COUNTIFS(Table2[Sub-Sector],Table4[[#This Row],[Sub-Sector]],Table2[Relative Volume],"&gt;=1")/Table4[[#This Row],[Count]]</f>
        <v>0</v>
      </c>
      <c r="J83" s="1">
        <f>COUNTIFS(Table2[Sub-Sector],Table4[[#This Row],[Sub-Sector]],Table2[% Away From Day Low],"&gt;=0.05")/Table4[[#This Row],[Count]]</f>
        <v>0</v>
      </c>
      <c r="K83" s="1">
        <f>COUNTIFS(Table2[Sub-Sector],Table4[[#This Row],[Sub-Sector]],Table2[% Away From Day High],"&lt;=0.05")/Table4[[#This Row],[Count]]</f>
        <v>1</v>
      </c>
      <c r="L83" s="1">
        <f>COUNTIFS(Table2[Sub-Sector],Table4[[#This Row],[Sub-Sector]],Table2[% Away From Current Week Low],"&gt;=0.05")/Table4[[#This Row],[Count]]</f>
        <v>0</v>
      </c>
      <c r="M83" s="1">
        <f>COUNTIFS(Table2[Sub-Sector],Table4[[#This Row],[Sub-Sector]],Table2[% Away From Current Week High],"&lt;=0.05")/Table4[[#This Row],[Count]]</f>
        <v>1</v>
      </c>
      <c r="N83" s="1">
        <f>COUNTIFS(Table2[Sub-Sector],Table4[[#This Row],[Sub-Sector]],Table2[% Away From Current Month Low],"&gt;=0.05")/Table4[[#This Row],[Count]]</f>
        <v>0</v>
      </c>
      <c r="O83" s="1">
        <f>COUNTIFS(Table2[Sub-Sector],Table4[[#This Row],[Sub-Sector]],Table2[% Away From Current Month High],"&lt;=0.05")/Table4[[#This Row],[Count]]</f>
        <v>0.5</v>
      </c>
      <c r="P83" s="1">
        <f>COUNTIFS(Table2[Sub-Sector],Table4[[#This Row],[Sub-Sector]],Table2[% Away From 52W High],"&lt;=10")/Table4[[#This Row],[Count]]</f>
        <v>1</v>
      </c>
      <c r="Q83" s="1">
        <f>COUNTIFS(Table2[Sub-Sector],Table4[[#This Row],[Sub-Sector]],Table2[% Away From 52W Low],"&gt;=10")/Table4[[#This Row],[Count]]</f>
        <v>1</v>
      </c>
      <c r="R83" s="1">
        <f>COUNTIFS(Table2[Sub-Sector],Table4[[#This Row],[Sub-Sector]],Table2[% Price above 20 EMA],"&gt;=0")/Table4[[#This Row],[Count]]</f>
        <v>0.5</v>
      </c>
      <c r="S83" s="1">
        <f>COUNTIFS(Table2[Sub-Sector],Table4[[#This Row],[Sub-Sector]],Table2[% Price above 50 EMA],"&gt;=0")/Table4[[#This Row],[Count]]</f>
        <v>0.5</v>
      </c>
      <c r="T83" s="1">
        <f>COUNTIFS(Table2[Sub-Sector],Table4[[#This Row],[Sub-Sector]],Table2[% Price above 200 EMA],"&gt;=0")/Table4[[#This Row],[Count]]</f>
        <v>1</v>
      </c>
      <c r="U83" s="1">
        <f>COUNTIFS(Table2[Sub-Sector],Table4[[#This Row],[Sub-Sector]],Table2[Rate of Change - Zone],"Positive")/Table4[[#This Row],[Count]]</f>
        <v>0</v>
      </c>
      <c r="V83" s="1">
        <f>COUNTIFS(Table2[Sub-Sector],Table4[[#This Row],[Sub-Sector]],Table2[Sharpe Ratio],"&gt;=0.10")/Table4[[#This Row],[Count]]</f>
        <v>0</v>
      </c>
      <c r="W8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489</v>
      </c>
      <c r="X83">
        <f>_xlfn.RANK.AVG(Table4[[#This Row],[Score]],Table4[Score],1)</f>
        <v>79</v>
      </c>
      <c r="Y8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289</v>
      </c>
      <c r="Z83">
        <f>_xlfn.RANK.AVG(Table4[[#This Row],[Score 2 ]],Table4[[Score 2 ]],1)</f>
        <v>81.5</v>
      </c>
    </row>
    <row r="84" spans="1:26" x14ac:dyDescent="0.3">
      <c r="A84" t="s">
        <v>92</v>
      </c>
      <c r="B84">
        <f>COUNTIFS(Table2[Sub-Sector],Table4[[#This Row],[Sub-Sector]])</f>
        <v>3</v>
      </c>
      <c r="C84" s="1">
        <f>COUNTIFS(Table2[Sub-Sector],Table4[[#This Row],[Sub-Sector]],Table2[Uptrend],"Uptrend")/Table4[[#This Row],[Count]]</f>
        <v>0.66666666666666663</v>
      </c>
      <c r="D84" s="1">
        <f>COUNTIFS(Table2[Sub-Sector],Table4[[#This Row],[Sub-Sector]],Table2[1W Return vs Nifty],"&gt;=5")/Table4[[#This Row],[Count]]</f>
        <v>0.33333333333333331</v>
      </c>
      <c r="E84" s="1">
        <f>COUNTIFS(Table2[Sub-Sector],Table4[[#This Row],[Sub-Sector]],Table2[1M Return vs Nifty],"&gt;=5")/Table4[[#This Row],[Count]]</f>
        <v>0</v>
      </c>
      <c r="F84" s="1">
        <f>COUNTIFS(Table2[Sub-Sector],Table4[[#This Row],[Sub-Sector]],Table2[6M Return vs Nifty],"&gt;=10")/Table4[[#This Row],[Count]]</f>
        <v>0.33333333333333331</v>
      </c>
      <c r="G84" s="1">
        <f>COUNTIFS(Table2[Sub-Sector],Table4[[#This Row],[Sub-Sector]],Table2[1Y Return vs Nifty],"&gt;=10")/Table4[[#This Row],[Count]]</f>
        <v>1</v>
      </c>
      <c r="H84" s="1">
        <f>COUNTIFS(Table2[Sub-Sector],Table4[[#This Row],[Sub-Sector]],Table2[RSI Exponential â€“ 14D],"&gt;=50")/Table4[[#This Row],[Count]]</f>
        <v>0.66666666666666663</v>
      </c>
      <c r="I84" s="1">
        <f>COUNTIFS(Table2[Sub-Sector],Table4[[#This Row],[Sub-Sector]],Table2[Relative Volume],"&gt;=1")/Table4[[#This Row],[Count]]</f>
        <v>0</v>
      </c>
      <c r="J84" s="1">
        <f>COUNTIFS(Table2[Sub-Sector],Table4[[#This Row],[Sub-Sector]],Table2[% Away From Day Low],"&gt;=0.05")/Table4[[#This Row],[Count]]</f>
        <v>0</v>
      </c>
      <c r="K84" s="1">
        <f>COUNTIFS(Table2[Sub-Sector],Table4[[#This Row],[Sub-Sector]],Table2[% Away From Day High],"&lt;=0.05")/Table4[[#This Row],[Count]]</f>
        <v>1</v>
      </c>
      <c r="L84" s="1">
        <f>COUNTIFS(Table2[Sub-Sector],Table4[[#This Row],[Sub-Sector]],Table2[% Away From Current Week Low],"&gt;=0.05")/Table4[[#This Row],[Count]]</f>
        <v>0</v>
      </c>
      <c r="M84" s="1">
        <f>COUNTIFS(Table2[Sub-Sector],Table4[[#This Row],[Sub-Sector]],Table2[% Away From Current Week High],"&lt;=0.05")/Table4[[#This Row],[Count]]</f>
        <v>1</v>
      </c>
      <c r="N84" s="1">
        <f>COUNTIFS(Table2[Sub-Sector],Table4[[#This Row],[Sub-Sector]],Table2[% Away From Current Month Low],"&gt;=0.05")/Table4[[#This Row],[Count]]</f>
        <v>0.33333333333333331</v>
      </c>
      <c r="O84" s="1">
        <f>COUNTIFS(Table2[Sub-Sector],Table4[[#This Row],[Sub-Sector]],Table2[% Away From Current Month High],"&lt;=0.05")/Table4[[#This Row],[Count]]</f>
        <v>1</v>
      </c>
      <c r="P84" s="1">
        <f>COUNTIFS(Table2[Sub-Sector],Table4[[#This Row],[Sub-Sector]],Table2[% Away From 52W High],"&lt;=10")/Table4[[#This Row],[Count]]</f>
        <v>0.33333333333333331</v>
      </c>
      <c r="Q84" s="1">
        <f>COUNTIFS(Table2[Sub-Sector],Table4[[#This Row],[Sub-Sector]],Table2[% Away From 52W Low],"&gt;=10")/Table4[[#This Row],[Count]]</f>
        <v>1</v>
      </c>
      <c r="R84" s="1">
        <f>COUNTIFS(Table2[Sub-Sector],Table4[[#This Row],[Sub-Sector]],Table2[% Price above 20 EMA],"&gt;=0")/Table4[[#This Row],[Count]]</f>
        <v>0.33333333333333331</v>
      </c>
      <c r="S84" s="1">
        <f>COUNTIFS(Table2[Sub-Sector],Table4[[#This Row],[Sub-Sector]],Table2[% Price above 50 EMA],"&gt;=0")/Table4[[#This Row],[Count]]</f>
        <v>0.66666666666666663</v>
      </c>
      <c r="T84" s="1">
        <f>COUNTIFS(Table2[Sub-Sector],Table4[[#This Row],[Sub-Sector]],Table2[% Price above 200 EMA],"&gt;=0")/Table4[[#This Row],[Count]]</f>
        <v>1</v>
      </c>
      <c r="U84" s="1">
        <f>COUNTIFS(Table2[Sub-Sector],Table4[[#This Row],[Sub-Sector]],Table2[Rate of Change - Zone],"Positive")/Table4[[#This Row],[Count]]</f>
        <v>0.33333333333333331</v>
      </c>
      <c r="V84" s="1">
        <f>COUNTIFS(Table2[Sub-Sector],Table4[[#This Row],[Sub-Sector]],Table2[Sharpe Ratio],"&gt;=0.10")/Table4[[#This Row],[Count]]</f>
        <v>0</v>
      </c>
      <c r="W8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464</v>
      </c>
      <c r="X84">
        <f>_xlfn.RANK.AVG(Table4[[#This Row],[Score]],Table4[Score],1)</f>
        <v>72</v>
      </c>
      <c r="Y8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290.5</v>
      </c>
      <c r="Z84">
        <f>_xlfn.RANK.AVG(Table4[[#This Row],[Score 2 ]],Table4[[Score 2 ]],1)</f>
        <v>83</v>
      </c>
    </row>
    <row r="85" spans="1:26" x14ac:dyDescent="0.3">
      <c r="A85" t="s">
        <v>1218</v>
      </c>
      <c r="B85">
        <f>COUNTIFS(Table2[Sub-Sector],Table4[[#This Row],[Sub-Sector]])</f>
        <v>3</v>
      </c>
      <c r="C85" s="1">
        <f>COUNTIFS(Table2[Sub-Sector],Table4[[#This Row],[Sub-Sector]],Table2[Uptrend],"Uptrend")/Table4[[#This Row],[Count]]</f>
        <v>1</v>
      </c>
      <c r="D85" s="1">
        <f>COUNTIFS(Table2[Sub-Sector],Table4[[#This Row],[Sub-Sector]],Table2[1W Return vs Nifty],"&gt;=5")/Table4[[#This Row],[Count]]</f>
        <v>0</v>
      </c>
      <c r="E85" s="1">
        <f>COUNTIFS(Table2[Sub-Sector],Table4[[#This Row],[Sub-Sector]],Table2[1M Return vs Nifty],"&gt;=5")/Table4[[#This Row],[Count]]</f>
        <v>0</v>
      </c>
      <c r="F85" s="1">
        <f>COUNTIFS(Table2[Sub-Sector],Table4[[#This Row],[Sub-Sector]],Table2[6M Return vs Nifty],"&gt;=10")/Table4[[#This Row],[Count]]</f>
        <v>0.66666666666666663</v>
      </c>
      <c r="G85" s="1">
        <f>COUNTIFS(Table2[Sub-Sector],Table4[[#This Row],[Sub-Sector]],Table2[1Y Return vs Nifty],"&gt;=10")/Table4[[#This Row],[Count]]</f>
        <v>0.66666666666666663</v>
      </c>
      <c r="H85" s="1">
        <f>COUNTIFS(Table2[Sub-Sector],Table4[[#This Row],[Sub-Sector]],Table2[RSI Exponential â€“ 14D],"&gt;=50")/Table4[[#This Row],[Count]]</f>
        <v>0.33333333333333331</v>
      </c>
      <c r="I85" s="1">
        <f>COUNTIFS(Table2[Sub-Sector],Table4[[#This Row],[Sub-Sector]],Table2[Relative Volume],"&gt;=1")/Table4[[#This Row],[Count]]</f>
        <v>0</v>
      </c>
      <c r="J85" s="1">
        <f>COUNTIFS(Table2[Sub-Sector],Table4[[#This Row],[Sub-Sector]],Table2[% Away From Day Low],"&gt;=0.05")/Table4[[#This Row],[Count]]</f>
        <v>0</v>
      </c>
      <c r="K85" s="1">
        <f>COUNTIFS(Table2[Sub-Sector],Table4[[#This Row],[Sub-Sector]],Table2[% Away From Day High],"&lt;=0.05")/Table4[[#This Row],[Count]]</f>
        <v>1</v>
      </c>
      <c r="L85" s="1">
        <f>COUNTIFS(Table2[Sub-Sector],Table4[[#This Row],[Sub-Sector]],Table2[% Away From Current Week Low],"&gt;=0.05")/Table4[[#This Row],[Count]]</f>
        <v>0</v>
      </c>
      <c r="M85" s="1">
        <f>COUNTIFS(Table2[Sub-Sector],Table4[[#This Row],[Sub-Sector]],Table2[% Away From Current Week High],"&lt;=0.05")/Table4[[#This Row],[Count]]</f>
        <v>1</v>
      </c>
      <c r="N85" s="1">
        <f>COUNTIFS(Table2[Sub-Sector],Table4[[#This Row],[Sub-Sector]],Table2[% Away From Current Month Low],"&gt;=0.05")/Table4[[#This Row],[Count]]</f>
        <v>0.33333333333333331</v>
      </c>
      <c r="O85" s="1">
        <f>COUNTIFS(Table2[Sub-Sector],Table4[[#This Row],[Sub-Sector]],Table2[% Away From Current Month High],"&lt;=0.05")/Table4[[#This Row],[Count]]</f>
        <v>0.66666666666666663</v>
      </c>
      <c r="P85" s="1">
        <f>COUNTIFS(Table2[Sub-Sector],Table4[[#This Row],[Sub-Sector]],Table2[% Away From 52W High],"&lt;=10")/Table4[[#This Row],[Count]]</f>
        <v>0</v>
      </c>
      <c r="Q85" s="1">
        <f>COUNTIFS(Table2[Sub-Sector],Table4[[#This Row],[Sub-Sector]],Table2[% Away From 52W Low],"&gt;=10")/Table4[[#This Row],[Count]]</f>
        <v>1</v>
      </c>
      <c r="R85" s="1">
        <f>COUNTIFS(Table2[Sub-Sector],Table4[[#This Row],[Sub-Sector]],Table2[% Price above 20 EMA],"&gt;=0")/Table4[[#This Row],[Count]]</f>
        <v>0.33333333333333331</v>
      </c>
      <c r="S85" s="1">
        <f>COUNTIFS(Table2[Sub-Sector],Table4[[#This Row],[Sub-Sector]],Table2[% Price above 50 EMA],"&gt;=0")/Table4[[#This Row],[Count]]</f>
        <v>1</v>
      </c>
      <c r="T85" s="1">
        <f>COUNTIFS(Table2[Sub-Sector],Table4[[#This Row],[Sub-Sector]],Table2[% Price above 200 EMA],"&gt;=0")/Table4[[#This Row],[Count]]</f>
        <v>1</v>
      </c>
      <c r="U85" s="1">
        <f>COUNTIFS(Table2[Sub-Sector],Table4[[#This Row],[Sub-Sector]],Table2[Rate of Change - Zone],"Positive")/Table4[[#This Row],[Count]]</f>
        <v>0</v>
      </c>
      <c r="V85" s="1">
        <f>COUNTIFS(Table2[Sub-Sector],Table4[[#This Row],[Sub-Sector]],Table2[Sharpe Ratio],"&gt;=0.10")/Table4[[#This Row],[Count]]</f>
        <v>0.33333333333333331</v>
      </c>
      <c r="W8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493.5</v>
      </c>
      <c r="X85">
        <f>_xlfn.RANK.AVG(Table4[[#This Row],[Score]],Table4[Score],1)</f>
        <v>82</v>
      </c>
      <c r="Y8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293.5</v>
      </c>
      <c r="Z85">
        <f>_xlfn.RANK.AVG(Table4[[#This Row],[Score 2 ]],Table4[[Score 2 ]],1)</f>
        <v>84</v>
      </c>
    </row>
    <row r="86" spans="1:26" x14ac:dyDescent="0.3">
      <c r="A86" t="s">
        <v>261</v>
      </c>
      <c r="B86">
        <f>COUNTIFS(Table2[Sub-Sector],Table4[[#This Row],[Sub-Sector]])</f>
        <v>23</v>
      </c>
      <c r="C86" s="1">
        <f>COUNTIFS(Table2[Sub-Sector],Table4[[#This Row],[Sub-Sector]],Table2[Uptrend],"Uptrend")/Table4[[#This Row],[Count]]</f>
        <v>0.39130434782608697</v>
      </c>
      <c r="D86" s="1">
        <f>COUNTIFS(Table2[Sub-Sector],Table4[[#This Row],[Sub-Sector]],Table2[1W Return vs Nifty],"&gt;=5")/Table4[[#This Row],[Count]]</f>
        <v>8.6956521739130432E-2</v>
      </c>
      <c r="E86" s="1">
        <f>COUNTIFS(Table2[Sub-Sector],Table4[[#This Row],[Sub-Sector]],Table2[1M Return vs Nifty],"&gt;=5")/Table4[[#This Row],[Count]]</f>
        <v>0.21739130434782608</v>
      </c>
      <c r="F86" s="1">
        <f>COUNTIFS(Table2[Sub-Sector],Table4[[#This Row],[Sub-Sector]],Table2[6M Return vs Nifty],"&gt;=10")/Table4[[#This Row],[Count]]</f>
        <v>0.52173913043478259</v>
      </c>
      <c r="G86" s="1">
        <f>COUNTIFS(Table2[Sub-Sector],Table4[[#This Row],[Sub-Sector]],Table2[1Y Return vs Nifty],"&gt;=10")/Table4[[#This Row],[Count]]</f>
        <v>0.39130434782608697</v>
      </c>
      <c r="H86" s="1">
        <f>COUNTIFS(Table2[Sub-Sector],Table4[[#This Row],[Sub-Sector]],Table2[RSI Exponential â€“ 14D],"&gt;=50")/Table4[[#This Row],[Count]]</f>
        <v>0.47826086956521741</v>
      </c>
      <c r="I86" s="1">
        <f>COUNTIFS(Table2[Sub-Sector],Table4[[#This Row],[Sub-Sector]],Table2[Relative Volume],"&gt;=1")/Table4[[#This Row],[Count]]</f>
        <v>0.13043478260869565</v>
      </c>
      <c r="J86" s="1">
        <f>COUNTIFS(Table2[Sub-Sector],Table4[[#This Row],[Sub-Sector]],Table2[% Away From Day Low],"&gt;=0.05")/Table4[[#This Row],[Count]]</f>
        <v>4.3478260869565216E-2</v>
      </c>
      <c r="K86" s="1">
        <f>COUNTIFS(Table2[Sub-Sector],Table4[[#This Row],[Sub-Sector]],Table2[% Away From Day High],"&lt;=0.05")/Table4[[#This Row],[Count]]</f>
        <v>0.95652173913043481</v>
      </c>
      <c r="L86" s="1">
        <f>COUNTIFS(Table2[Sub-Sector],Table4[[#This Row],[Sub-Sector]],Table2[% Away From Current Week Low],"&gt;=0.05")/Table4[[#This Row],[Count]]</f>
        <v>4.3478260869565216E-2</v>
      </c>
      <c r="M86" s="1">
        <f>COUNTIFS(Table2[Sub-Sector],Table4[[#This Row],[Sub-Sector]],Table2[% Away From Current Week High],"&lt;=0.05")/Table4[[#This Row],[Count]]</f>
        <v>0.95652173913043481</v>
      </c>
      <c r="N86" s="1">
        <f>COUNTIFS(Table2[Sub-Sector],Table4[[#This Row],[Sub-Sector]],Table2[% Away From Current Month Low],"&gt;=0.05")/Table4[[#This Row],[Count]]</f>
        <v>0.39130434782608697</v>
      </c>
      <c r="O86" s="1">
        <f>COUNTIFS(Table2[Sub-Sector],Table4[[#This Row],[Sub-Sector]],Table2[% Away From Current Month High],"&lt;=0.05")/Table4[[#This Row],[Count]]</f>
        <v>0.60869565217391308</v>
      </c>
      <c r="P86" s="1">
        <f>COUNTIFS(Table2[Sub-Sector],Table4[[#This Row],[Sub-Sector]],Table2[% Away From 52W High],"&lt;=10")/Table4[[#This Row],[Count]]</f>
        <v>0.17391304347826086</v>
      </c>
      <c r="Q86" s="1">
        <f>COUNTIFS(Table2[Sub-Sector],Table4[[#This Row],[Sub-Sector]],Table2[% Away From 52W Low],"&gt;=10")/Table4[[#This Row],[Count]]</f>
        <v>0.86956521739130432</v>
      </c>
      <c r="R86" s="1">
        <f>COUNTIFS(Table2[Sub-Sector],Table4[[#This Row],[Sub-Sector]],Table2[% Price above 20 EMA],"&gt;=0")/Table4[[#This Row],[Count]]</f>
        <v>0.43478260869565216</v>
      </c>
      <c r="S86" s="1">
        <f>COUNTIFS(Table2[Sub-Sector],Table4[[#This Row],[Sub-Sector]],Table2[% Price above 50 EMA],"&gt;=0")/Table4[[#This Row],[Count]]</f>
        <v>0.43478260869565216</v>
      </c>
      <c r="T86" s="1">
        <f>COUNTIFS(Table2[Sub-Sector],Table4[[#This Row],[Sub-Sector]],Table2[% Price above 200 EMA],"&gt;=0")/Table4[[#This Row],[Count]]</f>
        <v>0.82608695652173914</v>
      </c>
      <c r="U86" s="1">
        <f>COUNTIFS(Table2[Sub-Sector],Table4[[#This Row],[Sub-Sector]],Table2[Rate of Change - Zone],"Positive")/Table4[[#This Row],[Count]]</f>
        <v>0.47826086956521741</v>
      </c>
      <c r="V86" s="1">
        <f>COUNTIFS(Table2[Sub-Sector],Table4[[#This Row],[Sub-Sector]],Table2[Sharpe Ratio],"&gt;=0.10")/Table4[[#This Row],[Count]]</f>
        <v>0.47826086956521741</v>
      </c>
      <c r="W8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495</v>
      </c>
      <c r="X86">
        <f>_xlfn.RANK.AVG(Table4[[#This Row],[Score]],Table4[Score],1)</f>
        <v>83</v>
      </c>
      <c r="Y8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294</v>
      </c>
      <c r="Z86">
        <f>_xlfn.RANK.AVG(Table4[[#This Row],[Score 2 ]],Table4[[Score 2 ]],1)</f>
        <v>85</v>
      </c>
    </row>
    <row r="87" spans="1:26" x14ac:dyDescent="0.3">
      <c r="A87" t="s">
        <v>40</v>
      </c>
      <c r="B87">
        <f>COUNTIFS(Table2[Sub-Sector],Table4[[#This Row],[Sub-Sector]])</f>
        <v>10</v>
      </c>
      <c r="C87" s="1">
        <f>COUNTIFS(Table2[Sub-Sector],Table4[[#This Row],[Sub-Sector]],Table2[Uptrend],"Uptrend")/Table4[[#This Row],[Count]]</f>
        <v>0.8</v>
      </c>
      <c r="D87" s="1">
        <f>COUNTIFS(Table2[Sub-Sector],Table4[[#This Row],[Sub-Sector]],Table2[1W Return vs Nifty],"&gt;=5")/Table4[[#This Row],[Count]]</f>
        <v>0</v>
      </c>
      <c r="E87" s="1">
        <f>COUNTIFS(Table2[Sub-Sector],Table4[[#This Row],[Sub-Sector]],Table2[1M Return vs Nifty],"&gt;=5")/Table4[[#This Row],[Count]]</f>
        <v>0.3</v>
      </c>
      <c r="F87" s="1">
        <f>COUNTIFS(Table2[Sub-Sector],Table4[[#This Row],[Sub-Sector]],Table2[6M Return vs Nifty],"&gt;=10")/Table4[[#This Row],[Count]]</f>
        <v>0.2</v>
      </c>
      <c r="G87" s="1">
        <f>COUNTIFS(Table2[Sub-Sector],Table4[[#This Row],[Sub-Sector]],Table2[1Y Return vs Nifty],"&gt;=10")/Table4[[#This Row],[Count]]</f>
        <v>0.4</v>
      </c>
      <c r="H87" s="1">
        <f>COUNTIFS(Table2[Sub-Sector],Table4[[#This Row],[Sub-Sector]],Table2[RSI Exponential â€“ 14D],"&gt;=50")/Table4[[#This Row],[Count]]</f>
        <v>0.3</v>
      </c>
      <c r="I87" s="1">
        <f>COUNTIFS(Table2[Sub-Sector],Table4[[#This Row],[Sub-Sector]],Table2[Relative Volume],"&gt;=1")/Table4[[#This Row],[Count]]</f>
        <v>0.4</v>
      </c>
      <c r="J87" s="1">
        <f>COUNTIFS(Table2[Sub-Sector],Table4[[#This Row],[Sub-Sector]],Table2[% Away From Day Low],"&gt;=0.05")/Table4[[#This Row],[Count]]</f>
        <v>0</v>
      </c>
      <c r="K87" s="1">
        <f>COUNTIFS(Table2[Sub-Sector],Table4[[#This Row],[Sub-Sector]],Table2[% Away From Day High],"&lt;=0.05")/Table4[[#This Row],[Count]]</f>
        <v>1</v>
      </c>
      <c r="L87" s="1">
        <f>COUNTIFS(Table2[Sub-Sector],Table4[[#This Row],[Sub-Sector]],Table2[% Away From Current Week Low],"&gt;=0.05")/Table4[[#This Row],[Count]]</f>
        <v>0</v>
      </c>
      <c r="M87" s="1">
        <f>COUNTIFS(Table2[Sub-Sector],Table4[[#This Row],[Sub-Sector]],Table2[% Away From Current Week High],"&lt;=0.05")/Table4[[#This Row],[Count]]</f>
        <v>1</v>
      </c>
      <c r="N87" s="1">
        <f>COUNTIFS(Table2[Sub-Sector],Table4[[#This Row],[Sub-Sector]],Table2[% Away From Current Month Low],"&gt;=0.05")/Table4[[#This Row],[Count]]</f>
        <v>0.1</v>
      </c>
      <c r="O87" s="1">
        <f>COUNTIFS(Table2[Sub-Sector],Table4[[#This Row],[Sub-Sector]],Table2[% Away From Current Month High],"&lt;=0.05")/Table4[[#This Row],[Count]]</f>
        <v>0.3</v>
      </c>
      <c r="P87" s="1">
        <f>COUNTIFS(Table2[Sub-Sector],Table4[[#This Row],[Sub-Sector]],Table2[% Away From 52W High],"&lt;=10")/Table4[[#This Row],[Count]]</f>
        <v>0.7</v>
      </c>
      <c r="Q87" s="1">
        <f>COUNTIFS(Table2[Sub-Sector],Table4[[#This Row],[Sub-Sector]],Table2[% Away From 52W Low],"&gt;=10")/Table4[[#This Row],[Count]]</f>
        <v>1</v>
      </c>
      <c r="R87" s="1">
        <f>COUNTIFS(Table2[Sub-Sector],Table4[[#This Row],[Sub-Sector]],Table2[% Price above 20 EMA],"&gt;=0")/Table4[[#This Row],[Count]]</f>
        <v>0.4</v>
      </c>
      <c r="S87" s="1">
        <f>COUNTIFS(Table2[Sub-Sector],Table4[[#This Row],[Sub-Sector]],Table2[% Price above 50 EMA],"&gt;=0")/Table4[[#This Row],[Count]]</f>
        <v>0.7</v>
      </c>
      <c r="T87" s="1">
        <f>COUNTIFS(Table2[Sub-Sector],Table4[[#This Row],[Sub-Sector]],Table2[% Price above 200 EMA],"&gt;=0")/Table4[[#This Row],[Count]]</f>
        <v>1</v>
      </c>
      <c r="U87" s="1">
        <f>COUNTIFS(Table2[Sub-Sector],Table4[[#This Row],[Sub-Sector]],Table2[Rate of Change - Zone],"Positive")/Table4[[#This Row],[Count]]</f>
        <v>0.4</v>
      </c>
      <c r="V87" s="1">
        <f>COUNTIFS(Table2[Sub-Sector],Table4[[#This Row],[Sub-Sector]],Table2[Sharpe Ratio],"&gt;=0.10")/Table4[[#This Row],[Count]]</f>
        <v>0.1</v>
      </c>
      <c r="W8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484</v>
      </c>
      <c r="X87">
        <f>_xlfn.RANK.AVG(Table4[[#This Row],[Score]],Table4[Score],1)</f>
        <v>78</v>
      </c>
      <c r="Y8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295.5</v>
      </c>
      <c r="Z87">
        <f>_xlfn.RANK.AVG(Table4[[#This Row],[Score 2 ]],Table4[[Score 2 ]],1)</f>
        <v>86</v>
      </c>
    </row>
    <row r="88" spans="1:26" x14ac:dyDescent="0.3">
      <c r="A88" t="s">
        <v>673</v>
      </c>
      <c r="B88">
        <f>COUNTIFS(Table2[Sub-Sector],Table4[[#This Row],[Sub-Sector]])</f>
        <v>4</v>
      </c>
      <c r="C88" s="1">
        <f>COUNTIFS(Table2[Sub-Sector],Table4[[#This Row],[Sub-Sector]],Table2[Uptrend],"Uptrend")/Table4[[#This Row],[Count]]</f>
        <v>0.5</v>
      </c>
      <c r="D88" s="1">
        <f>COUNTIFS(Table2[Sub-Sector],Table4[[#This Row],[Sub-Sector]],Table2[1W Return vs Nifty],"&gt;=5")/Table4[[#This Row],[Count]]</f>
        <v>0</v>
      </c>
      <c r="E88" s="1">
        <f>COUNTIFS(Table2[Sub-Sector],Table4[[#This Row],[Sub-Sector]],Table2[1M Return vs Nifty],"&gt;=5")/Table4[[#This Row],[Count]]</f>
        <v>0.25</v>
      </c>
      <c r="F88" s="1">
        <f>COUNTIFS(Table2[Sub-Sector],Table4[[#This Row],[Sub-Sector]],Table2[6M Return vs Nifty],"&gt;=10")/Table4[[#This Row],[Count]]</f>
        <v>0.5</v>
      </c>
      <c r="G88" s="1">
        <f>COUNTIFS(Table2[Sub-Sector],Table4[[#This Row],[Sub-Sector]],Table2[1Y Return vs Nifty],"&gt;=10")/Table4[[#This Row],[Count]]</f>
        <v>0.75</v>
      </c>
      <c r="H88" s="1">
        <f>COUNTIFS(Table2[Sub-Sector],Table4[[#This Row],[Sub-Sector]],Table2[RSI Exponential â€“ 14D],"&gt;=50")/Table4[[#This Row],[Count]]</f>
        <v>0.5</v>
      </c>
      <c r="I88" s="1">
        <f>COUNTIFS(Table2[Sub-Sector],Table4[[#This Row],[Sub-Sector]],Table2[Relative Volume],"&gt;=1")/Table4[[#This Row],[Count]]</f>
        <v>0</v>
      </c>
      <c r="J88" s="1">
        <f>COUNTIFS(Table2[Sub-Sector],Table4[[#This Row],[Sub-Sector]],Table2[% Away From Day Low],"&gt;=0.05")/Table4[[#This Row],[Count]]</f>
        <v>0</v>
      </c>
      <c r="K88" s="1">
        <f>COUNTIFS(Table2[Sub-Sector],Table4[[#This Row],[Sub-Sector]],Table2[% Away From Day High],"&lt;=0.05")/Table4[[#This Row],[Count]]</f>
        <v>1</v>
      </c>
      <c r="L88" s="1">
        <f>COUNTIFS(Table2[Sub-Sector],Table4[[#This Row],[Sub-Sector]],Table2[% Away From Current Week Low],"&gt;=0.05")/Table4[[#This Row],[Count]]</f>
        <v>0</v>
      </c>
      <c r="M88" s="1">
        <f>COUNTIFS(Table2[Sub-Sector],Table4[[#This Row],[Sub-Sector]],Table2[% Away From Current Week High],"&lt;=0.05")/Table4[[#This Row],[Count]]</f>
        <v>1</v>
      </c>
      <c r="N88" s="1">
        <f>COUNTIFS(Table2[Sub-Sector],Table4[[#This Row],[Sub-Sector]],Table2[% Away From Current Month Low],"&gt;=0.05")/Table4[[#This Row],[Count]]</f>
        <v>0</v>
      </c>
      <c r="O88" s="1">
        <f>COUNTIFS(Table2[Sub-Sector],Table4[[#This Row],[Sub-Sector]],Table2[% Away From Current Month High],"&lt;=0.05")/Table4[[#This Row],[Count]]</f>
        <v>0.25</v>
      </c>
      <c r="P88" s="1">
        <f>COUNTIFS(Table2[Sub-Sector],Table4[[#This Row],[Sub-Sector]],Table2[% Away From 52W High],"&lt;=10")/Table4[[#This Row],[Count]]</f>
        <v>0.25</v>
      </c>
      <c r="Q88" s="1">
        <f>COUNTIFS(Table2[Sub-Sector],Table4[[#This Row],[Sub-Sector]],Table2[% Away From 52W Low],"&gt;=10")/Table4[[#This Row],[Count]]</f>
        <v>1</v>
      </c>
      <c r="R88" s="1">
        <f>COUNTIFS(Table2[Sub-Sector],Table4[[#This Row],[Sub-Sector]],Table2[% Price above 20 EMA],"&gt;=0")/Table4[[#This Row],[Count]]</f>
        <v>0.25</v>
      </c>
      <c r="S88" s="1">
        <f>COUNTIFS(Table2[Sub-Sector],Table4[[#This Row],[Sub-Sector]],Table2[% Price above 50 EMA],"&gt;=0")/Table4[[#This Row],[Count]]</f>
        <v>0.25</v>
      </c>
      <c r="T88" s="1">
        <f>COUNTIFS(Table2[Sub-Sector],Table4[[#This Row],[Sub-Sector]],Table2[% Price above 200 EMA],"&gt;=0")/Table4[[#This Row],[Count]]</f>
        <v>0.75</v>
      </c>
      <c r="U88" s="1">
        <f>COUNTIFS(Table2[Sub-Sector],Table4[[#This Row],[Sub-Sector]],Table2[Rate of Change - Zone],"Positive")/Table4[[#This Row],[Count]]</f>
        <v>0.25</v>
      </c>
      <c r="V88" s="1">
        <f>COUNTIFS(Table2[Sub-Sector],Table4[[#This Row],[Sub-Sector]],Table2[Sharpe Ratio],"&gt;=0.10")/Table4[[#This Row],[Count]]</f>
        <v>0.25</v>
      </c>
      <c r="W8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525</v>
      </c>
      <c r="X88">
        <f>_xlfn.RANK.AVG(Table4[[#This Row],[Score]],Table4[Score],1)</f>
        <v>93</v>
      </c>
      <c r="Y8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296.5</v>
      </c>
      <c r="Z88">
        <f>_xlfn.RANK.AVG(Table4[[#This Row],[Score 2 ]],Table4[[Score 2 ]],1)</f>
        <v>87.5</v>
      </c>
    </row>
    <row r="89" spans="1:26" x14ac:dyDescent="0.3">
      <c r="A89" t="s">
        <v>21</v>
      </c>
      <c r="B89">
        <f>COUNTIFS(Table2[Sub-Sector],Table4[[#This Row],[Sub-Sector]])</f>
        <v>20</v>
      </c>
      <c r="C89" s="1">
        <f>COUNTIFS(Table2[Sub-Sector],Table4[[#This Row],[Sub-Sector]],Table2[Uptrend],"Uptrend")/Table4[[#This Row],[Count]]</f>
        <v>0.8</v>
      </c>
      <c r="D89" s="1">
        <f>COUNTIFS(Table2[Sub-Sector],Table4[[#This Row],[Sub-Sector]],Table2[1W Return vs Nifty],"&gt;=5")/Table4[[#This Row],[Count]]</f>
        <v>0</v>
      </c>
      <c r="E89" s="1">
        <f>COUNTIFS(Table2[Sub-Sector],Table4[[#This Row],[Sub-Sector]],Table2[1M Return vs Nifty],"&gt;=5")/Table4[[#This Row],[Count]]</f>
        <v>0.5</v>
      </c>
      <c r="F89" s="1">
        <f>COUNTIFS(Table2[Sub-Sector],Table4[[#This Row],[Sub-Sector]],Table2[6M Return vs Nifty],"&gt;=10")/Table4[[#This Row],[Count]]</f>
        <v>0.3</v>
      </c>
      <c r="G89" s="1">
        <f>COUNTIFS(Table2[Sub-Sector],Table4[[#This Row],[Sub-Sector]],Table2[1Y Return vs Nifty],"&gt;=10")/Table4[[#This Row],[Count]]</f>
        <v>0.3</v>
      </c>
      <c r="H89" s="1">
        <f>COUNTIFS(Table2[Sub-Sector],Table4[[#This Row],[Sub-Sector]],Table2[RSI Exponential â€“ 14D],"&gt;=50")/Table4[[#This Row],[Count]]</f>
        <v>0.9</v>
      </c>
      <c r="I89" s="1">
        <f>COUNTIFS(Table2[Sub-Sector],Table4[[#This Row],[Sub-Sector]],Table2[Relative Volume],"&gt;=1")/Table4[[#This Row],[Count]]</f>
        <v>0.15</v>
      </c>
      <c r="J89" s="1">
        <f>COUNTIFS(Table2[Sub-Sector],Table4[[#This Row],[Sub-Sector]],Table2[% Away From Day Low],"&gt;=0.05")/Table4[[#This Row],[Count]]</f>
        <v>0.05</v>
      </c>
      <c r="K89" s="1">
        <f>COUNTIFS(Table2[Sub-Sector],Table4[[#This Row],[Sub-Sector]],Table2[% Away From Day High],"&lt;=0.05")/Table4[[#This Row],[Count]]</f>
        <v>1</v>
      </c>
      <c r="L89" s="1">
        <f>COUNTIFS(Table2[Sub-Sector],Table4[[#This Row],[Sub-Sector]],Table2[% Away From Current Week Low],"&gt;=0.05")/Table4[[#This Row],[Count]]</f>
        <v>0.05</v>
      </c>
      <c r="M89" s="1">
        <f>COUNTIFS(Table2[Sub-Sector],Table4[[#This Row],[Sub-Sector]],Table2[% Away From Current Week High],"&lt;=0.05")/Table4[[#This Row],[Count]]</f>
        <v>1</v>
      </c>
      <c r="N89" s="1">
        <f>COUNTIFS(Table2[Sub-Sector],Table4[[#This Row],[Sub-Sector]],Table2[% Away From Current Month Low],"&gt;=0.05")/Table4[[#This Row],[Count]]</f>
        <v>0.45</v>
      </c>
      <c r="O89" s="1">
        <f>COUNTIFS(Table2[Sub-Sector],Table4[[#This Row],[Sub-Sector]],Table2[% Away From Current Month High],"&lt;=0.05")/Table4[[#This Row],[Count]]</f>
        <v>0.7</v>
      </c>
      <c r="P89" s="1">
        <f>COUNTIFS(Table2[Sub-Sector],Table4[[#This Row],[Sub-Sector]],Table2[% Away From 52W High],"&lt;=10")/Table4[[#This Row],[Count]]</f>
        <v>0.6</v>
      </c>
      <c r="Q89" s="1">
        <f>COUNTIFS(Table2[Sub-Sector],Table4[[#This Row],[Sub-Sector]],Table2[% Away From 52W Low],"&gt;=10")/Table4[[#This Row],[Count]]</f>
        <v>0.95</v>
      </c>
      <c r="R89" s="1">
        <f>COUNTIFS(Table2[Sub-Sector],Table4[[#This Row],[Sub-Sector]],Table2[% Price above 20 EMA],"&gt;=0")/Table4[[#This Row],[Count]]</f>
        <v>0.75</v>
      </c>
      <c r="S89" s="1">
        <f>COUNTIFS(Table2[Sub-Sector],Table4[[#This Row],[Sub-Sector]],Table2[% Price above 50 EMA],"&gt;=0")/Table4[[#This Row],[Count]]</f>
        <v>0.8</v>
      </c>
      <c r="T89" s="1">
        <f>COUNTIFS(Table2[Sub-Sector],Table4[[#This Row],[Sub-Sector]],Table2[% Price above 200 EMA],"&gt;=0")/Table4[[#This Row],[Count]]</f>
        <v>0.85</v>
      </c>
      <c r="U89" s="1">
        <f>COUNTIFS(Table2[Sub-Sector],Table4[[#This Row],[Sub-Sector]],Table2[Rate of Change - Zone],"Positive")/Table4[[#This Row],[Count]]</f>
        <v>0.7</v>
      </c>
      <c r="V89" s="1">
        <f>COUNTIFS(Table2[Sub-Sector],Table4[[#This Row],[Sub-Sector]],Table2[Sharpe Ratio],"&gt;=0.10")/Table4[[#This Row],[Count]]</f>
        <v>0.1</v>
      </c>
      <c r="W8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462</v>
      </c>
      <c r="X89">
        <f>_xlfn.RANK.AVG(Table4[[#This Row],[Score]],Table4[Score],1)</f>
        <v>70</v>
      </c>
      <c r="Y8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296.5</v>
      </c>
      <c r="Z89">
        <f>_xlfn.RANK.AVG(Table4[[#This Row],[Score 2 ]],Table4[[Score 2 ]],1)</f>
        <v>87.5</v>
      </c>
    </row>
    <row r="90" spans="1:26" x14ac:dyDescent="0.3">
      <c r="A90" t="s">
        <v>18</v>
      </c>
      <c r="B90">
        <f>COUNTIFS(Table2[Sub-Sector],Table4[[#This Row],[Sub-Sector]])</f>
        <v>6</v>
      </c>
      <c r="C90" s="1">
        <f>COUNTIFS(Table2[Sub-Sector],Table4[[#This Row],[Sub-Sector]],Table2[Uptrend],"Uptrend")/Table4[[#This Row],[Count]]</f>
        <v>0.5</v>
      </c>
      <c r="D90" s="1">
        <f>COUNTIFS(Table2[Sub-Sector],Table4[[#This Row],[Sub-Sector]],Table2[1W Return vs Nifty],"&gt;=5")/Table4[[#This Row],[Count]]</f>
        <v>0</v>
      </c>
      <c r="E90" s="1">
        <f>COUNTIFS(Table2[Sub-Sector],Table4[[#This Row],[Sub-Sector]],Table2[1M Return vs Nifty],"&gt;=5")/Table4[[#This Row],[Count]]</f>
        <v>0.16666666666666666</v>
      </c>
      <c r="F90" s="1">
        <f>COUNTIFS(Table2[Sub-Sector],Table4[[#This Row],[Sub-Sector]],Table2[6M Return vs Nifty],"&gt;=10")/Table4[[#This Row],[Count]]</f>
        <v>0.16666666666666666</v>
      </c>
      <c r="G90" s="1">
        <f>COUNTIFS(Table2[Sub-Sector],Table4[[#This Row],[Sub-Sector]],Table2[1Y Return vs Nifty],"&gt;=10")/Table4[[#This Row],[Count]]</f>
        <v>0.83333333333333337</v>
      </c>
      <c r="H90" s="1">
        <f>COUNTIFS(Table2[Sub-Sector],Table4[[#This Row],[Sub-Sector]],Table2[RSI Exponential â€“ 14D],"&gt;=50")/Table4[[#This Row],[Count]]</f>
        <v>0</v>
      </c>
      <c r="I90" s="1">
        <f>COUNTIFS(Table2[Sub-Sector],Table4[[#This Row],[Sub-Sector]],Table2[Relative Volume],"&gt;=1")/Table4[[#This Row],[Count]]</f>
        <v>0.16666666666666666</v>
      </c>
      <c r="J90" s="1">
        <f>COUNTIFS(Table2[Sub-Sector],Table4[[#This Row],[Sub-Sector]],Table2[% Away From Day Low],"&gt;=0.05")/Table4[[#This Row],[Count]]</f>
        <v>0</v>
      </c>
      <c r="K90" s="1">
        <f>COUNTIFS(Table2[Sub-Sector],Table4[[#This Row],[Sub-Sector]],Table2[% Away From Day High],"&lt;=0.05")/Table4[[#This Row],[Count]]</f>
        <v>1</v>
      </c>
      <c r="L90" s="1">
        <f>COUNTIFS(Table2[Sub-Sector],Table4[[#This Row],[Sub-Sector]],Table2[% Away From Current Week Low],"&gt;=0.05")/Table4[[#This Row],[Count]]</f>
        <v>0</v>
      </c>
      <c r="M90" s="1">
        <f>COUNTIFS(Table2[Sub-Sector],Table4[[#This Row],[Sub-Sector]],Table2[% Away From Current Week High],"&lt;=0.05")/Table4[[#This Row],[Count]]</f>
        <v>1</v>
      </c>
      <c r="N90" s="1">
        <f>COUNTIFS(Table2[Sub-Sector],Table4[[#This Row],[Sub-Sector]],Table2[% Away From Current Month Low],"&gt;=0.05")/Table4[[#This Row],[Count]]</f>
        <v>0</v>
      </c>
      <c r="O90" s="1">
        <f>COUNTIFS(Table2[Sub-Sector],Table4[[#This Row],[Sub-Sector]],Table2[% Away From Current Month High],"&lt;=0.05")/Table4[[#This Row],[Count]]</f>
        <v>0.16666666666666666</v>
      </c>
      <c r="P90" s="1">
        <f>COUNTIFS(Table2[Sub-Sector],Table4[[#This Row],[Sub-Sector]],Table2[% Away From 52W High],"&lt;=10")/Table4[[#This Row],[Count]]</f>
        <v>0.33333333333333331</v>
      </c>
      <c r="Q90" s="1">
        <f>COUNTIFS(Table2[Sub-Sector],Table4[[#This Row],[Sub-Sector]],Table2[% Away From 52W Low],"&gt;=10")/Table4[[#This Row],[Count]]</f>
        <v>1</v>
      </c>
      <c r="R90" s="1">
        <f>COUNTIFS(Table2[Sub-Sector],Table4[[#This Row],[Sub-Sector]],Table2[% Price above 20 EMA],"&gt;=0")/Table4[[#This Row],[Count]]</f>
        <v>0</v>
      </c>
      <c r="S90" s="1">
        <f>COUNTIFS(Table2[Sub-Sector],Table4[[#This Row],[Sub-Sector]],Table2[% Price above 50 EMA],"&gt;=0")/Table4[[#This Row],[Count]]</f>
        <v>0.33333333333333331</v>
      </c>
      <c r="T90" s="1">
        <f>COUNTIFS(Table2[Sub-Sector],Table4[[#This Row],[Sub-Sector]],Table2[% Price above 200 EMA],"&gt;=0")/Table4[[#This Row],[Count]]</f>
        <v>0.83333333333333337</v>
      </c>
      <c r="U90" s="1">
        <f>COUNTIFS(Table2[Sub-Sector],Table4[[#This Row],[Sub-Sector]],Table2[Rate of Change - Zone],"Positive")/Table4[[#This Row],[Count]]</f>
        <v>0</v>
      </c>
      <c r="V90" s="1">
        <f>COUNTIFS(Table2[Sub-Sector],Table4[[#This Row],[Sub-Sector]],Table2[Sharpe Ratio],"&gt;=0.10")/Table4[[#This Row],[Count]]</f>
        <v>0.33333333333333331</v>
      </c>
      <c r="W9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539</v>
      </c>
      <c r="X90">
        <f>_xlfn.RANK.AVG(Table4[[#This Row],[Score]],Table4[Score],1)</f>
        <v>98</v>
      </c>
      <c r="Y9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300</v>
      </c>
      <c r="Z90">
        <f>_xlfn.RANK.AVG(Table4[[#This Row],[Score 2 ]],Table4[[Score 2 ]],1)</f>
        <v>89</v>
      </c>
    </row>
    <row r="91" spans="1:26" x14ac:dyDescent="0.3">
      <c r="A91" t="s">
        <v>161</v>
      </c>
      <c r="B91">
        <f>COUNTIFS(Table2[Sub-Sector],Table4[[#This Row],[Sub-Sector]])</f>
        <v>9</v>
      </c>
      <c r="C91" s="1">
        <f>COUNTIFS(Table2[Sub-Sector],Table4[[#This Row],[Sub-Sector]],Table2[Uptrend],"Uptrend")/Table4[[#This Row],[Count]]</f>
        <v>0.88888888888888884</v>
      </c>
      <c r="D91" s="1">
        <f>COUNTIFS(Table2[Sub-Sector],Table4[[#This Row],[Sub-Sector]],Table2[1W Return vs Nifty],"&gt;=5")/Table4[[#This Row],[Count]]</f>
        <v>0</v>
      </c>
      <c r="E91" s="1">
        <f>COUNTIFS(Table2[Sub-Sector],Table4[[#This Row],[Sub-Sector]],Table2[1M Return vs Nifty],"&gt;=5")/Table4[[#This Row],[Count]]</f>
        <v>0.22222222222222221</v>
      </c>
      <c r="F91" s="1">
        <f>COUNTIFS(Table2[Sub-Sector],Table4[[#This Row],[Sub-Sector]],Table2[6M Return vs Nifty],"&gt;=10")/Table4[[#This Row],[Count]]</f>
        <v>0.44444444444444442</v>
      </c>
      <c r="G91" s="1">
        <f>COUNTIFS(Table2[Sub-Sector],Table4[[#This Row],[Sub-Sector]],Table2[1Y Return vs Nifty],"&gt;=10")/Table4[[#This Row],[Count]]</f>
        <v>0.33333333333333331</v>
      </c>
      <c r="H91" s="1">
        <f>COUNTIFS(Table2[Sub-Sector],Table4[[#This Row],[Sub-Sector]],Table2[RSI Exponential â€“ 14D],"&gt;=50")/Table4[[#This Row],[Count]]</f>
        <v>0.55555555555555558</v>
      </c>
      <c r="I91" s="1">
        <f>COUNTIFS(Table2[Sub-Sector],Table4[[#This Row],[Sub-Sector]],Table2[Relative Volume],"&gt;=1")/Table4[[#This Row],[Count]]</f>
        <v>0.22222222222222221</v>
      </c>
      <c r="J91" s="1">
        <f>COUNTIFS(Table2[Sub-Sector],Table4[[#This Row],[Sub-Sector]],Table2[% Away From Day Low],"&gt;=0.05")/Table4[[#This Row],[Count]]</f>
        <v>0</v>
      </c>
      <c r="K91" s="1">
        <f>COUNTIFS(Table2[Sub-Sector],Table4[[#This Row],[Sub-Sector]],Table2[% Away From Day High],"&lt;=0.05")/Table4[[#This Row],[Count]]</f>
        <v>1</v>
      </c>
      <c r="L91" s="1">
        <f>COUNTIFS(Table2[Sub-Sector],Table4[[#This Row],[Sub-Sector]],Table2[% Away From Current Week Low],"&gt;=0.05")/Table4[[#This Row],[Count]]</f>
        <v>0</v>
      </c>
      <c r="M91" s="1">
        <f>COUNTIFS(Table2[Sub-Sector],Table4[[#This Row],[Sub-Sector]],Table2[% Away From Current Week High],"&lt;=0.05")/Table4[[#This Row],[Count]]</f>
        <v>1</v>
      </c>
      <c r="N91" s="1">
        <f>COUNTIFS(Table2[Sub-Sector],Table4[[#This Row],[Sub-Sector]],Table2[% Away From Current Month Low],"&gt;=0.05")/Table4[[#This Row],[Count]]</f>
        <v>0.33333333333333331</v>
      </c>
      <c r="O91" s="1">
        <f>COUNTIFS(Table2[Sub-Sector],Table4[[#This Row],[Sub-Sector]],Table2[% Away From Current Month High],"&lt;=0.05")/Table4[[#This Row],[Count]]</f>
        <v>0.44444444444444442</v>
      </c>
      <c r="P91" s="1">
        <f>COUNTIFS(Table2[Sub-Sector],Table4[[#This Row],[Sub-Sector]],Table2[% Away From 52W High],"&lt;=10")/Table4[[#This Row],[Count]]</f>
        <v>0.55555555555555558</v>
      </c>
      <c r="Q91" s="1">
        <f>COUNTIFS(Table2[Sub-Sector],Table4[[#This Row],[Sub-Sector]],Table2[% Away From 52W Low],"&gt;=10")/Table4[[#This Row],[Count]]</f>
        <v>1</v>
      </c>
      <c r="R91" s="1">
        <f>COUNTIFS(Table2[Sub-Sector],Table4[[#This Row],[Sub-Sector]],Table2[% Price above 20 EMA],"&gt;=0")/Table4[[#This Row],[Count]]</f>
        <v>0.55555555555555558</v>
      </c>
      <c r="S91" s="1">
        <f>COUNTIFS(Table2[Sub-Sector],Table4[[#This Row],[Sub-Sector]],Table2[% Price above 50 EMA],"&gt;=0")/Table4[[#This Row],[Count]]</f>
        <v>0.66666666666666663</v>
      </c>
      <c r="T91" s="1">
        <f>COUNTIFS(Table2[Sub-Sector],Table4[[#This Row],[Sub-Sector]],Table2[% Price above 200 EMA],"&gt;=0")/Table4[[#This Row],[Count]]</f>
        <v>0.88888888888888884</v>
      </c>
      <c r="U91" s="1">
        <f>COUNTIFS(Table2[Sub-Sector],Table4[[#This Row],[Sub-Sector]],Table2[Rate of Change - Zone],"Positive")/Table4[[#This Row],[Count]]</f>
        <v>0.44444444444444442</v>
      </c>
      <c r="V91" s="1">
        <f>COUNTIFS(Table2[Sub-Sector],Table4[[#This Row],[Sub-Sector]],Table2[Sharpe Ratio],"&gt;=0.10")/Table4[[#This Row],[Count]]</f>
        <v>0</v>
      </c>
      <c r="W9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493</v>
      </c>
      <c r="X91">
        <f>_xlfn.RANK.AVG(Table4[[#This Row],[Score]],Table4[Score],1)</f>
        <v>81</v>
      </c>
      <c r="Y9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304</v>
      </c>
      <c r="Z91">
        <f>_xlfn.RANK.AVG(Table4[[#This Row],[Score 2 ]],Table4[[Score 2 ]],1)</f>
        <v>90</v>
      </c>
    </row>
    <row r="92" spans="1:26" x14ac:dyDescent="0.3">
      <c r="A92" t="s">
        <v>995</v>
      </c>
      <c r="B92">
        <f>COUNTIFS(Table2[Sub-Sector],Table4[[#This Row],[Sub-Sector]])</f>
        <v>2</v>
      </c>
      <c r="C92" s="1">
        <f>COUNTIFS(Table2[Sub-Sector],Table4[[#This Row],[Sub-Sector]],Table2[Uptrend],"Uptrend")/Table4[[#This Row],[Count]]</f>
        <v>0.5</v>
      </c>
      <c r="D92" s="1">
        <f>COUNTIFS(Table2[Sub-Sector],Table4[[#This Row],[Sub-Sector]],Table2[1W Return vs Nifty],"&gt;=5")/Table4[[#This Row],[Count]]</f>
        <v>0.5</v>
      </c>
      <c r="E92" s="1">
        <f>COUNTIFS(Table2[Sub-Sector],Table4[[#This Row],[Sub-Sector]],Table2[1M Return vs Nifty],"&gt;=5")/Table4[[#This Row],[Count]]</f>
        <v>0.5</v>
      </c>
      <c r="F92" s="1">
        <f>COUNTIFS(Table2[Sub-Sector],Table4[[#This Row],[Sub-Sector]],Table2[6M Return vs Nifty],"&gt;=10")/Table4[[#This Row],[Count]]</f>
        <v>0.5</v>
      </c>
      <c r="G92" s="1">
        <f>COUNTIFS(Table2[Sub-Sector],Table4[[#This Row],[Sub-Sector]],Table2[1Y Return vs Nifty],"&gt;=10")/Table4[[#This Row],[Count]]</f>
        <v>0.5</v>
      </c>
      <c r="H92" s="1">
        <f>COUNTIFS(Table2[Sub-Sector],Table4[[#This Row],[Sub-Sector]],Table2[RSI Exponential â€“ 14D],"&gt;=50")/Table4[[#This Row],[Count]]</f>
        <v>0.5</v>
      </c>
      <c r="I92" s="1">
        <f>COUNTIFS(Table2[Sub-Sector],Table4[[#This Row],[Sub-Sector]],Table2[Relative Volume],"&gt;=1")/Table4[[#This Row],[Count]]</f>
        <v>0</v>
      </c>
      <c r="J92" s="1">
        <f>COUNTIFS(Table2[Sub-Sector],Table4[[#This Row],[Sub-Sector]],Table2[% Away From Day Low],"&gt;=0.05")/Table4[[#This Row],[Count]]</f>
        <v>0</v>
      </c>
      <c r="K92" s="1">
        <f>COUNTIFS(Table2[Sub-Sector],Table4[[#This Row],[Sub-Sector]],Table2[% Away From Day High],"&lt;=0.05")/Table4[[#This Row],[Count]]</f>
        <v>1</v>
      </c>
      <c r="L92" s="1">
        <f>COUNTIFS(Table2[Sub-Sector],Table4[[#This Row],[Sub-Sector]],Table2[% Away From Current Week Low],"&gt;=0.05")/Table4[[#This Row],[Count]]</f>
        <v>0</v>
      </c>
      <c r="M92" s="1">
        <f>COUNTIFS(Table2[Sub-Sector],Table4[[#This Row],[Sub-Sector]],Table2[% Away From Current Week High],"&lt;=0.05")/Table4[[#This Row],[Count]]</f>
        <v>1</v>
      </c>
      <c r="N92" s="1">
        <f>COUNTIFS(Table2[Sub-Sector],Table4[[#This Row],[Sub-Sector]],Table2[% Away From Current Month Low],"&gt;=0.05")/Table4[[#This Row],[Count]]</f>
        <v>0.5</v>
      </c>
      <c r="O92" s="1">
        <f>COUNTIFS(Table2[Sub-Sector],Table4[[#This Row],[Sub-Sector]],Table2[% Away From Current Month High],"&lt;=0.05")/Table4[[#This Row],[Count]]</f>
        <v>0.5</v>
      </c>
      <c r="P92" s="1">
        <f>COUNTIFS(Table2[Sub-Sector],Table4[[#This Row],[Sub-Sector]],Table2[% Away From 52W High],"&lt;=10")/Table4[[#This Row],[Count]]</f>
        <v>0.5</v>
      </c>
      <c r="Q92" s="1">
        <f>COUNTIFS(Table2[Sub-Sector],Table4[[#This Row],[Sub-Sector]],Table2[% Away From 52W Low],"&gt;=10")/Table4[[#This Row],[Count]]</f>
        <v>1</v>
      </c>
      <c r="R92" s="1">
        <f>COUNTIFS(Table2[Sub-Sector],Table4[[#This Row],[Sub-Sector]],Table2[% Price above 20 EMA],"&gt;=0")/Table4[[#This Row],[Count]]</f>
        <v>0.5</v>
      </c>
      <c r="S92" s="1">
        <f>COUNTIFS(Table2[Sub-Sector],Table4[[#This Row],[Sub-Sector]],Table2[% Price above 50 EMA],"&gt;=0")/Table4[[#This Row],[Count]]</f>
        <v>0.5</v>
      </c>
      <c r="T92" s="1">
        <f>COUNTIFS(Table2[Sub-Sector],Table4[[#This Row],[Sub-Sector]],Table2[% Price above 200 EMA],"&gt;=0")/Table4[[#This Row],[Count]]</f>
        <v>0.5</v>
      </c>
      <c r="U92" s="1">
        <f>COUNTIFS(Table2[Sub-Sector],Table4[[#This Row],[Sub-Sector]],Table2[Rate of Change - Zone],"Positive")/Table4[[#This Row],[Count]]</f>
        <v>0.5</v>
      </c>
      <c r="V92" s="1">
        <f>COUNTIFS(Table2[Sub-Sector],Table4[[#This Row],[Sub-Sector]],Table2[Sharpe Ratio],"&gt;=0.10")/Table4[[#This Row],[Count]]</f>
        <v>0</v>
      </c>
      <c r="W9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431</v>
      </c>
      <c r="X92">
        <f>_xlfn.RANK.AVG(Table4[[#This Row],[Score]],Table4[Score],1)</f>
        <v>58</v>
      </c>
      <c r="Y9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306.5</v>
      </c>
      <c r="Z92">
        <f>_xlfn.RANK.AVG(Table4[[#This Row],[Score 2 ]],Table4[[Score 2 ]],1)</f>
        <v>91.5</v>
      </c>
    </row>
    <row r="93" spans="1:26" x14ac:dyDescent="0.3">
      <c r="A93" t="s">
        <v>1618</v>
      </c>
      <c r="B93">
        <f>COUNTIFS(Table2[Sub-Sector],Table4[[#This Row],[Sub-Sector]])</f>
        <v>2</v>
      </c>
      <c r="C93" s="1">
        <f>COUNTIFS(Table2[Sub-Sector],Table4[[#This Row],[Sub-Sector]],Table2[Uptrend],"Uptrend")/Table4[[#This Row],[Count]]</f>
        <v>0.5</v>
      </c>
      <c r="D93" s="1">
        <f>COUNTIFS(Table2[Sub-Sector],Table4[[#This Row],[Sub-Sector]],Table2[1W Return vs Nifty],"&gt;=5")/Table4[[#This Row],[Count]]</f>
        <v>0</v>
      </c>
      <c r="E93" s="1">
        <f>COUNTIFS(Table2[Sub-Sector],Table4[[#This Row],[Sub-Sector]],Table2[1M Return vs Nifty],"&gt;=5")/Table4[[#This Row],[Count]]</f>
        <v>0</v>
      </c>
      <c r="F93" s="1">
        <f>COUNTIFS(Table2[Sub-Sector],Table4[[#This Row],[Sub-Sector]],Table2[6M Return vs Nifty],"&gt;=10")/Table4[[#This Row],[Count]]</f>
        <v>0.5</v>
      </c>
      <c r="G93" s="1">
        <f>COUNTIFS(Table2[Sub-Sector],Table4[[#This Row],[Sub-Sector]],Table2[1Y Return vs Nifty],"&gt;=10")/Table4[[#This Row],[Count]]</f>
        <v>0.5</v>
      </c>
      <c r="H93" s="1">
        <f>COUNTIFS(Table2[Sub-Sector],Table4[[#This Row],[Sub-Sector]],Table2[RSI Exponential â€“ 14D],"&gt;=50")/Table4[[#This Row],[Count]]</f>
        <v>0</v>
      </c>
      <c r="I93" s="1">
        <f>COUNTIFS(Table2[Sub-Sector],Table4[[#This Row],[Sub-Sector]],Table2[Relative Volume],"&gt;=1")/Table4[[#This Row],[Count]]</f>
        <v>0</v>
      </c>
      <c r="J93" s="1">
        <f>COUNTIFS(Table2[Sub-Sector],Table4[[#This Row],[Sub-Sector]],Table2[% Away From Day Low],"&gt;=0.05")/Table4[[#This Row],[Count]]</f>
        <v>0</v>
      </c>
      <c r="K93" s="1">
        <f>COUNTIFS(Table2[Sub-Sector],Table4[[#This Row],[Sub-Sector]],Table2[% Away From Day High],"&lt;=0.05")/Table4[[#This Row],[Count]]</f>
        <v>1</v>
      </c>
      <c r="L93" s="1">
        <f>COUNTIFS(Table2[Sub-Sector],Table4[[#This Row],[Sub-Sector]],Table2[% Away From Current Week Low],"&gt;=0.05")/Table4[[#This Row],[Count]]</f>
        <v>0</v>
      </c>
      <c r="M93" s="1">
        <f>COUNTIFS(Table2[Sub-Sector],Table4[[#This Row],[Sub-Sector]],Table2[% Away From Current Week High],"&lt;=0.05")/Table4[[#This Row],[Count]]</f>
        <v>1</v>
      </c>
      <c r="N93" s="1">
        <f>COUNTIFS(Table2[Sub-Sector],Table4[[#This Row],[Sub-Sector]],Table2[% Away From Current Month Low],"&gt;=0.05")/Table4[[#This Row],[Count]]</f>
        <v>0.5</v>
      </c>
      <c r="O93" s="1">
        <f>COUNTIFS(Table2[Sub-Sector],Table4[[#This Row],[Sub-Sector]],Table2[% Away From Current Month High],"&lt;=0.05")/Table4[[#This Row],[Count]]</f>
        <v>0.5</v>
      </c>
      <c r="P93" s="1">
        <f>COUNTIFS(Table2[Sub-Sector],Table4[[#This Row],[Sub-Sector]],Table2[% Away From 52W High],"&lt;=10")/Table4[[#This Row],[Count]]</f>
        <v>0</v>
      </c>
      <c r="Q93" s="1">
        <f>COUNTIFS(Table2[Sub-Sector],Table4[[#This Row],[Sub-Sector]],Table2[% Away From 52W Low],"&gt;=10")/Table4[[#This Row],[Count]]</f>
        <v>1</v>
      </c>
      <c r="R93" s="1">
        <f>COUNTIFS(Table2[Sub-Sector],Table4[[#This Row],[Sub-Sector]],Table2[% Price above 20 EMA],"&gt;=0")/Table4[[#This Row],[Count]]</f>
        <v>0.5</v>
      </c>
      <c r="S93" s="1">
        <f>COUNTIFS(Table2[Sub-Sector],Table4[[#This Row],[Sub-Sector]],Table2[% Price above 50 EMA],"&gt;=0")/Table4[[#This Row],[Count]]</f>
        <v>0.5</v>
      </c>
      <c r="T93" s="1">
        <f>COUNTIFS(Table2[Sub-Sector],Table4[[#This Row],[Sub-Sector]],Table2[% Price above 200 EMA],"&gt;=0")/Table4[[#This Row],[Count]]</f>
        <v>1</v>
      </c>
      <c r="U93" s="1">
        <f>COUNTIFS(Table2[Sub-Sector],Table4[[#This Row],[Sub-Sector]],Table2[Rate of Change - Zone],"Positive")/Table4[[#This Row],[Count]]</f>
        <v>0.5</v>
      </c>
      <c r="V93" s="1">
        <f>COUNTIFS(Table2[Sub-Sector],Table4[[#This Row],[Sub-Sector]],Table2[Sharpe Ratio],"&gt;=0.10")/Table4[[#This Row],[Count]]</f>
        <v>0.5</v>
      </c>
      <c r="W9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571.5</v>
      </c>
      <c r="X93">
        <f>_xlfn.RANK.AVG(Table4[[#This Row],[Score]],Table4[Score],1)</f>
        <v>102</v>
      </c>
      <c r="Y9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306.5</v>
      </c>
      <c r="Z93">
        <f>_xlfn.RANK.AVG(Table4[[#This Row],[Score 2 ]],Table4[[Score 2 ]],1)</f>
        <v>91.5</v>
      </c>
    </row>
    <row r="94" spans="1:26" x14ac:dyDescent="0.3">
      <c r="A94" t="s">
        <v>98</v>
      </c>
      <c r="B94">
        <f>COUNTIFS(Table2[Sub-Sector],Table4[[#This Row],[Sub-Sector]])</f>
        <v>5</v>
      </c>
      <c r="C94" s="1">
        <f>COUNTIFS(Table2[Sub-Sector],Table4[[#This Row],[Sub-Sector]],Table2[Uptrend],"Uptrend")/Table4[[#This Row],[Count]]</f>
        <v>0</v>
      </c>
      <c r="D94" s="1">
        <f>COUNTIFS(Table2[Sub-Sector],Table4[[#This Row],[Sub-Sector]],Table2[1W Return vs Nifty],"&gt;=5")/Table4[[#This Row],[Count]]</f>
        <v>0</v>
      </c>
      <c r="E94" s="1">
        <f>COUNTIFS(Table2[Sub-Sector],Table4[[#This Row],[Sub-Sector]],Table2[1M Return vs Nifty],"&gt;=5")/Table4[[#This Row],[Count]]</f>
        <v>0</v>
      </c>
      <c r="F94" s="1">
        <f>COUNTIFS(Table2[Sub-Sector],Table4[[#This Row],[Sub-Sector]],Table2[6M Return vs Nifty],"&gt;=10")/Table4[[#This Row],[Count]]</f>
        <v>0.6</v>
      </c>
      <c r="G94" s="1">
        <f>COUNTIFS(Table2[Sub-Sector],Table4[[#This Row],[Sub-Sector]],Table2[1Y Return vs Nifty],"&gt;=10")/Table4[[#This Row],[Count]]</f>
        <v>0.6</v>
      </c>
      <c r="H94" s="1">
        <f>COUNTIFS(Table2[Sub-Sector],Table4[[#This Row],[Sub-Sector]],Table2[RSI Exponential â€“ 14D],"&gt;=50")/Table4[[#This Row],[Count]]</f>
        <v>0</v>
      </c>
      <c r="I94" s="1">
        <f>COUNTIFS(Table2[Sub-Sector],Table4[[#This Row],[Sub-Sector]],Table2[Relative Volume],"&gt;=1")/Table4[[#This Row],[Count]]</f>
        <v>0</v>
      </c>
      <c r="J94" s="1">
        <f>COUNTIFS(Table2[Sub-Sector],Table4[[#This Row],[Sub-Sector]],Table2[% Away From Day Low],"&gt;=0.05")/Table4[[#This Row],[Count]]</f>
        <v>0</v>
      </c>
      <c r="K94" s="1">
        <f>COUNTIFS(Table2[Sub-Sector],Table4[[#This Row],[Sub-Sector]],Table2[% Away From Day High],"&lt;=0.05")/Table4[[#This Row],[Count]]</f>
        <v>1</v>
      </c>
      <c r="L94" s="1">
        <f>COUNTIFS(Table2[Sub-Sector],Table4[[#This Row],[Sub-Sector]],Table2[% Away From Current Week Low],"&gt;=0.05")/Table4[[#This Row],[Count]]</f>
        <v>0</v>
      </c>
      <c r="M94" s="1">
        <f>COUNTIFS(Table2[Sub-Sector],Table4[[#This Row],[Sub-Sector]],Table2[% Away From Current Week High],"&lt;=0.05")/Table4[[#This Row],[Count]]</f>
        <v>1</v>
      </c>
      <c r="N94" s="1">
        <f>COUNTIFS(Table2[Sub-Sector],Table4[[#This Row],[Sub-Sector]],Table2[% Away From Current Month Low],"&gt;=0.05")/Table4[[#This Row],[Count]]</f>
        <v>0</v>
      </c>
      <c r="O94" s="1">
        <f>COUNTIFS(Table2[Sub-Sector],Table4[[#This Row],[Sub-Sector]],Table2[% Away From Current Month High],"&lt;=0.05")/Table4[[#This Row],[Count]]</f>
        <v>0.4</v>
      </c>
      <c r="P94" s="1">
        <f>COUNTIFS(Table2[Sub-Sector],Table4[[#This Row],[Sub-Sector]],Table2[% Away From 52W High],"&lt;=10")/Table4[[#This Row],[Count]]</f>
        <v>0</v>
      </c>
      <c r="Q94" s="1">
        <f>COUNTIFS(Table2[Sub-Sector],Table4[[#This Row],[Sub-Sector]],Table2[% Away From 52W Low],"&gt;=10")/Table4[[#This Row],[Count]]</f>
        <v>1</v>
      </c>
      <c r="R94" s="1">
        <f>COUNTIFS(Table2[Sub-Sector],Table4[[#This Row],[Sub-Sector]],Table2[% Price above 20 EMA],"&gt;=0")/Table4[[#This Row],[Count]]</f>
        <v>0.2</v>
      </c>
      <c r="S94" s="1">
        <f>COUNTIFS(Table2[Sub-Sector],Table4[[#This Row],[Sub-Sector]],Table2[% Price above 50 EMA],"&gt;=0")/Table4[[#This Row],[Count]]</f>
        <v>0</v>
      </c>
      <c r="T94" s="1">
        <f>COUNTIFS(Table2[Sub-Sector],Table4[[#This Row],[Sub-Sector]],Table2[% Price above 200 EMA],"&gt;=0")/Table4[[#This Row],[Count]]</f>
        <v>0.8</v>
      </c>
      <c r="U94" s="1">
        <f>COUNTIFS(Table2[Sub-Sector],Table4[[#This Row],[Sub-Sector]],Table2[Rate of Change - Zone],"Positive")/Table4[[#This Row],[Count]]</f>
        <v>0.2</v>
      </c>
      <c r="V94" s="1">
        <f>COUNTIFS(Table2[Sub-Sector],Table4[[#This Row],[Sub-Sector]],Table2[Sharpe Ratio],"&gt;=0.10")/Table4[[#This Row],[Count]]</f>
        <v>0.6</v>
      </c>
      <c r="W9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603.5</v>
      </c>
      <c r="X94">
        <f>_xlfn.RANK.AVG(Table4[[#This Row],[Score]],Table4[Score],1)</f>
        <v>106.5</v>
      </c>
      <c r="Y9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307.5</v>
      </c>
      <c r="Z94">
        <f>_xlfn.RANK.AVG(Table4[[#This Row],[Score 2 ]],Table4[[Score 2 ]],1)</f>
        <v>93</v>
      </c>
    </row>
    <row r="95" spans="1:26" x14ac:dyDescent="0.3">
      <c r="A95" t="s">
        <v>108</v>
      </c>
      <c r="B95">
        <f>COUNTIFS(Table2[Sub-Sector],Table4[[#This Row],[Sub-Sector]])</f>
        <v>5</v>
      </c>
      <c r="C95" s="1">
        <f>COUNTIFS(Table2[Sub-Sector],Table4[[#This Row],[Sub-Sector]],Table2[Uptrend],"Uptrend")/Table4[[#This Row],[Count]]</f>
        <v>0.2</v>
      </c>
      <c r="D95" s="1">
        <f>COUNTIFS(Table2[Sub-Sector],Table4[[#This Row],[Sub-Sector]],Table2[1W Return vs Nifty],"&gt;=5")/Table4[[#This Row],[Count]]</f>
        <v>0</v>
      </c>
      <c r="E95" s="1">
        <f>COUNTIFS(Table2[Sub-Sector],Table4[[#This Row],[Sub-Sector]],Table2[1M Return vs Nifty],"&gt;=5")/Table4[[#This Row],[Count]]</f>
        <v>0</v>
      </c>
      <c r="F95" s="1">
        <f>COUNTIFS(Table2[Sub-Sector],Table4[[#This Row],[Sub-Sector]],Table2[6M Return vs Nifty],"&gt;=10")/Table4[[#This Row],[Count]]</f>
        <v>0</v>
      </c>
      <c r="G95" s="1">
        <f>COUNTIFS(Table2[Sub-Sector],Table4[[#This Row],[Sub-Sector]],Table2[1Y Return vs Nifty],"&gt;=10")/Table4[[#This Row],[Count]]</f>
        <v>1</v>
      </c>
      <c r="H95" s="1">
        <f>COUNTIFS(Table2[Sub-Sector],Table4[[#This Row],[Sub-Sector]],Table2[RSI Exponential â€“ 14D],"&gt;=50")/Table4[[#This Row],[Count]]</f>
        <v>0</v>
      </c>
      <c r="I95" s="1">
        <f>COUNTIFS(Table2[Sub-Sector],Table4[[#This Row],[Sub-Sector]],Table2[Relative Volume],"&gt;=1")/Table4[[#This Row],[Count]]</f>
        <v>0</v>
      </c>
      <c r="J95" s="1">
        <f>COUNTIFS(Table2[Sub-Sector],Table4[[#This Row],[Sub-Sector]],Table2[% Away From Day Low],"&gt;=0.05")/Table4[[#This Row],[Count]]</f>
        <v>0.2</v>
      </c>
      <c r="K95" s="1">
        <f>COUNTIFS(Table2[Sub-Sector],Table4[[#This Row],[Sub-Sector]],Table2[% Away From Day High],"&lt;=0.05")/Table4[[#This Row],[Count]]</f>
        <v>1</v>
      </c>
      <c r="L95" s="1">
        <f>COUNTIFS(Table2[Sub-Sector],Table4[[#This Row],[Sub-Sector]],Table2[% Away From Current Week Low],"&gt;=0.05")/Table4[[#This Row],[Count]]</f>
        <v>0.2</v>
      </c>
      <c r="M95" s="1">
        <f>COUNTIFS(Table2[Sub-Sector],Table4[[#This Row],[Sub-Sector]],Table2[% Away From Current Week High],"&lt;=0.05")/Table4[[#This Row],[Count]]</f>
        <v>1</v>
      </c>
      <c r="N95" s="1">
        <f>COUNTIFS(Table2[Sub-Sector],Table4[[#This Row],[Sub-Sector]],Table2[% Away From Current Month Low],"&gt;=0.05")/Table4[[#This Row],[Count]]</f>
        <v>0.2</v>
      </c>
      <c r="O95" s="1">
        <f>COUNTIFS(Table2[Sub-Sector],Table4[[#This Row],[Sub-Sector]],Table2[% Away From Current Month High],"&lt;=0.05")/Table4[[#This Row],[Count]]</f>
        <v>0.4</v>
      </c>
      <c r="P95" s="1">
        <f>COUNTIFS(Table2[Sub-Sector],Table4[[#This Row],[Sub-Sector]],Table2[% Away From 52W High],"&lt;=10")/Table4[[#This Row],[Count]]</f>
        <v>0</v>
      </c>
      <c r="Q95" s="1">
        <f>COUNTIFS(Table2[Sub-Sector],Table4[[#This Row],[Sub-Sector]],Table2[% Away From 52W Low],"&gt;=10")/Table4[[#This Row],[Count]]</f>
        <v>1</v>
      </c>
      <c r="R95" s="1">
        <f>COUNTIFS(Table2[Sub-Sector],Table4[[#This Row],[Sub-Sector]],Table2[% Price above 20 EMA],"&gt;=0")/Table4[[#This Row],[Count]]</f>
        <v>0.2</v>
      </c>
      <c r="S95" s="1">
        <f>COUNTIFS(Table2[Sub-Sector],Table4[[#This Row],[Sub-Sector]],Table2[% Price above 50 EMA],"&gt;=0")/Table4[[#This Row],[Count]]</f>
        <v>0.2</v>
      </c>
      <c r="T95" s="1">
        <f>COUNTIFS(Table2[Sub-Sector],Table4[[#This Row],[Sub-Sector]],Table2[% Price above 200 EMA],"&gt;=0")/Table4[[#This Row],[Count]]</f>
        <v>1</v>
      </c>
      <c r="U95" s="1">
        <f>COUNTIFS(Table2[Sub-Sector],Table4[[#This Row],[Sub-Sector]],Table2[Rate of Change - Zone],"Positive")/Table4[[#This Row],[Count]]</f>
        <v>0.4</v>
      </c>
      <c r="V95" s="1">
        <f>COUNTIFS(Table2[Sub-Sector],Table4[[#This Row],[Sub-Sector]],Table2[Sharpe Ratio],"&gt;=0.10")/Table4[[#This Row],[Count]]</f>
        <v>0.8</v>
      </c>
      <c r="W9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595.5</v>
      </c>
      <c r="X95">
        <f>_xlfn.RANK.AVG(Table4[[#This Row],[Score]],Table4[Score],1)</f>
        <v>105</v>
      </c>
      <c r="Y9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310</v>
      </c>
      <c r="Z95">
        <f>_xlfn.RANK.AVG(Table4[[#This Row],[Score 2 ]],Table4[[Score 2 ]],1)</f>
        <v>94</v>
      </c>
    </row>
    <row r="96" spans="1:26" x14ac:dyDescent="0.3">
      <c r="A96" t="s">
        <v>27</v>
      </c>
      <c r="B96">
        <f>COUNTIFS(Table2[Sub-Sector],Table4[[#This Row],[Sub-Sector]])</f>
        <v>4</v>
      </c>
      <c r="C96" s="1">
        <f>COUNTIFS(Table2[Sub-Sector],Table4[[#This Row],[Sub-Sector]],Table2[Uptrend],"Uptrend")/Table4[[#This Row],[Count]]</f>
        <v>0.75</v>
      </c>
      <c r="D96" s="1">
        <f>COUNTIFS(Table2[Sub-Sector],Table4[[#This Row],[Sub-Sector]],Table2[1W Return vs Nifty],"&gt;=5")/Table4[[#This Row],[Count]]</f>
        <v>0.25</v>
      </c>
      <c r="E96" s="1">
        <f>COUNTIFS(Table2[Sub-Sector],Table4[[#This Row],[Sub-Sector]],Table2[1M Return vs Nifty],"&gt;=5")/Table4[[#This Row],[Count]]</f>
        <v>0.5</v>
      </c>
      <c r="F96" s="1">
        <f>COUNTIFS(Table2[Sub-Sector],Table4[[#This Row],[Sub-Sector]],Table2[6M Return vs Nifty],"&gt;=10")/Table4[[#This Row],[Count]]</f>
        <v>0.25</v>
      </c>
      <c r="G96" s="1">
        <f>COUNTIFS(Table2[Sub-Sector],Table4[[#This Row],[Sub-Sector]],Table2[1Y Return vs Nifty],"&gt;=10")/Table4[[#This Row],[Count]]</f>
        <v>0.25</v>
      </c>
      <c r="H96" s="1">
        <f>COUNTIFS(Table2[Sub-Sector],Table4[[#This Row],[Sub-Sector]],Table2[RSI Exponential â€“ 14D],"&gt;=50")/Table4[[#This Row],[Count]]</f>
        <v>0.5</v>
      </c>
      <c r="I96" s="1">
        <f>COUNTIFS(Table2[Sub-Sector],Table4[[#This Row],[Sub-Sector]],Table2[Relative Volume],"&gt;=1")/Table4[[#This Row],[Count]]</f>
        <v>0.25</v>
      </c>
      <c r="J96" s="1">
        <f>COUNTIFS(Table2[Sub-Sector],Table4[[#This Row],[Sub-Sector]],Table2[% Away From Day Low],"&gt;=0.05")/Table4[[#This Row],[Count]]</f>
        <v>0</v>
      </c>
      <c r="K96" s="1">
        <f>COUNTIFS(Table2[Sub-Sector],Table4[[#This Row],[Sub-Sector]],Table2[% Away From Day High],"&lt;=0.05")/Table4[[#This Row],[Count]]</f>
        <v>1</v>
      </c>
      <c r="L96" s="1">
        <f>COUNTIFS(Table2[Sub-Sector],Table4[[#This Row],[Sub-Sector]],Table2[% Away From Current Week Low],"&gt;=0.05")/Table4[[#This Row],[Count]]</f>
        <v>0</v>
      </c>
      <c r="M96" s="1">
        <f>COUNTIFS(Table2[Sub-Sector],Table4[[#This Row],[Sub-Sector]],Table2[% Away From Current Week High],"&lt;=0.05")/Table4[[#This Row],[Count]]</f>
        <v>1</v>
      </c>
      <c r="N96" s="1">
        <f>COUNTIFS(Table2[Sub-Sector],Table4[[#This Row],[Sub-Sector]],Table2[% Away From Current Month Low],"&gt;=0.05")/Table4[[#This Row],[Count]]</f>
        <v>0.5</v>
      </c>
      <c r="O96" s="1">
        <f>COUNTIFS(Table2[Sub-Sector],Table4[[#This Row],[Sub-Sector]],Table2[% Away From Current Month High],"&lt;=0.05")/Table4[[#This Row],[Count]]</f>
        <v>0.5</v>
      </c>
      <c r="P96" s="1">
        <f>COUNTIFS(Table2[Sub-Sector],Table4[[#This Row],[Sub-Sector]],Table2[% Away From 52W High],"&lt;=10")/Table4[[#This Row],[Count]]</f>
        <v>0.5</v>
      </c>
      <c r="Q96" s="1">
        <f>COUNTIFS(Table2[Sub-Sector],Table4[[#This Row],[Sub-Sector]],Table2[% Away From 52W Low],"&gt;=10")/Table4[[#This Row],[Count]]</f>
        <v>1</v>
      </c>
      <c r="R96" s="1">
        <f>COUNTIFS(Table2[Sub-Sector],Table4[[#This Row],[Sub-Sector]],Table2[% Price above 20 EMA],"&gt;=0")/Table4[[#This Row],[Count]]</f>
        <v>0.5</v>
      </c>
      <c r="S96" s="1">
        <f>COUNTIFS(Table2[Sub-Sector],Table4[[#This Row],[Sub-Sector]],Table2[% Price above 50 EMA],"&gt;=0")/Table4[[#This Row],[Count]]</f>
        <v>0.75</v>
      </c>
      <c r="T96" s="1">
        <f>COUNTIFS(Table2[Sub-Sector],Table4[[#This Row],[Sub-Sector]],Table2[% Price above 200 EMA],"&gt;=0")/Table4[[#This Row],[Count]]</f>
        <v>0.75</v>
      </c>
      <c r="U96" s="1">
        <f>COUNTIFS(Table2[Sub-Sector],Table4[[#This Row],[Sub-Sector]],Table2[Rate of Change - Zone],"Positive")/Table4[[#This Row],[Count]]</f>
        <v>0.5</v>
      </c>
      <c r="V96" s="1">
        <f>COUNTIFS(Table2[Sub-Sector],Table4[[#This Row],[Sub-Sector]],Table2[Sharpe Ratio],"&gt;=0.10")/Table4[[#This Row],[Count]]</f>
        <v>0.25</v>
      </c>
      <c r="W9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423.5</v>
      </c>
      <c r="X96">
        <f>_xlfn.RANK.AVG(Table4[[#This Row],[Score]],Table4[Score],1)</f>
        <v>54</v>
      </c>
      <c r="Y9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313.5</v>
      </c>
      <c r="Z96">
        <f>_xlfn.RANK.AVG(Table4[[#This Row],[Score 2 ]],Table4[[Score 2 ]],1)</f>
        <v>95</v>
      </c>
    </row>
    <row r="97" spans="1:26" x14ac:dyDescent="0.3">
      <c r="A97" t="s">
        <v>625</v>
      </c>
      <c r="B97">
        <f>COUNTIFS(Table2[Sub-Sector],Table4[[#This Row],[Sub-Sector]])</f>
        <v>14</v>
      </c>
      <c r="C97" s="1">
        <f>COUNTIFS(Table2[Sub-Sector],Table4[[#This Row],[Sub-Sector]],Table2[Uptrend],"Uptrend")/Table4[[#This Row],[Count]]</f>
        <v>0.5</v>
      </c>
      <c r="D97" s="1">
        <f>COUNTIFS(Table2[Sub-Sector],Table4[[#This Row],[Sub-Sector]],Table2[1W Return vs Nifty],"&gt;=5")/Table4[[#This Row],[Count]]</f>
        <v>0</v>
      </c>
      <c r="E97" s="1">
        <f>COUNTIFS(Table2[Sub-Sector],Table4[[#This Row],[Sub-Sector]],Table2[1M Return vs Nifty],"&gt;=5")/Table4[[#This Row],[Count]]</f>
        <v>0.2857142857142857</v>
      </c>
      <c r="F97" s="1">
        <f>COUNTIFS(Table2[Sub-Sector],Table4[[#This Row],[Sub-Sector]],Table2[6M Return vs Nifty],"&gt;=10")/Table4[[#This Row],[Count]]</f>
        <v>0.21428571428571427</v>
      </c>
      <c r="G97" s="1">
        <f>COUNTIFS(Table2[Sub-Sector],Table4[[#This Row],[Sub-Sector]],Table2[1Y Return vs Nifty],"&gt;=10")/Table4[[#This Row],[Count]]</f>
        <v>0.5</v>
      </c>
      <c r="H97" s="1">
        <f>COUNTIFS(Table2[Sub-Sector],Table4[[#This Row],[Sub-Sector]],Table2[RSI Exponential â€“ 14D],"&gt;=50")/Table4[[#This Row],[Count]]</f>
        <v>0.2857142857142857</v>
      </c>
      <c r="I97" s="1">
        <f>COUNTIFS(Table2[Sub-Sector],Table4[[#This Row],[Sub-Sector]],Table2[Relative Volume],"&gt;=1")/Table4[[#This Row],[Count]]</f>
        <v>0.21428571428571427</v>
      </c>
      <c r="J97" s="1">
        <f>COUNTIFS(Table2[Sub-Sector],Table4[[#This Row],[Sub-Sector]],Table2[% Away From Day Low],"&gt;=0.05")/Table4[[#This Row],[Count]]</f>
        <v>7.1428571428571425E-2</v>
      </c>
      <c r="K97" s="1">
        <f>COUNTIFS(Table2[Sub-Sector],Table4[[#This Row],[Sub-Sector]],Table2[% Away From Day High],"&lt;=0.05")/Table4[[#This Row],[Count]]</f>
        <v>1</v>
      </c>
      <c r="L97" s="1">
        <f>COUNTIFS(Table2[Sub-Sector],Table4[[#This Row],[Sub-Sector]],Table2[% Away From Current Week Low],"&gt;=0.05")/Table4[[#This Row],[Count]]</f>
        <v>7.1428571428571425E-2</v>
      </c>
      <c r="M97" s="1">
        <f>COUNTIFS(Table2[Sub-Sector],Table4[[#This Row],[Sub-Sector]],Table2[% Away From Current Week High],"&lt;=0.05")/Table4[[#This Row],[Count]]</f>
        <v>1</v>
      </c>
      <c r="N97" s="1">
        <f>COUNTIFS(Table2[Sub-Sector],Table4[[#This Row],[Sub-Sector]],Table2[% Away From Current Month Low],"&gt;=0.05")/Table4[[#This Row],[Count]]</f>
        <v>0.35714285714285715</v>
      </c>
      <c r="O97" s="1">
        <f>COUNTIFS(Table2[Sub-Sector],Table4[[#This Row],[Sub-Sector]],Table2[% Away From Current Month High],"&lt;=0.05")/Table4[[#This Row],[Count]]</f>
        <v>0.5714285714285714</v>
      </c>
      <c r="P97" s="1">
        <f>COUNTIFS(Table2[Sub-Sector],Table4[[#This Row],[Sub-Sector]],Table2[% Away From 52W High],"&lt;=10")/Table4[[#This Row],[Count]]</f>
        <v>7.1428571428571425E-2</v>
      </c>
      <c r="Q97" s="1">
        <f>COUNTIFS(Table2[Sub-Sector],Table4[[#This Row],[Sub-Sector]],Table2[% Away From 52W Low],"&gt;=10")/Table4[[#This Row],[Count]]</f>
        <v>1</v>
      </c>
      <c r="R97" s="1">
        <f>COUNTIFS(Table2[Sub-Sector],Table4[[#This Row],[Sub-Sector]],Table2[% Price above 20 EMA],"&gt;=0")/Table4[[#This Row],[Count]]</f>
        <v>0.2857142857142857</v>
      </c>
      <c r="S97" s="1">
        <f>COUNTIFS(Table2[Sub-Sector],Table4[[#This Row],[Sub-Sector]],Table2[% Price above 50 EMA],"&gt;=0")/Table4[[#This Row],[Count]]</f>
        <v>0.5714285714285714</v>
      </c>
      <c r="T97" s="1">
        <f>COUNTIFS(Table2[Sub-Sector],Table4[[#This Row],[Sub-Sector]],Table2[% Price above 200 EMA],"&gt;=0")/Table4[[#This Row],[Count]]</f>
        <v>0.8571428571428571</v>
      </c>
      <c r="U97" s="1">
        <f>COUNTIFS(Table2[Sub-Sector],Table4[[#This Row],[Sub-Sector]],Table2[Rate of Change - Zone],"Positive")/Table4[[#This Row],[Count]]</f>
        <v>0.2857142857142857</v>
      </c>
      <c r="V97" s="1">
        <f>COUNTIFS(Table2[Sub-Sector],Table4[[#This Row],[Sub-Sector]],Table2[Sharpe Ratio],"&gt;=0.10")/Table4[[#This Row],[Count]]</f>
        <v>0.21428571428571427</v>
      </c>
      <c r="W9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540</v>
      </c>
      <c r="X97">
        <f>_xlfn.RANK.AVG(Table4[[#This Row],[Score]],Table4[Score],1)</f>
        <v>99</v>
      </c>
      <c r="Y9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314.5</v>
      </c>
      <c r="Z97">
        <f>_xlfn.RANK.AVG(Table4[[#This Row],[Score 2 ]],Table4[[Score 2 ]],1)</f>
        <v>96</v>
      </c>
    </row>
    <row r="98" spans="1:26" x14ac:dyDescent="0.3">
      <c r="A98" t="s">
        <v>749</v>
      </c>
      <c r="B98">
        <f>COUNTIFS(Table2[Sub-Sector],Table4[[#This Row],[Sub-Sector]])</f>
        <v>2</v>
      </c>
      <c r="C98" s="1">
        <f>COUNTIFS(Table2[Sub-Sector],Table4[[#This Row],[Sub-Sector]],Table2[Uptrend],"Uptrend")/Table4[[#This Row],[Count]]</f>
        <v>0.5</v>
      </c>
      <c r="D98" s="1">
        <f>COUNTIFS(Table2[Sub-Sector],Table4[[#This Row],[Sub-Sector]],Table2[1W Return vs Nifty],"&gt;=5")/Table4[[#This Row],[Count]]</f>
        <v>0</v>
      </c>
      <c r="E98" s="1">
        <f>COUNTIFS(Table2[Sub-Sector],Table4[[#This Row],[Sub-Sector]],Table2[1M Return vs Nifty],"&gt;=5")/Table4[[#This Row],[Count]]</f>
        <v>0</v>
      </c>
      <c r="F98" s="1">
        <f>COUNTIFS(Table2[Sub-Sector],Table4[[#This Row],[Sub-Sector]],Table2[6M Return vs Nifty],"&gt;=10")/Table4[[#This Row],[Count]]</f>
        <v>0</v>
      </c>
      <c r="G98" s="1">
        <f>COUNTIFS(Table2[Sub-Sector],Table4[[#This Row],[Sub-Sector]],Table2[1Y Return vs Nifty],"&gt;=10")/Table4[[#This Row],[Count]]</f>
        <v>0</v>
      </c>
      <c r="H98" s="1">
        <f>COUNTIFS(Table2[Sub-Sector],Table4[[#This Row],[Sub-Sector]],Table2[RSI Exponential â€“ 14D],"&gt;=50")/Table4[[#This Row],[Count]]</f>
        <v>0.5</v>
      </c>
      <c r="I98" s="1">
        <f>COUNTIFS(Table2[Sub-Sector],Table4[[#This Row],[Sub-Sector]],Table2[Relative Volume],"&gt;=1")/Table4[[#This Row],[Count]]</f>
        <v>0.5</v>
      </c>
      <c r="J98" s="1">
        <f>COUNTIFS(Table2[Sub-Sector],Table4[[#This Row],[Sub-Sector]],Table2[% Away From Day Low],"&gt;=0.05")/Table4[[#This Row],[Count]]</f>
        <v>0</v>
      </c>
      <c r="K98" s="1">
        <f>COUNTIFS(Table2[Sub-Sector],Table4[[#This Row],[Sub-Sector]],Table2[% Away From Day High],"&lt;=0.05")/Table4[[#This Row],[Count]]</f>
        <v>1</v>
      </c>
      <c r="L98" s="1">
        <f>COUNTIFS(Table2[Sub-Sector],Table4[[#This Row],[Sub-Sector]],Table2[% Away From Current Week Low],"&gt;=0.05")/Table4[[#This Row],[Count]]</f>
        <v>0</v>
      </c>
      <c r="M98" s="1">
        <f>COUNTIFS(Table2[Sub-Sector],Table4[[#This Row],[Sub-Sector]],Table2[% Away From Current Week High],"&lt;=0.05")/Table4[[#This Row],[Count]]</f>
        <v>1</v>
      </c>
      <c r="N98" s="1">
        <f>COUNTIFS(Table2[Sub-Sector],Table4[[#This Row],[Sub-Sector]],Table2[% Away From Current Month Low],"&gt;=0.05")/Table4[[#This Row],[Count]]</f>
        <v>0.5</v>
      </c>
      <c r="O98" s="1">
        <f>COUNTIFS(Table2[Sub-Sector],Table4[[#This Row],[Sub-Sector]],Table2[% Away From Current Month High],"&lt;=0.05")/Table4[[#This Row],[Count]]</f>
        <v>0.5</v>
      </c>
      <c r="P98" s="1">
        <f>COUNTIFS(Table2[Sub-Sector],Table4[[#This Row],[Sub-Sector]],Table2[% Away From 52W High],"&lt;=10")/Table4[[#This Row],[Count]]</f>
        <v>0.5</v>
      </c>
      <c r="Q98" s="1">
        <f>COUNTIFS(Table2[Sub-Sector],Table4[[#This Row],[Sub-Sector]],Table2[% Away From 52W Low],"&gt;=10")/Table4[[#This Row],[Count]]</f>
        <v>1</v>
      </c>
      <c r="R98" s="1">
        <f>COUNTIFS(Table2[Sub-Sector],Table4[[#This Row],[Sub-Sector]],Table2[% Price above 20 EMA],"&gt;=0")/Table4[[#This Row],[Count]]</f>
        <v>0.5</v>
      </c>
      <c r="S98" s="1">
        <f>COUNTIFS(Table2[Sub-Sector],Table4[[#This Row],[Sub-Sector]],Table2[% Price above 50 EMA],"&gt;=0")/Table4[[#This Row],[Count]]</f>
        <v>0.5</v>
      </c>
      <c r="T98" s="1">
        <f>COUNTIFS(Table2[Sub-Sector],Table4[[#This Row],[Sub-Sector]],Table2[% Price above 200 EMA],"&gt;=0")/Table4[[#This Row],[Count]]</f>
        <v>1</v>
      </c>
      <c r="U98" s="1">
        <f>COUNTIFS(Table2[Sub-Sector],Table4[[#This Row],[Sub-Sector]],Table2[Rate of Change - Zone],"Positive")/Table4[[#This Row],[Count]]</f>
        <v>0.5</v>
      </c>
      <c r="V98" s="1">
        <f>COUNTIFS(Table2[Sub-Sector],Table4[[#This Row],[Sub-Sector]],Table2[Sharpe Ratio],"&gt;=0.10")/Table4[[#This Row],[Count]]</f>
        <v>0</v>
      </c>
      <c r="W9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582</v>
      </c>
      <c r="X98">
        <f>_xlfn.RANK.AVG(Table4[[#This Row],[Score]],Table4[Score],1)</f>
        <v>103</v>
      </c>
      <c r="Y9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317</v>
      </c>
      <c r="Z98">
        <f>_xlfn.RANK.AVG(Table4[[#This Row],[Score 2 ]],Table4[[Score 2 ]],1)</f>
        <v>97.5</v>
      </c>
    </row>
    <row r="99" spans="1:26" x14ac:dyDescent="0.3">
      <c r="A99" t="s">
        <v>1542</v>
      </c>
      <c r="B99">
        <f>COUNTIFS(Table2[Sub-Sector],Table4[[#This Row],[Sub-Sector]])</f>
        <v>2</v>
      </c>
      <c r="C99" s="1">
        <f>COUNTIFS(Table2[Sub-Sector],Table4[[#This Row],[Sub-Sector]],Table2[Uptrend],"Uptrend")/Table4[[#This Row],[Count]]</f>
        <v>0</v>
      </c>
      <c r="D99" s="1">
        <f>COUNTIFS(Table2[Sub-Sector],Table4[[#This Row],[Sub-Sector]],Table2[1W Return vs Nifty],"&gt;=5")/Table4[[#This Row],[Count]]</f>
        <v>0.5</v>
      </c>
      <c r="E99" s="1">
        <f>COUNTIFS(Table2[Sub-Sector],Table4[[#This Row],[Sub-Sector]],Table2[1M Return vs Nifty],"&gt;=5")/Table4[[#This Row],[Count]]</f>
        <v>0.5</v>
      </c>
      <c r="F99" s="1">
        <f>COUNTIFS(Table2[Sub-Sector],Table4[[#This Row],[Sub-Sector]],Table2[6M Return vs Nifty],"&gt;=10")/Table4[[#This Row],[Count]]</f>
        <v>0</v>
      </c>
      <c r="G99" s="1">
        <f>COUNTIFS(Table2[Sub-Sector],Table4[[#This Row],[Sub-Sector]],Table2[1Y Return vs Nifty],"&gt;=10")/Table4[[#This Row],[Count]]</f>
        <v>0</v>
      </c>
      <c r="H99" s="1">
        <f>COUNTIFS(Table2[Sub-Sector],Table4[[#This Row],[Sub-Sector]],Table2[RSI Exponential â€“ 14D],"&gt;=50")/Table4[[#This Row],[Count]]</f>
        <v>0.5</v>
      </c>
      <c r="I99" s="1">
        <f>COUNTIFS(Table2[Sub-Sector],Table4[[#This Row],[Sub-Sector]],Table2[Relative Volume],"&gt;=1")/Table4[[#This Row],[Count]]</f>
        <v>0.5</v>
      </c>
      <c r="J99" s="1">
        <f>COUNTIFS(Table2[Sub-Sector],Table4[[#This Row],[Sub-Sector]],Table2[% Away From Day Low],"&gt;=0.05")/Table4[[#This Row],[Count]]</f>
        <v>0</v>
      </c>
      <c r="K99" s="1">
        <f>COUNTIFS(Table2[Sub-Sector],Table4[[#This Row],[Sub-Sector]],Table2[% Away From Day High],"&lt;=0.05")/Table4[[#This Row],[Count]]</f>
        <v>1</v>
      </c>
      <c r="L99" s="1">
        <f>COUNTIFS(Table2[Sub-Sector],Table4[[#This Row],[Sub-Sector]],Table2[% Away From Current Week Low],"&gt;=0.05")/Table4[[#This Row],[Count]]</f>
        <v>0</v>
      </c>
      <c r="M99" s="1">
        <f>COUNTIFS(Table2[Sub-Sector],Table4[[#This Row],[Sub-Sector]],Table2[% Away From Current Week High],"&lt;=0.05")/Table4[[#This Row],[Count]]</f>
        <v>1</v>
      </c>
      <c r="N99" s="1">
        <f>COUNTIFS(Table2[Sub-Sector],Table4[[#This Row],[Sub-Sector]],Table2[% Away From Current Month Low],"&gt;=0.05")/Table4[[#This Row],[Count]]</f>
        <v>0.5</v>
      </c>
      <c r="O99" s="1">
        <f>COUNTIFS(Table2[Sub-Sector],Table4[[#This Row],[Sub-Sector]],Table2[% Away From Current Month High],"&lt;=0.05")/Table4[[#This Row],[Count]]</f>
        <v>1</v>
      </c>
      <c r="P99" s="1">
        <f>COUNTIFS(Table2[Sub-Sector],Table4[[#This Row],[Sub-Sector]],Table2[% Away From 52W High],"&lt;=10")/Table4[[#This Row],[Count]]</f>
        <v>0</v>
      </c>
      <c r="Q99" s="1">
        <f>COUNTIFS(Table2[Sub-Sector],Table4[[#This Row],[Sub-Sector]],Table2[% Away From 52W Low],"&gt;=10")/Table4[[#This Row],[Count]]</f>
        <v>1</v>
      </c>
      <c r="R99" s="1">
        <f>COUNTIFS(Table2[Sub-Sector],Table4[[#This Row],[Sub-Sector]],Table2[% Price above 20 EMA],"&gt;=0")/Table4[[#This Row],[Count]]</f>
        <v>0.5</v>
      </c>
      <c r="S99" s="1">
        <f>COUNTIFS(Table2[Sub-Sector],Table4[[#This Row],[Sub-Sector]],Table2[% Price above 50 EMA],"&gt;=0")/Table4[[#This Row],[Count]]</f>
        <v>0.5</v>
      </c>
      <c r="T99" s="1">
        <f>COUNTIFS(Table2[Sub-Sector],Table4[[#This Row],[Sub-Sector]],Table2[% Price above 200 EMA],"&gt;=0")/Table4[[#This Row],[Count]]</f>
        <v>1</v>
      </c>
      <c r="U99" s="1">
        <f>COUNTIFS(Table2[Sub-Sector],Table4[[#This Row],[Sub-Sector]],Table2[Rate of Change - Zone],"Positive")/Table4[[#This Row],[Count]]</f>
        <v>0.5</v>
      </c>
      <c r="V99" s="1">
        <f>COUNTIFS(Table2[Sub-Sector],Table4[[#This Row],[Sub-Sector]],Table2[Sharpe Ratio],"&gt;=0.10")/Table4[[#This Row],[Count]]</f>
        <v>0</v>
      </c>
      <c r="W9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472.5</v>
      </c>
      <c r="X99">
        <f>_xlfn.RANK.AVG(Table4[[#This Row],[Score]],Table4[Score],1)</f>
        <v>75</v>
      </c>
      <c r="Y9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317</v>
      </c>
      <c r="Z99">
        <f>_xlfn.RANK.AVG(Table4[[#This Row],[Score 2 ]],Table4[[Score 2 ]],1)</f>
        <v>97.5</v>
      </c>
    </row>
    <row r="100" spans="1:26" x14ac:dyDescent="0.3">
      <c r="A100" t="s">
        <v>535</v>
      </c>
      <c r="B100">
        <f>COUNTIFS(Table2[Sub-Sector],Table4[[#This Row],[Sub-Sector]])</f>
        <v>5</v>
      </c>
      <c r="C100" s="1">
        <f>COUNTIFS(Table2[Sub-Sector],Table4[[#This Row],[Sub-Sector]],Table2[Uptrend],"Uptrend")/Table4[[#This Row],[Count]]</f>
        <v>0.2</v>
      </c>
      <c r="D100" s="1">
        <f>COUNTIFS(Table2[Sub-Sector],Table4[[#This Row],[Sub-Sector]],Table2[1W Return vs Nifty],"&gt;=5")/Table4[[#This Row],[Count]]</f>
        <v>0</v>
      </c>
      <c r="E100" s="1">
        <f>COUNTIFS(Table2[Sub-Sector],Table4[[#This Row],[Sub-Sector]],Table2[1M Return vs Nifty],"&gt;=5")/Table4[[#This Row],[Count]]</f>
        <v>0</v>
      </c>
      <c r="F100" s="1">
        <f>COUNTIFS(Table2[Sub-Sector],Table4[[#This Row],[Sub-Sector]],Table2[6M Return vs Nifty],"&gt;=10")/Table4[[#This Row],[Count]]</f>
        <v>0.4</v>
      </c>
      <c r="G100" s="1">
        <f>COUNTIFS(Table2[Sub-Sector],Table4[[#This Row],[Sub-Sector]],Table2[1Y Return vs Nifty],"&gt;=10")/Table4[[#This Row],[Count]]</f>
        <v>0.4</v>
      </c>
      <c r="H100" s="1">
        <f>COUNTIFS(Table2[Sub-Sector],Table4[[#This Row],[Sub-Sector]],Table2[RSI Exponential â€“ 14D],"&gt;=50")/Table4[[#This Row],[Count]]</f>
        <v>0.4</v>
      </c>
      <c r="I100" s="1">
        <f>COUNTIFS(Table2[Sub-Sector],Table4[[#This Row],[Sub-Sector]],Table2[Relative Volume],"&gt;=1")/Table4[[#This Row],[Count]]</f>
        <v>0.2</v>
      </c>
      <c r="J100" s="1">
        <f>COUNTIFS(Table2[Sub-Sector],Table4[[#This Row],[Sub-Sector]],Table2[% Away From Day Low],"&gt;=0.05")/Table4[[#This Row],[Count]]</f>
        <v>0</v>
      </c>
      <c r="K100" s="1">
        <f>COUNTIFS(Table2[Sub-Sector],Table4[[#This Row],[Sub-Sector]],Table2[% Away From Day High],"&lt;=0.05")/Table4[[#This Row],[Count]]</f>
        <v>1</v>
      </c>
      <c r="L100" s="1">
        <f>COUNTIFS(Table2[Sub-Sector],Table4[[#This Row],[Sub-Sector]],Table2[% Away From Current Week Low],"&gt;=0.05")/Table4[[#This Row],[Count]]</f>
        <v>0</v>
      </c>
      <c r="M100" s="1">
        <f>COUNTIFS(Table2[Sub-Sector],Table4[[#This Row],[Sub-Sector]],Table2[% Away From Current Week High],"&lt;=0.05")/Table4[[#This Row],[Count]]</f>
        <v>1</v>
      </c>
      <c r="N100" s="1">
        <f>COUNTIFS(Table2[Sub-Sector],Table4[[#This Row],[Sub-Sector]],Table2[% Away From Current Month Low],"&gt;=0.05")/Table4[[#This Row],[Count]]</f>
        <v>0.2</v>
      </c>
      <c r="O100" s="1">
        <f>COUNTIFS(Table2[Sub-Sector],Table4[[#This Row],[Sub-Sector]],Table2[% Away From Current Month High],"&lt;=0.05")/Table4[[#This Row],[Count]]</f>
        <v>0.6</v>
      </c>
      <c r="P100" s="1">
        <f>COUNTIFS(Table2[Sub-Sector],Table4[[#This Row],[Sub-Sector]],Table2[% Away From 52W High],"&lt;=10")/Table4[[#This Row],[Count]]</f>
        <v>0</v>
      </c>
      <c r="Q100" s="1">
        <f>COUNTIFS(Table2[Sub-Sector],Table4[[#This Row],[Sub-Sector]],Table2[% Away From 52W Low],"&gt;=10")/Table4[[#This Row],[Count]]</f>
        <v>1</v>
      </c>
      <c r="R100" s="1">
        <f>COUNTIFS(Table2[Sub-Sector],Table4[[#This Row],[Sub-Sector]],Table2[% Price above 20 EMA],"&gt;=0")/Table4[[#This Row],[Count]]</f>
        <v>0.2</v>
      </c>
      <c r="S100" s="1">
        <f>COUNTIFS(Table2[Sub-Sector],Table4[[#This Row],[Sub-Sector]],Table2[% Price above 50 EMA],"&gt;=0")/Table4[[#This Row],[Count]]</f>
        <v>0.4</v>
      </c>
      <c r="T100" s="1">
        <f>COUNTIFS(Table2[Sub-Sector],Table4[[#This Row],[Sub-Sector]],Table2[% Price above 200 EMA],"&gt;=0")/Table4[[#This Row],[Count]]</f>
        <v>0.8</v>
      </c>
      <c r="U100" s="1">
        <f>COUNTIFS(Table2[Sub-Sector],Table4[[#This Row],[Sub-Sector]],Table2[Rate of Change - Zone],"Positive")/Table4[[#This Row],[Count]]</f>
        <v>0.2</v>
      </c>
      <c r="V100" s="1">
        <f>COUNTIFS(Table2[Sub-Sector],Table4[[#This Row],[Sub-Sector]],Table2[Sharpe Ratio],"&gt;=0.10")/Table4[[#This Row],[Count]]</f>
        <v>0.4</v>
      </c>
      <c r="W10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603.5</v>
      </c>
      <c r="X100">
        <f>_xlfn.RANK.AVG(Table4[[#This Row],[Score]],Table4[Score],1)</f>
        <v>106.5</v>
      </c>
      <c r="Y10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318</v>
      </c>
      <c r="Z100">
        <f>_xlfn.RANK.AVG(Table4[[#This Row],[Score 2 ]],Table4[[Score 2 ]],1)</f>
        <v>99</v>
      </c>
    </row>
    <row r="101" spans="1:26" x14ac:dyDescent="0.3">
      <c r="A101" t="s">
        <v>493</v>
      </c>
      <c r="B101">
        <f>COUNTIFS(Table2[Sub-Sector],Table4[[#This Row],[Sub-Sector]])</f>
        <v>6</v>
      </c>
      <c r="C101" s="1">
        <f>COUNTIFS(Table2[Sub-Sector],Table4[[#This Row],[Sub-Sector]],Table2[Uptrend],"Uptrend")/Table4[[#This Row],[Count]]</f>
        <v>0.66666666666666663</v>
      </c>
      <c r="D101" s="1">
        <f>COUNTIFS(Table2[Sub-Sector],Table4[[#This Row],[Sub-Sector]],Table2[1W Return vs Nifty],"&gt;=5")/Table4[[#This Row],[Count]]</f>
        <v>0</v>
      </c>
      <c r="E101" s="1">
        <f>COUNTIFS(Table2[Sub-Sector],Table4[[#This Row],[Sub-Sector]],Table2[1M Return vs Nifty],"&gt;=5")/Table4[[#This Row],[Count]]</f>
        <v>0.16666666666666666</v>
      </c>
      <c r="F101" s="1">
        <f>COUNTIFS(Table2[Sub-Sector],Table4[[#This Row],[Sub-Sector]],Table2[6M Return vs Nifty],"&gt;=10")/Table4[[#This Row],[Count]]</f>
        <v>0.16666666666666666</v>
      </c>
      <c r="G101" s="1">
        <f>COUNTIFS(Table2[Sub-Sector],Table4[[#This Row],[Sub-Sector]],Table2[1Y Return vs Nifty],"&gt;=10")/Table4[[#This Row],[Count]]</f>
        <v>0</v>
      </c>
      <c r="H101" s="1">
        <f>COUNTIFS(Table2[Sub-Sector],Table4[[#This Row],[Sub-Sector]],Table2[RSI Exponential â€“ 14D],"&gt;=50")/Table4[[#This Row],[Count]]</f>
        <v>0.5</v>
      </c>
      <c r="I101" s="1">
        <f>COUNTIFS(Table2[Sub-Sector],Table4[[#This Row],[Sub-Sector]],Table2[Relative Volume],"&gt;=1")/Table4[[#This Row],[Count]]</f>
        <v>0.33333333333333331</v>
      </c>
      <c r="J101" s="1">
        <f>COUNTIFS(Table2[Sub-Sector],Table4[[#This Row],[Sub-Sector]],Table2[% Away From Day Low],"&gt;=0.05")/Table4[[#This Row],[Count]]</f>
        <v>0</v>
      </c>
      <c r="K101" s="1">
        <f>COUNTIFS(Table2[Sub-Sector],Table4[[#This Row],[Sub-Sector]],Table2[% Away From Day High],"&lt;=0.05")/Table4[[#This Row],[Count]]</f>
        <v>1</v>
      </c>
      <c r="L101" s="1">
        <f>COUNTIFS(Table2[Sub-Sector],Table4[[#This Row],[Sub-Sector]],Table2[% Away From Current Week Low],"&gt;=0.05")/Table4[[#This Row],[Count]]</f>
        <v>0</v>
      </c>
      <c r="M101" s="1">
        <f>COUNTIFS(Table2[Sub-Sector],Table4[[#This Row],[Sub-Sector]],Table2[% Away From Current Week High],"&lt;=0.05")/Table4[[#This Row],[Count]]</f>
        <v>1</v>
      </c>
      <c r="N101" s="1">
        <f>COUNTIFS(Table2[Sub-Sector],Table4[[#This Row],[Sub-Sector]],Table2[% Away From Current Month Low],"&gt;=0.05")/Table4[[#This Row],[Count]]</f>
        <v>0.33333333333333331</v>
      </c>
      <c r="O101" s="1">
        <f>COUNTIFS(Table2[Sub-Sector],Table4[[#This Row],[Sub-Sector]],Table2[% Away From Current Month High],"&lt;=0.05")/Table4[[#This Row],[Count]]</f>
        <v>0.5</v>
      </c>
      <c r="P101" s="1">
        <f>COUNTIFS(Table2[Sub-Sector],Table4[[#This Row],[Sub-Sector]],Table2[% Away From 52W High],"&lt;=10")/Table4[[#This Row],[Count]]</f>
        <v>0.16666666666666666</v>
      </c>
      <c r="Q101" s="1">
        <f>COUNTIFS(Table2[Sub-Sector],Table4[[#This Row],[Sub-Sector]],Table2[% Away From 52W Low],"&gt;=10")/Table4[[#This Row],[Count]]</f>
        <v>1</v>
      </c>
      <c r="R101" s="1">
        <f>COUNTIFS(Table2[Sub-Sector],Table4[[#This Row],[Sub-Sector]],Table2[% Price above 20 EMA],"&gt;=0")/Table4[[#This Row],[Count]]</f>
        <v>0.66666666666666663</v>
      </c>
      <c r="S101" s="1">
        <f>COUNTIFS(Table2[Sub-Sector],Table4[[#This Row],[Sub-Sector]],Table2[% Price above 50 EMA],"&gt;=0")/Table4[[#This Row],[Count]]</f>
        <v>0.83333333333333337</v>
      </c>
      <c r="T101" s="1">
        <f>COUNTIFS(Table2[Sub-Sector],Table4[[#This Row],[Sub-Sector]],Table2[% Price above 200 EMA],"&gt;=0")/Table4[[#This Row],[Count]]</f>
        <v>0.83333333333333337</v>
      </c>
      <c r="U101" s="1">
        <f>COUNTIFS(Table2[Sub-Sector],Table4[[#This Row],[Sub-Sector]],Table2[Rate of Change - Zone],"Positive")/Table4[[#This Row],[Count]]</f>
        <v>0.5</v>
      </c>
      <c r="V101" s="1">
        <f>COUNTIFS(Table2[Sub-Sector],Table4[[#This Row],[Sub-Sector]],Table2[Sharpe Ratio],"&gt;=0.10")/Table4[[#This Row],[Count]]</f>
        <v>0</v>
      </c>
      <c r="W10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536</v>
      </c>
      <c r="X101">
        <f>_xlfn.RANK.AVG(Table4[[#This Row],[Score]],Table4[Score],1)</f>
        <v>97</v>
      </c>
      <c r="Y10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318.5</v>
      </c>
      <c r="Z101">
        <f>_xlfn.RANK.AVG(Table4[[#This Row],[Score 2 ]],Table4[[Score 2 ]],1)</f>
        <v>100</v>
      </c>
    </row>
    <row r="102" spans="1:26" x14ac:dyDescent="0.3">
      <c r="A102" t="s">
        <v>887</v>
      </c>
      <c r="B102">
        <f>COUNTIFS(Table2[Sub-Sector],Table4[[#This Row],[Sub-Sector]])</f>
        <v>3</v>
      </c>
      <c r="C102" s="1">
        <f>COUNTIFS(Table2[Sub-Sector],Table4[[#This Row],[Sub-Sector]],Table2[Uptrend],"Uptrend")/Table4[[#This Row],[Count]]</f>
        <v>1</v>
      </c>
      <c r="D102" s="1">
        <f>COUNTIFS(Table2[Sub-Sector],Table4[[#This Row],[Sub-Sector]],Table2[1W Return vs Nifty],"&gt;=5")/Table4[[#This Row],[Count]]</f>
        <v>0</v>
      </c>
      <c r="E102" s="1">
        <f>COUNTIFS(Table2[Sub-Sector],Table4[[#This Row],[Sub-Sector]],Table2[1M Return vs Nifty],"&gt;=5")/Table4[[#This Row],[Count]]</f>
        <v>0.66666666666666663</v>
      </c>
      <c r="F102" s="1">
        <f>COUNTIFS(Table2[Sub-Sector],Table4[[#This Row],[Sub-Sector]],Table2[6M Return vs Nifty],"&gt;=10")/Table4[[#This Row],[Count]]</f>
        <v>0.33333333333333331</v>
      </c>
      <c r="G102" s="1">
        <f>COUNTIFS(Table2[Sub-Sector],Table4[[#This Row],[Sub-Sector]],Table2[1Y Return vs Nifty],"&gt;=10")/Table4[[#This Row],[Count]]</f>
        <v>0.33333333333333331</v>
      </c>
      <c r="H102" s="1">
        <f>COUNTIFS(Table2[Sub-Sector],Table4[[#This Row],[Sub-Sector]],Table2[RSI Exponential â€“ 14D],"&gt;=50")/Table4[[#This Row],[Count]]</f>
        <v>0.66666666666666663</v>
      </c>
      <c r="I102" s="1">
        <f>COUNTIFS(Table2[Sub-Sector],Table4[[#This Row],[Sub-Sector]],Table2[Relative Volume],"&gt;=1")/Table4[[#This Row],[Count]]</f>
        <v>0</v>
      </c>
      <c r="J102" s="1">
        <f>COUNTIFS(Table2[Sub-Sector],Table4[[#This Row],[Sub-Sector]],Table2[% Away From Day Low],"&gt;=0.05")/Table4[[#This Row],[Count]]</f>
        <v>0</v>
      </c>
      <c r="K102" s="1">
        <f>COUNTIFS(Table2[Sub-Sector],Table4[[#This Row],[Sub-Sector]],Table2[% Away From Day High],"&lt;=0.05")/Table4[[#This Row],[Count]]</f>
        <v>1</v>
      </c>
      <c r="L102" s="1">
        <f>COUNTIFS(Table2[Sub-Sector],Table4[[#This Row],[Sub-Sector]],Table2[% Away From Current Week Low],"&gt;=0.05")/Table4[[#This Row],[Count]]</f>
        <v>0</v>
      </c>
      <c r="M102" s="1">
        <f>COUNTIFS(Table2[Sub-Sector],Table4[[#This Row],[Sub-Sector]],Table2[% Away From Current Week High],"&lt;=0.05")/Table4[[#This Row],[Count]]</f>
        <v>1</v>
      </c>
      <c r="N102" s="1">
        <f>COUNTIFS(Table2[Sub-Sector],Table4[[#This Row],[Sub-Sector]],Table2[% Away From Current Month Low],"&gt;=0.05")/Table4[[#This Row],[Count]]</f>
        <v>0.33333333333333331</v>
      </c>
      <c r="O102" s="1">
        <f>COUNTIFS(Table2[Sub-Sector],Table4[[#This Row],[Sub-Sector]],Table2[% Away From Current Month High],"&lt;=0.05")/Table4[[#This Row],[Count]]</f>
        <v>0.66666666666666663</v>
      </c>
      <c r="P102" s="1">
        <f>COUNTIFS(Table2[Sub-Sector],Table4[[#This Row],[Sub-Sector]],Table2[% Away From 52W High],"&lt;=10")/Table4[[#This Row],[Count]]</f>
        <v>0.66666666666666663</v>
      </c>
      <c r="Q102" s="1">
        <f>COUNTIFS(Table2[Sub-Sector],Table4[[#This Row],[Sub-Sector]],Table2[% Away From 52W Low],"&gt;=10")/Table4[[#This Row],[Count]]</f>
        <v>1</v>
      </c>
      <c r="R102" s="1">
        <f>COUNTIFS(Table2[Sub-Sector],Table4[[#This Row],[Sub-Sector]],Table2[% Price above 20 EMA],"&gt;=0")/Table4[[#This Row],[Count]]</f>
        <v>1</v>
      </c>
      <c r="S102" s="1">
        <f>COUNTIFS(Table2[Sub-Sector],Table4[[#This Row],[Sub-Sector]],Table2[% Price above 50 EMA],"&gt;=0")/Table4[[#This Row],[Count]]</f>
        <v>1</v>
      </c>
      <c r="T102" s="1">
        <f>COUNTIFS(Table2[Sub-Sector],Table4[[#This Row],[Sub-Sector]],Table2[% Price above 200 EMA],"&gt;=0")/Table4[[#This Row],[Count]]</f>
        <v>1</v>
      </c>
      <c r="U102" s="1">
        <f>COUNTIFS(Table2[Sub-Sector],Table4[[#This Row],[Sub-Sector]],Table2[Rate of Change - Zone],"Positive")/Table4[[#This Row],[Count]]</f>
        <v>0.66666666666666663</v>
      </c>
      <c r="V102" s="1">
        <f>COUNTIFS(Table2[Sub-Sector],Table4[[#This Row],[Sub-Sector]],Table2[Sharpe Ratio],"&gt;=0.10")/Table4[[#This Row],[Count]]</f>
        <v>0</v>
      </c>
      <c r="W10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439</v>
      </c>
      <c r="X102">
        <f>_xlfn.RANK.AVG(Table4[[#This Row],[Score]],Table4[Score],1)</f>
        <v>65</v>
      </c>
      <c r="Y10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324</v>
      </c>
      <c r="Z102">
        <f>_xlfn.RANK.AVG(Table4[[#This Row],[Score 2 ]],Table4[[Score 2 ]],1)</f>
        <v>101.5</v>
      </c>
    </row>
    <row r="103" spans="1:26" x14ac:dyDescent="0.3">
      <c r="A103" t="s">
        <v>223</v>
      </c>
      <c r="B103">
        <f>COUNTIFS(Table2[Sub-Sector],Table4[[#This Row],[Sub-Sector]])</f>
        <v>3</v>
      </c>
      <c r="C103" s="1">
        <f>COUNTIFS(Table2[Sub-Sector],Table4[[#This Row],[Sub-Sector]],Table2[Uptrend],"Uptrend")/Table4[[#This Row],[Count]]</f>
        <v>0.66666666666666663</v>
      </c>
      <c r="D103" s="1">
        <f>COUNTIFS(Table2[Sub-Sector],Table4[[#This Row],[Sub-Sector]],Table2[1W Return vs Nifty],"&gt;=5")/Table4[[#This Row],[Count]]</f>
        <v>0</v>
      </c>
      <c r="E103" s="1">
        <f>COUNTIFS(Table2[Sub-Sector],Table4[[#This Row],[Sub-Sector]],Table2[1M Return vs Nifty],"&gt;=5")/Table4[[#This Row],[Count]]</f>
        <v>0.33333333333333331</v>
      </c>
      <c r="F103" s="1">
        <f>COUNTIFS(Table2[Sub-Sector],Table4[[#This Row],[Sub-Sector]],Table2[6M Return vs Nifty],"&gt;=10")/Table4[[#This Row],[Count]]</f>
        <v>0.33333333333333331</v>
      </c>
      <c r="G103" s="1">
        <f>COUNTIFS(Table2[Sub-Sector],Table4[[#This Row],[Sub-Sector]],Table2[1Y Return vs Nifty],"&gt;=10")/Table4[[#This Row],[Count]]</f>
        <v>0.33333333333333331</v>
      </c>
      <c r="H103" s="1">
        <f>COUNTIFS(Table2[Sub-Sector],Table4[[#This Row],[Sub-Sector]],Table2[RSI Exponential â€“ 14D],"&gt;=50")/Table4[[#This Row],[Count]]</f>
        <v>0.66666666666666663</v>
      </c>
      <c r="I103" s="1">
        <f>COUNTIFS(Table2[Sub-Sector],Table4[[#This Row],[Sub-Sector]],Table2[Relative Volume],"&gt;=1")/Table4[[#This Row],[Count]]</f>
        <v>0</v>
      </c>
      <c r="J103" s="1">
        <f>COUNTIFS(Table2[Sub-Sector],Table4[[#This Row],[Sub-Sector]],Table2[% Away From Day Low],"&gt;=0.05")/Table4[[#This Row],[Count]]</f>
        <v>0</v>
      </c>
      <c r="K103" s="1">
        <f>COUNTIFS(Table2[Sub-Sector],Table4[[#This Row],[Sub-Sector]],Table2[% Away From Day High],"&lt;=0.05")/Table4[[#This Row],[Count]]</f>
        <v>1</v>
      </c>
      <c r="L103" s="1">
        <f>COUNTIFS(Table2[Sub-Sector],Table4[[#This Row],[Sub-Sector]],Table2[% Away From Current Week Low],"&gt;=0.05")/Table4[[#This Row],[Count]]</f>
        <v>0</v>
      </c>
      <c r="M103" s="1">
        <f>COUNTIFS(Table2[Sub-Sector],Table4[[#This Row],[Sub-Sector]],Table2[% Away From Current Week High],"&lt;=0.05")/Table4[[#This Row],[Count]]</f>
        <v>1</v>
      </c>
      <c r="N103" s="1">
        <f>COUNTIFS(Table2[Sub-Sector],Table4[[#This Row],[Sub-Sector]],Table2[% Away From Current Month Low],"&gt;=0.05")/Table4[[#This Row],[Count]]</f>
        <v>0.33333333333333331</v>
      </c>
      <c r="O103" s="1">
        <f>COUNTIFS(Table2[Sub-Sector],Table4[[#This Row],[Sub-Sector]],Table2[% Away From Current Month High],"&lt;=0.05")/Table4[[#This Row],[Count]]</f>
        <v>0.66666666666666663</v>
      </c>
      <c r="P103" s="1">
        <f>COUNTIFS(Table2[Sub-Sector],Table4[[#This Row],[Sub-Sector]],Table2[% Away From 52W High],"&lt;=10")/Table4[[#This Row],[Count]]</f>
        <v>0.33333333333333331</v>
      </c>
      <c r="Q103" s="1">
        <f>COUNTIFS(Table2[Sub-Sector],Table4[[#This Row],[Sub-Sector]],Table2[% Away From 52W Low],"&gt;=10")/Table4[[#This Row],[Count]]</f>
        <v>1</v>
      </c>
      <c r="R103" s="1">
        <f>COUNTIFS(Table2[Sub-Sector],Table4[[#This Row],[Sub-Sector]],Table2[% Price above 20 EMA],"&gt;=0")/Table4[[#This Row],[Count]]</f>
        <v>0.66666666666666663</v>
      </c>
      <c r="S103" s="1">
        <f>COUNTIFS(Table2[Sub-Sector],Table4[[#This Row],[Sub-Sector]],Table2[% Price above 50 EMA],"&gt;=0")/Table4[[#This Row],[Count]]</f>
        <v>0.66666666666666663</v>
      </c>
      <c r="T103" s="1">
        <f>COUNTIFS(Table2[Sub-Sector],Table4[[#This Row],[Sub-Sector]],Table2[% Price above 200 EMA],"&gt;=0")/Table4[[#This Row],[Count]]</f>
        <v>0.66666666666666663</v>
      </c>
      <c r="U103" s="1">
        <f>COUNTIFS(Table2[Sub-Sector],Table4[[#This Row],[Sub-Sector]],Table2[Rate of Change - Zone],"Positive")/Table4[[#This Row],[Count]]</f>
        <v>0.66666666666666663</v>
      </c>
      <c r="V103" s="1">
        <f>COUNTIFS(Table2[Sub-Sector],Table4[[#This Row],[Sub-Sector]],Table2[Sharpe Ratio],"&gt;=0.10")/Table4[[#This Row],[Count]]</f>
        <v>0.33333333333333331</v>
      </c>
      <c r="W10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520.5</v>
      </c>
      <c r="X103">
        <f>_xlfn.RANK.AVG(Table4[[#This Row],[Score]],Table4[Score],1)</f>
        <v>91</v>
      </c>
      <c r="Y10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324</v>
      </c>
      <c r="Z103">
        <f>_xlfn.RANK.AVG(Table4[[#This Row],[Score 2 ]],Table4[[Score 2 ]],1)</f>
        <v>101.5</v>
      </c>
    </row>
    <row r="104" spans="1:26" x14ac:dyDescent="0.3">
      <c r="A104" t="s">
        <v>1375</v>
      </c>
      <c r="B104">
        <f>COUNTIFS(Table2[Sub-Sector],Table4[[#This Row],[Sub-Sector]])</f>
        <v>1</v>
      </c>
      <c r="C104" s="1">
        <f>COUNTIFS(Table2[Sub-Sector],Table4[[#This Row],[Sub-Sector]],Table2[Uptrend],"Uptrend")/Table4[[#This Row],[Count]]</f>
        <v>1</v>
      </c>
      <c r="D104" s="1">
        <f>COUNTIFS(Table2[Sub-Sector],Table4[[#This Row],[Sub-Sector]],Table2[1W Return vs Nifty],"&gt;=5")/Table4[[#This Row],[Count]]</f>
        <v>0</v>
      </c>
      <c r="E104" s="1">
        <f>COUNTIFS(Table2[Sub-Sector],Table4[[#This Row],[Sub-Sector]],Table2[1M Return vs Nifty],"&gt;=5")/Table4[[#This Row],[Count]]</f>
        <v>0</v>
      </c>
      <c r="F104" s="1">
        <f>COUNTIFS(Table2[Sub-Sector],Table4[[#This Row],[Sub-Sector]],Table2[6M Return vs Nifty],"&gt;=10")/Table4[[#This Row],[Count]]</f>
        <v>1</v>
      </c>
      <c r="G104" s="1">
        <f>COUNTIFS(Table2[Sub-Sector],Table4[[#This Row],[Sub-Sector]],Table2[1Y Return vs Nifty],"&gt;=10")/Table4[[#This Row],[Count]]</f>
        <v>0</v>
      </c>
      <c r="H104" s="1">
        <f>COUNTIFS(Table2[Sub-Sector],Table4[[#This Row],[Sub-Sector]],Table2[RSI Exponential â€“ 14D],"&gt;=50")/Table4[[#This Row],[Count]]</f>
        <v>1</v>
      </c>
      <c r="I104" s="1">
        <f>COUNTIFS(Table2[Sub-Sector],Table4[[#This Row],[Sub-Sector]],Table2[Relative Volume],"&gt;=1")/Table4[[#This Row],[Count]]</f>
        <v>0</v>
      </c>
      <c r="J104" s="1">
        <f>COUNTIFS(Table2[Sub-Sector],Table4[[#This Row],[Sub-Sector]],Table2[% Away From Day Low],"&gt;=0.05")/Table4[[#This Row],[Count]]</f>
        <v>0</v>
      </c>
      <c r="K104" s="1">
        <f>COUNTIFS(Table2[Sub-Sector],Table4[[#This Row],[Sub-Sector]],Table2[% Away From Day High],"&lt;=0.05")/Table4[[#This Row],[Count]]</f>
        <v>1</v>
      </c>
      <c r="L104" s="1">
        <f>COUNTIFS(Table2[Sub-Sector],Table4[[#This Row],[Sub-Sector]],Table2[% Away From Current Week Low],"&gt;=0.05")/Table4[[#This Row],[Count]]</f>
        <v>0</v>
      </c>
      <c r="M104" s="1">
        <f>COUNTIFS(Table2[Sub-Sector],Table4[[#This Row],[Sub-Sector]],Table2[% Away From Current Week High],"&lt;=0.05")/Table4[[#This Row],[Count]]</f>
        <v>1</v>
      </c>
      <c r="N104" s="1">
        <f>COUNTIFS(Table2[Sub-Sector],Table4[[#This Row],[Sub-Sector]],Table2[% Away From Current Month Low],"&gt;=0.05")/Table4[[#This Row],[Count]]</f>
        <v>0</v>
      </c>
      <c r="O104" s="1">
        <f>COUNTIFS(Table2[Sub-Sector],Table4[[#This Row],[Sub-Sector]],Table2[% Away From Current Month High],"&lt;=0.05")/Table4[[#This Row],[Count]]</f>
        <v>0</v>
      </c>
      <c r="P104" s="1">
        <f>COUNTIFS(Table2[Sub-Sector],Table4[[#This Row],[Sub-Sector]],Table2[% Away From 52W High],"&lt;=10")/Table4[[#This Row],[Count]]</f>
        <v>0</v>
      </c>
      <c r="Q104" s="1">
        <f>COUNTIFS(Table2[Sub-Sector],Table4[[#This Row],[Sub-Sector]],Table2[% Away From 52W Low],"&gt;=10")/Table4[[#This Row],[Count]]</f>
        <v>1</v>
      </c>
      <c r="R104" s="1">
        <f>COUNTIFS(Table2[Sub-Sector],Table4[[#This Row],[Sub-Sector]],Table2[% Price above 20 EMA],"&gt;=0")/Table4[[#This Row],[Count]]</f>
        <v>0</v>
      </c>
      <c r="S104" s="1">
        <f>COUNTIFS(Table2[Sub-Sector],Table4[[#This Row],[Sub-Sector]],Table2[% Price above 50 EMA],"&gt;=0")/Table4[[#This Row],[Count]]</f>
        <v>1</v>
      </c>
      <c r="T104" s="1">
        <f>COUNTIFS(Table2[Sub-Sector],Table4[[#This Row],[Sub-Sector]],Table2[% Price above 200 EMA],"&gt;=0")/Table4[[#This Row],[Count]]</f>
        <v>1</v>
      </c>
      <c r="U104" s="1">
        <f>COUNTIFS(Table2[Sub-Sector],Table4[[#This Row],[Sub-Sector]],Table2[Rate of Change - Zone],"Positive")/Table4[[#This Row],[Count]]</f>
        <v>0</v>
      </c>
      <c r="V104" s="1">
        <f>COUNTIFS(Table2[Sub-Sector],Table4[[#This Row],[Sub-Sector]],Table2[Sharpe Ratio],"&gt;=0.10")/Table4[[#This Row],[Count]]</f>
        <v>1</v>
      </c>
      <c r="W10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531</v>
      </c>
      <c r="X104">
        <f>_xlfn.RANK.AVG(Table4[[#This Row],[Score]],Table4[Score],1)</f>
        <v>94.5</v>
      </c>
      <c r="Y10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331</v>
      </c>
      <c r="Z104">
        <f>_xlfn.RANK.AVG(Table4[[#This Row],[Score 2 ]],Table4[[Score 2 ]],1)</f>
        <v>103.5</v>
      </c>
    </row>
    <row r="105" spans="1:26" x14ac:dyDescent="0.3">
      <c r="A105" t="s">
        <v>1763</v>
      </c>
      <c r="B105">
        <f>COUNTIFS(Table2[Sub-Sector],Table4[[#This Row],[Sub-Sector]])</f>
        <v>1</v>
      </c>
      <c r="C105" s="1">
        <f>COUNTIFS(Table2[Sub-Sector],Table4[[#This Row],[Sub-Sector]],Table2[Uptrend],"Uptrend")/Table4[[#This Row],[Count]]</f>
        <v>0</v>
      </c>
      <c r="D105" s="1">
        <f>COUNTIFS(Table2[Sub-Sector],Table4[[#This Row],[Sub-Sector]],Table2[1W Return vs Nifty],"&gt;=5")/Table4[[#This Row],[Count]]</f>
        <v>0</v>
      </c>
      <c r="E105" s="1">
        <f>COUNTIFS(Table2[Sub-Sector],Table4[[#This Row],[Sub-Sector]],Table2[1M Return vs Nifty],"&gt;=5")/Table4[[#This Row],[Count]]</f>
        <v>0</v>
      </c>
      <c r="F105" s="1">
        <f>COUNTIFS(Table2[Sub-Sector],Table4[[#This Row],[Sub-Sector]],Table2[6M Return vs Nifty],"&gt;=10")/Table4[[#This Row],[Count]]</f>
        <v>1</v>
      </c>
      <c r="G105" s="1">
        <f>COUNTIFS(Table2[Sub-Sector],Table4[[#This Row],[Sub-Sector]],Table2[1Y Return vs Nifty],"&gt;=10")/Table4[[#This Row],[Count]]</f>
        <v>0</v>
      </c>
      <c r="H105" s="1">
        <f>COUNTIFS(Table2[Sub-Sector],Table4[[#This Row],[Sub-Sector]],Table2[RSI Exponential â€“ 14D],"&gt;=50")/Table4[[#This Row],[Count]]</f>
        <v>0</v>
      </c>
      <c r="I105" s="1">
        <f>COUNTIFS(Table2[Sub-Sector],Table4[[#This Row],[Sub-Sector]],Table2[Relative Volume],"&gt;=1")/Table4[[#This Row],[Count]]</f>
        <v>0</v>
      </c>
      <c r="J105" s="1">
        <f>COUNTIFS(Table2[Sub-Sector],Table4[[#This Row],[Sub-Sector]],Table2[% Away From Day Low],"&gt;=0.05")/Table4[[#This Row],[Count]]</f>
        <v>0</v>
      </c>
      <c r="K105" s="1">
        <f>COUNTIFS(Table2[Sub-Sector],Table4[[#This Row],[Sub-Sector]],Table2[% Away From Day High],"&lt;=0.05")/Table4[[#This Row],[Count]]</f>
        <v>1</v>
      </c>
      <c r="L105" s="1">
        <f>COUNTIFS(Table2[Sub-Sector],Table4[[#This Row],[Sub-Sector]],Table2[% Away From Current Week Low],"&gt;=0.05")/Table4[[#This Row],[Count]]</f>
        <v>0</v>
      </c>
      <c r="M105" s="1">
        <f>COUNTIFS(Table2[Sub-Sector],Table4[[#This Row],[Sub-Sector]],Table2[% Away From Current Week High],"&lt;=0.05")/Table4[[#This Row],[Count]]</f>
        <v>1</v>
      </c>
      <c r="N105" s="1">
        <f>COUNTIFS(Table2[Sub-Sector],Table4[[#This Row],[Sub-Sector]],Table2[% Away From Current Month Low],"&gt;=0.05")/Table4[[#This Row],[Count]]</f>
        <v>0</v>
      </c>
      <c r="O105" s="1">
        <f>COUNTIFS(Table2[Sub-Sector],Table4[[#This Row],[Sub-Sector]],Table2[% Away From Current Month High],"&lt;=0.05")/Table4[[#This Row],[Count]]</f>
        <v>1</v>
      </c>
      <c r="P105" s="1">
        <f>COUNTIFS(Table2[Sub-Sector],Table4[[#This Row],[Sub-Sector]],Table2[% Away From 52W High],"&lt;=10")/Table4[[#This Row],[Count]]</f>
        <v>0</v>
      </c>
      <c r="Q105" s="1">
        <f>COUNTIFS(Table2[Sub-Sector],Table4[[#This Row],[Sub-Sector]],Table2[% Away From 52W Low],"&gt;=10")/Table4[[#This Row],[Count]]</f>
        <v>1</v>
      </c>
      <c r="R105" s="1">
        <f>COUNTIFS(Table2[Sub-Sector],Table4[[#This Row],[Sub-Sector]],Table2[% Price above 20 EMA],"&gt;=0")/Table4[[#This Row],[Count]]</f>
        <v>1</v>
      </c>
      <c r="S105" s="1">
        <f>COUNTIFS(Table2[Sub-Sector],Table4[[#This Row],[Sub-Sector]],Table2[% Price above 50 EMA],"&gt;=0")/Table4[[#This Row],[Count]]</f>
        <v>1</v>
      </c>
      <c r="T105" s="1">
        <f>COUNTIFS(Table2[Sub-Sector],Table4[[#This Row],[Sub-Sector]],Table2[% Price above 200 EMA],"&gt;=0")/Table4[[#This Row],[Count]]</f>
        <v>1</v>
      </c>
      <c r="U105" s="1">
        <f>COUNTIFS(Table2[Sub-Sector],Table4[[#This Row],[Sub-Sector]],Table2[Rate of Change - Zone],"Positive")/Table4[[#This Row],[Count]]</f>
        <v>0</v>
      </c>
      <c r="V105" s="1">
        <f>COUNTIFS(Table2[Sub-Sector],Table4[[#This Row],[Sub-Sector]],Table2[Sharpe Ratio],"&gt;=0.10")/Table4[[#This Row],[Count]]</f>
        <v>0</v>
      </c>
      <c r="W10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627</v>
      </c>
      <c r="X105">
        <f>_xlfn.RANK.AVG(Table4[[#This Row],[Score]],Table4[Score],1)</f>
        <v>111</v>
      </c>
      <c r="Y10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331</v>
      </c>
      <c r="Z105">
        <f>_xlfn.RANK.AVG(Table4[[#This Row],[Score 2 ]],Table4[[Score 2 ]],1)</f>
        <v>103.5</v>
      </c>
    </row>
    <row r="106" spans="1:26" x14ac:dyDescent="0.3">
      <c r="A106" t="s">
        <v>24</v>
      </c>
      <c r="B106">
        <f>COUNTIFS(Table2[Sub-Sector],Table4[[#This Row],[Sub-Sector]])</f>
        <v>21</v>
      </c>
      <c r="C106" s="1">
        <f>COUNTIFS(Table2[Sub-Sector],Table4[[#This Row],[Sub-Sector]],Table2[Uptrend],"Uptrend")/Table4[[#This Row],[Count]]</f>
        <v>0.33333333333333331</v>
      </c>
      <c r="D106" s="1">
        <f>COUNTIFS(Table2[Sub-Sector],Table4[[#This Row],[Sub-Sector]],Table2[1W Return vs Nifty],"&gt;=5")/Table4[[#This Row],[Count]]</f>
        <v>0</v>
      </c>
      <c r="E106" s="1">
        <f>COUNTIFS(Table2[Sub-Sector],Table4[[#This Row],[Sub-Sector]],Table2[1M Return vs Nifty],"&gt;=5")/Table4[[#This Row],[Count]]</f>
        <v>9.5238095238095233E-2</v>
      </c>
      <c r="F106" s="1">
        <f>COUNTIFS(Table2[Sub-Sector],Table4[[#This Row],[Sub-Sector]],Table2[6M Return vs Nifty],"&gt;=10")/Table4[[#This Row],[Count]]</f>
        <v>9.5238095238095233E-2</v>
      </c>
      <c r="G106" s="1">
        <f>COUNTIFS(Table2[Sub-Sector],Table4[[#This Row],[Sub-Sector]],Table2[1Y Return vs Nifty],"&gt;=10")/Table4[[#This Row],[Count]]</f>
        <v>4.7619047619047616E-2</v>
      </c>
      <c r="H106" s="1">
        <f>COUNTIFS(Table2[Sub-Sector],Table4[[#This Row],[Sub-Sector]],Table2[RSI Exponential â€“ 14D],"&gt;=50")/Table4[[#This Row],[Count]]</f>
        <v>0.5714285714285714</v>
      </c>
      <c r="I106" s="1">
        <f>COUNTIFS(Table2[Sub-Sector],Table4[[#This Row],[Sub-Sector]],Table2[Relative Volume],"&gt;=1")/Table4[[#This Row],[Count]]</f>
        <v>9.5238095238095233E-2</v>
      </c>
      <c r="J106" s="1">
        <f>COUNTIFS(Table2[Sub-Sector],Table4[[#This Row],[Sub-Sector]],Table2[% Away From Day Low],"&gt;=0.05")/Table4[[#This Row],[Count]]</f>
        <v>0</v>
      </c>
      <c r="K106" s="1">
        <f>COUNTIFS(Table2[Sub-Sector],Table4[[#This Row],[Sub-Sector]],Table2[% Away From Day High],"&lt;=0.05")/Table4[[#This Row],[Count]]</f>
        <v>1</v>
      </c>
      <c r="L106" s="1">
        <f>COUNTIFS(Table2[Sub-Sector],Table4[[#This Row],[Sub-Sector]],Table2[% Away From Current Week Low],"&gt;=0.05")/Table4[[#This Row],[Count]]</f>
        <v>0</v>
      </c>
      <c r="M106" s="1">
        <f>COUNTIFS(Table2[Sub-Sector],Table4[[#This Row],[Sub-Sector]],Table2[% Away From Current Week High],"&lt;=0.05")/Table4[[#This Row],[Count]]</f>
        <v>1</v>
      </c>
      <c r="N106" s="1">
        <f>COUNTIFS(Table2[Sub-Sector],Table4[[#This Row],[Sub-Sector]],Table2[% Away From Current Month Low],"&gt;=0.05")/Table4[[#This Row],[Count]]</f>
        <v>0.23809523809523808</v>
      </c>
      <c r="O106" s="1">
        <f>COUNTIFS(Table2[Sub-Sector],Table4[[#This Row],[Sub-Sector]],Table2[% Away From Current Month High],"&lt;=0.05")/Table4[[#This Row],[Count]]</f>
        <v>0.80952380952380953</v>
      </c>
      <c r="P106" s="1">
        <f>COUNTIFS(Table2[Sub-Sector],Table4[[#This Row],[Sub-Sector]],Table2[% Away From 52W High],"&lt;=10")/Table4[[#This Row],[Count]]</f>
        <v>0.2857142857142857</v>
      </c>
      <c r="Q106" s="1">
        <f>COUNTIFS(Table2[Sub-Sector],Table4[[#This Row],[Sub-Sector]],Table2[% Away From 52W Low],"&gt;=10")/Table4[[#This Row],[Count]]</f>
        <v>0.7142857142857143</v>
      </c>
      <c r="R106" s="1">
        <f>COUNTIFS(Table2[Sub-Sector],Table4[[#This Row],[Sub-Sector]],Table2[% Price above 20 EMA],"&gt;=0")/Table4[[#This Row],[Count]]</f>
        <v>0.52380952380952384</v>
      </c>
      <c r="S106" s="1">
        <f>COUNTIFS(Table2[Sub-Sector],Table4[[#This Row],[Sub-Sector]],Table2[% Price above 50 EMA],"&gt;=0")/Table4[[#This Row],[Count]]</f>
        <v>0.47619047619047616</v>
      </c>
      <c r="T106" s="1">
        <f>COUNTIFS(Table2[Sub-Sector],Table4[[#This Row],[Sub-Sector]],Table2[% Price above 200 EMA],"&gt;=0")/Table4[[#This Row],[Count]]</f>
        <v>0.52380952380952384</v>
      </c>
      <c r="U106" s="1">
        <f>COUNTIFS(Table2[Sub-Sector],Table4[[#This Row],[Sub-Sector]],Table2[Rate of Change - Zone],"Positive")/Table4[[#This Row],[Count]]</f>
        <v>0.52380952380952384</v>
      </c>
      <c r="V106" s="1">
        <f>COUNTIFS(Table2[Sub-Sector],Table4[[#This Row],[Sub-Sector]],Table2[Sharpe Ratio],"&gt;=0.10")/Table4[[#This Row],[Count]]</f>
        <v>0.19047619047619047</v>
      </c>
      <c r="W10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589.5</v>
      </c>
      <c r="X106">
        <f>_xlfn.RANK.AVG(Table4[[#This Row],[Score]],Table4[Score],1)</f>
        <v>104</v>
      </c>
      <c r="Y10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332</v>
      </c>
      <c r="Z106">
        <f>_xlfn.RANK.AVG(Table4[[#This Row],[Score 2 ]],Table4[[Score 2 ]],1)</f>
        <v>105</v>
      </c>
    </row>
    <row r="107" spans="1:26" x14ac:dyDescent="0.3">
      <c r="A107" t="s">
        <v>335</v>
      </c>
      <c r="B107">
        <f>COUNTIFS(Table2[Sub-Sector],Table4[[#This Row],[Sub-Sector]])</f>
        <v>1</v>
      </c>
      <c r="C107" s="1">
        <f>COUNTIFS(Table2[Sub-Sector],Table4[[#This Row],[Sub-Sector]],Table2[Uptrend],"Uptrend")/Table4[[#This Row],[Count]]</f>
        <v>0</v>
      </c>
      <c r="D107" s="1">
        <f>COUNTIFS(Table2[Sub-Sector],Table4[[#This Row],[Sub-Sector]],Table2[1W Return vs Nifty],"&gt;=5")/Table4[[#This Row],[Count]]</f>
        <v>0</v>
      </c>
      <c r="E107" s="1">
        <f>COUNTIFS(Table2[Sub-Sector],Table4[[#This Row],[Sub-Sector]],Table2[1M Return vs Nifty],"&gt;=5")/Table4[[#This Row],[Count]]</f>
        <v>0</v>
      </c>
      <c r="F107" s="1">
        <f>COUNTIFS(Table2[Sub-Sector],Table4[[#This Row],[Sub-Sector]],Table2[6M Return vs Nifty],"&gt;=10")/Table4[[#This Row],[Count]]</f>
        <v>0</v>
      </c>
      <c r="G107" s="1">
        <f>COUNTIFS(Table2[Sub-Sector],Table4[[#This Row],[Sub-Sector]],Table2[1Y Return vs Nifty],"&gt;=10")/Table4[[#This Row],[Count]]</f>
        <v>0</v>
      </c>
      <c r="H107" s="1">
        <f>COUNTIFS(Table2[Sub-Sector],Table4[[#This Row],[Sub-Sector]],Table2[RSI Exponential â€“ 14D],"&gt;=50")/Table4[[#This Row],[Count]]</f>
        <v>1</v>
      </c>
      <c r="I107" s="1">
        <f>COUNTIFS(Table2[Sub-Sector],Table4[[#This Row],[Sub-Sector]],Table2[Relative Volume],"&gt;=1")/Table4[[#This Row],[Count]]</f>
        <v>0</v>
      </c>
      <c r="J107" s="1">
        <f>COUNTIFS(Table2[Sub-Sector],Table4[[#This Row],[Sub-Sector]],Table2[% Away From Day Low],"&gt;=0.05")/Table4[[#This Row],[Count]]</f>
        <v>0</v>
      </c>
      <c r="K107" s="1">
        <f>COUNTIFS(Table2[Sub-Sector],Table4[[#This Row],[Sub-Sector]],Table2[% Away From Day High],"&lt;=0.05")/Table4[[#This Row],[Count]]</f>
        <v>1</v>
      </c>
      <c r="L107" s="1">
        <f>COUNTIFS(Table2[Sub-Sector],Table4[[#This Row],[Sub-Sector]],Table2[% Away From Current Week Low],"&gt;=0.05")/Table4[[#This Row],[Count]]</f>
        <v>0</v>
      </c>
      <c r="M107" s="1">
        <f>COUNTIFS(Table2[Sub-Sector],Table4[[#This Row],[Sub-Sector]],Table2[% Away From Current Week High],"&lt;=0.05")/Table4[[#This Row],[Count]]</f>
        <v>1</v>
      </c>
      <c r="N107" s="1">
        <f>COUNTIFS(Table2[Sub-Sector],Table4[[#This Row],[Sub-Sector]],Table2[% Away From Current Month Low],"&gt;=0.05")/Table4[[#This Row],[Count]]</f>
        <v>1</v>
      </c>
      <c r="O107" s="1">
        <f>COUNTIFS(Table2[Sub-Sector],Table4[[#This Row],[Sub-Sector]],Table2[% Away From Current Month High],"&lt;=0.05")/Table4[[#This Row],[Count]]</f>
        <v>1</v>
      </c>
      <c r="P107" s="1">
        <f>COUNTIFS(Table2[Sub-Sector],Table4[[#This Row],[Sub-Sector]],Table2[% Away From 52W High],"&lt;=10")/Table4[[#This Row],[Count]]</f>
        <v>0</v>
      </c>
      <c r="Q107" s="1">
        <f>COUNTIFS(Table2[Sub-Sector],Table4[[#This Row],[Sub-Sector]],Table2[% Away From 52W Low],"&gt;=10")/Table4[[#This Row],[Count]]</f>
        <v>1</v>
      </c>
      <c r="R107" s="1">
        <f>COUNTIFS(Table2[Sub-Sector],Table4[[#This Row],[Sub-Sector]],Table2[% Price above 20 EMA],"&gt;=0")/Table4[[#This Row],[Count]]</f>
        <v>1</v>
      </c>
      <c r="S107" s="1">
        <f>COUNTIFS(Table2[Sub-Sector],Table4[[#This Row],[Sub-Sector]],Table2[% Price above 50 EMA],"&gt;=0")/Table4[[#This Row],[Count]]</f>
        <v>1</v>
      </c>
      <c r="T107" s="1">
        <f>COUNTIFS(Table2[Sub-Sector],Table4[[#This Row],[Sub-Sector]],Table2[% Price above 200 EMA],"&gt;=0")/Table4[[#This Row],[Count]]</f>
        <v>1</v>
      </c>
      <c r="U107" s="1">
        <f>COUNTIFS(Table2[Sub-Sector],Table4[[#This Row],[Sub-Sector]],Table2[Rate of Change - Zone],"Positive")/Table4[[#This Row],[Count]]</f>
        <v>1</v>
      </c>
      <c r="V107" s="1">
        <f>COUNTIFS(Table2[Sub-Sector],Table4[[#This Row],[Sub-Sector]],Table2[Sharpe Ratio],"&gt;=0.10")/Table4[[#This Row],[Count]]</f>
        <v>1</v>
      </c>
      <c r="W10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629</v>
      </c>
      <c r="X107">
        <f>_xlfn.RANK.AVG(Table4[[#This Row],[Score]],Table4[Score],1)</f>
        <v>113.5</v>
      </c>
      <c r="Y10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333</v>
      </c>
      <c r="Z107">
        <f>_xlfn.RANK.AVG(Table4[[#This Row],[Score 2 ]],Table4[[Score 2 ]],1)</f>
        <v>108</v>
      </c>
    </row>
    <row r="108" spans="1:26" x14ac:dyDescent="0.3">
      <c r="A108" t="s">
        <v>538</v>
      </c>
      <c r="B108">
        <f>COUNTIFS(Table2[Sub-Sector],Table4[[#This Row],[Sub-Sector]])</f>
        <v>1</v>
      </c>
      <c r="C108" s="1">
        <f>COUNTIFS(Table2[Sub-Sector],Table4[[#This Row],[Sub-Sector]],Table2[Uptrend],"Uptrend")/Table4[[#This Row],[Count]]</f>
        <v>0</v>
      </c>
      <c r="D108" s="1">
        <f>COUNTIFS(Table2[Sub-Sector],Table4[[#This Row],[Sub-Sector]],Table2[1W Return vs Nifty],"&gt;=5")/Table4[[#This Row],[Count]]</f>
        <v>0</v>
      </c>
      <c r="E108" s="1">
        <f>COUNTIFS(Table2[Sub-Sector],Table4[[#This Row],[Sub-Sector]],Table2[1M Return vs Nifty],"&gt;=5")/Table4[[#This Row],[Count]]</f>
        <v>0</v>
      </c>
      <c r="F108" s="1">
        <f>COUNTIFS(Table2[Sub-Sector],Table4[[#This Row],[Sub-Sector]],Table2[6M Return vs Nifty],"&gt;=10")/Table4[[#This Row],[Count]]</f>
        <v>0</v>
      </c>
      <c r="G108" s="1">
        <f>COUNTIFS(Table2[Sub-Sector],Table4[[#This Row],[Sub-Sector]],Table2[1Y Return vs Nifty],"&gt;=10")/Table4[[#This Row],[Count]]</f>
        <v>0</v>
      </c>
      <c r="H108" s="1">
        <f>COUNTIFS(Table2[Sub-Sector],Table4[[#This Row],[Sub-Sector]],Table2[RSI Exponential â€“ 14D],"&gt;=50")/Table4[[#This Row],[Count]]</f>
        <v>1</v>
      </c>
      <c r="I108" s="1">
        <f>COUNTIFS(Table2[Sub-Sector],Table4[[#This Row],[Sub-Sector]],Table2[Relative Volume],"&gt;=1")/Table4[[#This Row],[Count]]</f>
        <v>0</v>
      </c>
      <c r="J108" s="1">
        <f>COUNTIFS(Table2[Sub-Sector],Table4[[#This Row],[Sub-Sector]],Table2[% Away From Day Low],"&gt;=0.05")/Table4[[#This Row],[Count]]</f>
        <v>0</v>
      </c>
      <c r="K108" s="1">
        <f>COUNTIFS(Table2[Sub-Sector],Table4[[#This Row],[Sub-Sector]],Table2[% Away From Day High],"&lt;=0.05")/Table4[[#This Row],[Count]]</f>
        <v>1</v>
      </c>
      <c r="L108" s="1">
        <f>COUNTIFS(Table2[Sub-Sector],Table4[[#This Row],[Sub-Sector]],Table2[% Away From Current Week Low],"&gt;=0.05")/Table4[[#This Row],[Count]]</f>
        <v>0</v>
      </c>
      <c r="M108" s="1">
        <f>COUNTIFS(Table2[Sub-Sector],Table4[[#This Row],[Sub-Sector]],Table2[% Away From Current Week High],"&lt;=0.05")/Table4[[#This Row],[Count]]</f>
        <v>1</v>
      </c>
      <c r="N108" s="1">
        <f>COUNTIFS(Table2[Sub-Sector],Table4[[#This Row],[Sub-Sector]],Table2[% Away From Current Month Low],"&gt;=0.05")/Table4[[#This Row],[Count]]</f>
        <v>0</v>
      </c>
      <c r="O108" s="1">
        <f>COUNTIFS(Table2[Sub-Sector],Table4[[#This Row],[Sub-Sector]],Table2[% Away From Current Month High],"&lt;=0.05")/Table4[[#This Row],[Count]]</f>
        <v>1</v>
      </c>
      <c r="P108" s="1">
        <f>COUNTIFS(Table2[Sub-Sector],Table4[[#This Row],[Sub-Sector]],Table2[% Away From 52W High],"&lt;=10")/Table4[[#This Row],[Count]]</f>
        <v>0</v>
      </c>
      <c r="Q108" s="1">
        <f>COUNTIFS(Table2[Sub-Sector],Table4[[#This Row],[Sub-Sector]],Table2[% Away From 52W Low],"&gt;=10")/Table4[[#This Row],[Count]]</f>
        <v>1</v>
      </c>
      <c r="R108" s="1">
        <f>COUNTIFS(Table2[Sub-Sector],Table4[[#This Row],[Sub-Sector]],Table2[% Price above 20 EMA],"&gt;=0")/Table4[[#This Row],[Count]]</f>
        <v>1</v>
      </c>
      <c r="S108" s="1">
        <f>COUNTIFS(Table2[Sub-Sector],Table4[[#This Row],[Sub-Sector]],Table2[% Price above 50 EMA],"&gt;=0")/Table4[[#This Row],[Count]]</f>
        <v>0</v>
      </c>
      <c r="T108" s="1">
        <f>COUNTIFS(Table2[Sub-Sector],Table4[[#This Row],[Sub-Sector]],Table2[% Price above 200 EMA],"&gt;=0")/Table4[[#This Row],[Count]]</f>
        <v>1</v>
      </c>
      <c r="U108" s="1">
        <f>COUNTIFS(Table2[Sub-Sector],Table4[[#This Row],[Sub-Sector]],Table2[Rate of Change - Zone],"Positive")/Table4[[#This Row],[Count]]</f>
        <v>1</v>
      </c>
      <c r="V108" s="1">
        <f>COUNTIFS(Table2[Sub-Sector],Table4[[#This Row],[Sub-Sector]],Table2[Sharpe Ratio],"&gt;=0.10")/Table4[[#This Row],[Count]]</f>
        <v>0</v>
      </c>
      <c r="W10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629</v>
      </c>
      <c r="X108">
        <f>_xlfn.RANK.AVG(Table4[[#This Row],[Score]],Table4[Score],1)</f>
        <v>113.5</v>
      </c>
      <c r="Y10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333</v>
      </c>
      <c r="Z108">
        <f>_xlfn.RANK.AVG(Table4[[#This Row],[Score 2 ]],Table4[[Score 2 ]],1)</f>
        <v>108</v>
      </c>
    </row>
    <row r="109" spans="1:26" x14ac:dyDescent="0.3">
      <c r="A109" t="s">
        <v>1513</v>
      </c>
      <c r="B109">
        <f>COUNTIFS(Table2[Sub-Sector],Table4[[#This Row],[Sub-Sector]])</f>
        <v>1</v>
      </c>
      <c r="C109" s="1">
        <f>COUNTIFS(Table2[Sub-Sector],Table4[[#This Row],[Sub-Sector]],Table2[Uptrend],"Uptrend")/Table4[[#This Row],[Count]]</f>
        <v>1</v>
      </c>
      <c r="D109" s="1">
        <f>COUNTIFS(Table2[Sub-Sector],Table4[[#This Row],[Sub-Sector]],Table2[1W Return vs Nifty],"&gt;=5")/Table4[[#This Row],[Count]]</f>
        <v>0</v>
      </c>
      <c r="E109" s="1">
        <f>COUNTIFS(Table2[Sub-Sector],Table4[[#This Row],[Sub-Sector]],Table2[1M Return vs Nifty],"&gt;=5")/Table4[[#This Row],[Count]]</f>
        <v>1</v>
      </c>
      <c r="F109" s="1">
        <f>COUNTIFS(Table2[Sub-Sector],Table4[[#This Row],[Sub-Sector]],Table2[6M Return vs Nifty],"&gt;=10")/Table4[[#This Row],[Count]]</f>
        <v>0</v>
      </c>
      <c r="G109" s="1">
        <f>COUNTIFS(Table2[Sub-Sector],Table4[[#This Row],[Sub-Sector]],Table2[1Y Return vs Nifty],"&gt;=10")/Table4[[#This Row],[Count]]</f>
        <v>0</v>
      </c>
      <c r="H109" s="1">
        <f>COUNTIFS(Table2[Sub-Sector],Table4[[#This Row],[Sub-Sector]],Table2[RSI Exponential â€“ 14D],"&gt;=50")/Table4[[#This Row],[Count]]</f>
        <v>1</v>
      </c>
      <c r="I109" s="1">
        <f>COUNTIFS(Table2[Sub-Sector],Table4[[#This Row],[Sub-Sector]],Table2[Relative Volume],"&gt;=1")/Table4[[#This Row],[Count]]</f>
        <v>0</v>
      </c>
      <c r="J109" s="1">
        <f>COUNTIFS(Table2[Sub-Sector],Table4[[#This Row],[Sub-Sector]],Table2[% Away From Day Low],"&gt;=0.05")/Table4[[#This Row],[Count]]</f>
        <v>0</v>
      </c>
      <c r="K109" s="1">
        <f>COUNTIFS(Table2[Sub-Sector],Table4[[#This Row],[Sub-Sector]],Table2[% Away From Day High],"&lt;=0.05")/Table4[[#This Row],[Count]]</f>
        <v>1</v>
      </c>
      <c r="L109" s="1">
        <f>COUNTIFS(Table2[Sub-Sector],Table4[[#This Row],[Sub-Sector]],Table2[% Away From Current Week Low],"&gt;=0.05")/Table4[[#This Row],[Count]]</f>
        <v>0</v>
      </c>
      <c r="M109" s="1">
        <f>COUNTIFS(Table2[Sub-Sector],Table4[[#This Row],[Sub-Sector]],Table2[% Away From Current Week High],"&lt;=0.05")/Table4[[#This Row],[Count]]</f>
        <v>1</v>
      </c>
      <c r="N109" s="1">
        <f>COUNTIFS(Table2[Sub-Sector],Table4[[#This Row],[Sub-Sector]],Table2[% Away From Current Month Low],"&gt;=0.05")/Table4[[#This Row],[Count]]</f>
        <v>0</v>
      </c>
      <c r="O109" s="1">
        <f>COUNTIFS(Table2[Sub-Sector],Table4[[#This Row],[Sub-Sector]],Table2[% Away From Current Month High],"&lt;=0.05")/Table4[[#This Row],[Count]]</f>
        <v>0</v>
      </c>
      <c r="P109" s="1">
        <f>COUNTIFS(Table2[Sub-Sector],Table4[[#This Row],[Sub-Sector]],Table2[% Away From 52W High],"&lt;=10")/Table4[[#This Row],[Count]]</f>
        <v>0</v>
      </c>
      <c r="Q109" s="1">
        <f>COUNTIFS(Table2[Sub-Sector],Table4[[#This Row],[Sub-Sector]],Table2[% Away From 52W Low],"&gt;=10")/Table4[[#This Row],[Count]]</f>
        <v>1</v>
      </c>
      <c r="R109" s="1">
        <f>COUNTIFS(Table2[Sub-Sector],Table4[[#This Row],[Sub-Sector]],Table2[% Price above 20 EMA],"&gt;=0")/Table4[[#This Row],[Count]]</f>
        <v>1</v>
      </c>
      <c r="S109" s="1">
        <f>COUNTIFS(Table2[Sub-Sector],Table4[[#This Row],[Sub-Sector]],Table2[% Price above 50 EMA],"&gt;=0")/Table4[[#This Row],[Count]]</f>
        <v>1</v>
      </c>
      <c r="T109" s="1">
        <f>COUNTIFS(Table2[Sub-Sector],Table4[[#This Row],[Sub-Sector]],Table2[% Price above 200 EMA],"&gt;=0")/Table4[[#This Row],[Count]]</f>
        <v>1</v>
      </c>
      <c r="U109" s="1">
        <f>COUNTIFS(Table2[Sub-Sector],Table4[[#This Row],[Sub-Sector]],Table2[Rate of Change - Zone],"Positive")/Table4[[#This Row],[Count]]</f>
        <v>1</v>
      </c>
      <c r="V109" s="1">
        <f>COUNTIFS(Table2[Sub-Sector],Table4[[#This Row],[Sub-Sector]],Table2[Sharpe Ratio],"&gt;=0.10")/Table4[[#This Row],[Count]]</f>
        <v>0</v>
      </c>
      <c r="W10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438.5</v>
      </c>
      <c r="X109">
        <f>_xlfn.RANK.AVG(Table4[[#This Row],[Score]],Table4[Score],1)</f>
        <v>64</v>
      </c>
      <c r="Y10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333</v>
      </c>
      <c r="Z109">
        <f>_xlfn.RANK.AVG(Table4[[#This Row],[Score 2 ]],Table4[[Score 2 ]],1)</f>
        <v>108</v>
      </c>
    </row>
    <row r="110" spans="1:26" x14ac:dyDescent="0.3">
      <c r="A110" t="s">
        <v>1441</v>
      </c>
      <c r="B110">
        <f>COUNTIFS(Table2[Sub-Sector],Table4[[#This Row],[Sub-Sector]])</f>
        <v>1</v>
      </c>
      <c r="C110" s="1">
        <f>COUNTIFS(Table2[Sub-Sector],Table4[[#This Row],[Sub-Sector]],Table2[Uptrend],"Uptrend")/Table4[[#This Row],[Count]]</f>
        <v>0</v>
      </c>
      <c r="D110" s="1">
        <f>COUNTIFS(Table2[Sub-Sector],Table4[[#This Row],[Sub-Sector]],Table2[1W Return vs Nifty],"&gt;=5")/Table4[[#This Row],[Count]]</f>
        <v>0</v>
      </c>
      <c r="E110" s="1">
        <f>COUNTIFS(Table2[Sub-Sector],Table4[[#This Row],[Sub-Sector]],Table2[1M Return vs Nifty],"&gt;=5")/Table4[[#This Row],[Count]]</f>
        <v>0</v>
      </c>
      <c r="F110" s="1">
        <f>COUNTIFS(Table2[Sub-Sector],Table4[[#This Row],[Sub-Sector]],Table2[6M Return vs Nifty],"&gt;=10")/Table4[[#This Row],[Count]]</f>
        <v>0</v>
      </c>
      <c r="G110" s="1">
        <f>COUNTIFS(Table2[Sub-Sector],Table4[[#This Row],[Sub-Sector]],Table2[1Y Return vs Nifty],"&gt;=10")/Table4[[#This Row],[Count]]</f>
        <v>0</v>
      </c>
      <c r="H110" s="1">
        <f>COUNTIFS(Table2[Sub-Sector],Table4[[#This Row],[Sub-Sector]],Table2[RSI Exponential â€“ 14D],"&gt;=50")/Table4[[#This Row],[Count]]</f>
        <v>1</v>
      </c>
      <c r="I110" s="1">
        <f>COUNTIFS(Table2[Sub-Sector],Table4[[#This Row],[Sub-Sector]],Table2[Relative Volume],"&gt;=1")/Table4[[#This Row],[Count]]</f>
        <v>0</v>
      </c>
      <c r="J110" s="1">
        <f>COUNTIFS(Table2[Sub-Sector],Table4[[#This Row],[Sub-Sector]],Table2[% Away From Day Low],"&gt;=0.05")/Table4[[#This Row],[Count]]</f>
        <v>0</v>
      </c>
      <c r="K110" s="1">
        <f>COUNTIFS(Table2[Sub-Sector],Table4[[#This Row],[Sub-Sector]],Table2[% Away From Day High],"&lt;=0.05")/Table4[[#This Row],[Count]]</f>
        <v>1</v>
      </c>
      <c r="L110" s="1">
        <f>COUNTIFS(Table2[Sub-Sector],Table4[[#This Row],[Sub-Sector]],Table2[% Away From Current Week Low],"&gt;=0.05")/Table4[[#This Row],[Count]]</f>
        <v>0</v>
      </c>
      <c r="M110" s="1">
        <f>COUNTIFS(Table2[Sub-Sector],Table4[[#This Row],[Sub-Sector]],Table2[% Away From Current Week High],"&lt;=0.05")/Table4[[#This Row],[Count]]</f>
        <v>1</v>
      </c>
      <c r="N110" s="1">
        <f>COUNTIFS(Table2[Sub-Sector],Table4[[#This Row],[Sub-Sector]],Table2[% Away From Current Month Low],"&gt;=0.05")/Table4[[#This Row],[Count]]</f>
        <v>1</v>
      </c>
      <c r="O110" s="1">
        <f>COUNTIFS(Table2[Sub-Sector],Table4[[#This Row],[Sub-Sector]],Table2[% Away From Current Month High],"&lt;=0.05")/Table4[[#This Row],[Count]]</f>
        <v>1</v>
      </c>
      <c r="P110" s="1">
        <f>COUNTIFS(Table2[Sub-Sector],Table4[[#This Row],[Sub-Sector]],Table2[% Away From 52W High],"&lt;=10")/Table4[[#This Row],[Count]]</f>
        <v>0</v>
      </c>
      <c r="Q110" s="1">
        <f>COUNTIFS(Table2[Sub-Sector],Table4[[#This Row],[Sub-Sector]],Table2[% Away From 52W Low],"&gt;=10")/Table4[[#This Row],[Count]]</f>
        <v>1</v>
      </c>
      <c r="R110" s="1">
        <f>COUNTIFS(Table2[Sub-Sector],Table4[[#This Row],[Sub-Sector]],Table2[% Price above 20 EMA],"&gt;=0")/Table4[[#This Row],[Count]]</f>
        <v>1</v>
      </c>
      <c r="S110" s="1">
        <f>COUNTIFS(Table2[Sub-Sector],Table4[[#This Row],[Sub-Sector]],Table2[% Price above 50 EMA],"&gt;=0")/Table4[[#This Row],[Count]]</f>
        <v>1</v>
      </c>
      <c r="T110" s="1">
        <f>COUNTIFS(Table2[Sub-Sector],Table4[[#This Row],[Sub-Sector]],Table2[% Price above 200 EMA],"&gt;=0")/Table4[[#This Row],[Count]]</f>
        <v>1</v>
      </c>
      <c r="U110" s="1">
        <f>COUNTIFS(Table2[Sub-Sector],Table4[[#This Row],[Sub-Sector]],Table2[Rate of Change - Zone],"Positive")/Table4[[#This Row],[Count]]</f>
        <v>1</v>
      </c>
      <c r="V110" s="1">
        <f>COUNTIFS(Table2[Sub-Sector],Table4[[#This Row],[Sub-Sector]],Table2[Sharpe Ratio],"&gt;=0.10")/Table4[[#This Row],[Count]]</f>
        <v>0</v>
      </c>
      <c r="W11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629</v>
      </c>
      <c r="X110">
        <f>_xlfn.RANK.AVG(Table4[[#This Row],[Score]],Table4[Score],1)</f>
        <v>113.5</v>
      </c>
      <c r="Y11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333</v>
      </c>
      <c r="Z110">
        <f>_xlfn.RANK.AVG(Table4[[#This Row],[Score 2 ]],Table4[[Score 2 ]],1)</f>
        <v>108</v>
      </c>
    </row>
    <row r="111" spans="1:26" x14ac:dyDescent="0.3">
      <c r="A111" t="s">
        <v>1551</v>
      </c>
      <c r="B111">
        <f>COUNTIFS(Table2[Sub-Sector],Table4[[#This Row],[Sub-Sector]])</f>
        <v>1</v>
      </c>
      <c r="C111" s="1">
        <f>COUNTIFS(Table2[Sub-Sector],Table4[[#This Row],[Sub-Sector]],Table2[Uptrend],"Uptrend")/Table4[[#This Row],[Count]]</f>
        <v>0</v>
      </c>
      <c r="D111" s="1">
        <f>COUNTIFS(Table2[Sub-Sector],Table4[[#This Row],[Sub-Sector]],Table2[1W Return vs Nifty],"&gt;=5")/Table4[[#This Row],[Count]]</f>
        <v>0</v>
      </c>
      <c r="E111" s="1">
        <f>COUNTIFS(Table2[Sub-Sector],Table4[[#This Row],[Sub-Sector]],Table2[1M Return vs Nifty],"&gt;=5")/Table4[[#This Row],[Count]]</f>
        <v>0</v>
      </c>
      <c r="F111" s="1">
        <f>COUNTIFS(Table2[Sub-Sector],Table4[[#This Row],[Sub-Sector]],Table2[6M Return vs Nifty],"&gt;=10")/Table4[[#This Row],[Count]]</f>
        <v>0</v>
      </c>
      <c r="G111" s="1">
        <f>COUNTIFS(Table2[Sub-Sector],Table4[[#This Row],[Sub-Sector]],Table2[1Y Return vs Nifty],"&gt;=10")/Table4[[#This Row],[Count]]</f>
        <v>0</v>
      </c>
      <c r="H111" s="1">
        <f>COUNTIFS(Table2[Sub-Sector],Table4[[#This Row],[Sub-Sector]],Table2[RSI Exponential â€“ 14D],"&gt;=50")/Table4[[#This Row],[Count]]</f>
        <v>1</v>
      </c>
      <c r="I111" s="1">
        <f>COUNTIFS(Table2[Sub-Sector],Table4[[#This Row],[Sub-Sector]],Table2[Relative Volume],"&gt;=1")/Table4[[#This Row],[Count]]</f>
        <v>0</v>
      </c>
      <c r="J111" s="1">
        <f>COUNTIFS(Table2[Sub-Sector],Table4[[#This Row],[Sub-Sector]],Table2[% Away From Day Low],"&gt;=0.05")/Table4[[#This Row],[Count]]</f>
        <v>0</v>
      </c>
      <c r="K111" s="1">
        <f>COUNTIFS(Table2[Sub-Sector],Table4[[#This Row],[Sub-Sector]],Table2[% Away From Day High],"&lt;=0.05")/Table4[[#This Row],[Count]]</f>
        <v>1</v>
      </c>
      <c r="L111" s="1">
        <f>COUNTIFS(Table2[Sub-Sector],Table4[[#This Row],[Sub-Sector]],Table2[% Away From Current Week Low],"&gt;=0.05")/Table4[[#This Row],[Count]]</f>
        <v>0</v>
      </c>
      <c r="M111" s="1">
        <f>COUNTIFS(Table2[Sub-Sector],Table4[[#This Row],[Sub-Sector]],Table2[% Away From Current Week High],"&lt;=0.05")/Table4[[#This Row],[Count]]</f>
        <v>1</v>
      </c>
      <c r="N111" s="1">
        <f>COUNTIFS(Table2[Sub-Sector],Table4[[#This Row],[Sub-Sector]],Table2[% Away From Current Month Low],"&gt;=0.05")/Table4[[#This Row],[Count]]</f>
        <v>1</v>
      </c>
      <c r="O111" s="1">
        <f>COUNTIFS(Table2[Sub-Sector],Table4[[#This Row],[Sub-Sector]],Table2[% Away From Current Month High],"&lt;=0.05")/Table4[[#This Row],[Count]]</f>
        <v>1</v>
      </c>
      <c r="P111" s="1">
        <f>COUNTIFS(Table2[Sub-Sector],Table4[[#This Row],[Sub-Sector]],Table2[% Away From 52W High],"&lt;=10")/Table4[[#This Row],[Count]]</f>
        <v>0</v>
      </c>
      <c r="Q111" s="1">
        <f>COUNTIFS(Table2[Sub-Sector],Table4[[#This Row],[Sub-Sector]],Table2[% Away From 52W Low],"&gt;=10")/Table4[[#This Row],[Count]]</f>
        <v>1</v>
      </c>
      <c r="R111" s="1">
        <f>COUNTIFS(Table2[Sub-Sector],Table4[[#This Row],[Sub-Sector]],Table2[% Price above 20 EMA],"&gt;=0")/Table4[[#This Row],[Count]]</f>
        <v>1</v>
      </c>
      <c r="S111" s="1">
        <f>COUNTIFS(Table2[Sub-Sector],Table4[[#This Row],[Sub-Sector]],Table2[% Price above 50 EMA],"&gt;=0")/Table4[[#This Row],[Count]]</f>
        <v>0</v>
      </c>
      <c r="T111" s="1">
        <f>COUNTIFS(Table2[Sub-Sector],Table4[[#This Row],[Sub-Sector]],Table2[% Price above 200 EMA],"&gt;=0")/Table4[[#This Row],[Count]]</f>
        <v>0</v>
      </c>
      <c r="U111" s="1">
        <f>COUNTIFS(Table2[Sub-Sector],Table4[[#This Row],[Sub-Sector]],Table2[Rate of Change - Zone],"Positive")/Table4[[#This Row],[Count]]</f>
        <v>1</v>
      </c>
      <c r="V111" s="1">
        <f>COUNTIFS(Table2[Sub-Sector],Table4[[#This Row],[Sub-Sector]],Table2[Sharpe Ratio],"&gt;=0.10")/Table4[[#This Row],[Count]]</f>
        <v>0</v>
      </c>
      <c r="W11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629</v>
      </c>
      <c r="X111">
        <f>_xlfn.RANK.AVG(Table4[[#This Row],[Score]],Table4[Score],1)</f>
        <v>113.5</v>
      </c>
      <c r="Y11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333</v>
      </c>
      <c r="Z111">
        <f>_xlfn.RANK.AVG(Table4[[#This Row],[Score 2 ]],Table4[[Score 2 ]],1)</f>
        <v>108</v>
      </c>
    </row>
    <row r="112" spans="1:26" x14ac:dyDescent="0.3">
      <c r="A112" t="s">
        <v>638</v>
      </c>
      <c r="B112">
        <f>COUNTIFS(Table2[Sub-Sector],Table4[[#This Row],[Sub-Sector]])</f>
        <v>1</v>
      </c>
      <c r="C112" s="1">
        <f>COUNTIFS(Table2[Sub-Sector],Table4[[#This Row],[Sub-Sector]],Table2[Uptrend],"Uptrend")/Table4[[#This Row],[Count]]</f>
        <v>0</v>
      </c>
      <c r="D112" s="1">
        <f>COUNTIFS(Table2[Sub-Sector],Table4[[#This Row],[Sub-Sector]],Table2[1W Return vs Nifty],"&gt;=5")/Table4[[#This Row],[Count]]</f>
        <v>0</v>
      </c>
      <c r="E112" s="1">
        <f>COUNTIFS(Table2[Sub-Sector],Table4[[#This Row],[Sub-Sector]],Table2[1M Return vs Nifty],"&gt;=5")/Table4[[#This Row],[Count]]</f>
        <v>0</v>
      </c>
      <c r="F112" s="1">
        <f>COUNTIFS(Table2[Sub-Sector],Table4[[#This Row],[Sub-Sector]],Table2[6M Return vs Nifty],"&gt;=10")/Table4[[#This Row],[Count]]</f>
        <v>0</v>
      </c>
      <c r="G112" s="1">
        <f>COUNTIFS(Table2[Sub-Sector],Table4[[#This Row],[Sub-Sector]],Table2[1Y Return vs Nifty],"&gt;=10")/Table4[[#This Row],[Count]]</f>
        <v>1</v>
      </c>
      <c r="H112" s="1">
        <f>COUNTIFS(Table2[Sub-Sector],Table4[[#This Row],[Sub-Sector]],Table2[RSI Exponential â€“ 14D],"&gt;=50")/Table4[[#This Row],[Count]]</f>
        <v>0</v>
      </c>
      <c r="I112" s="1">
        <f>COUNTIFS(Table2[Sub-Sector],Table4[[#This Row],[Sub-Sector]],Table2[Relative Volume],"&gt;=1")/Table4[[#This Row],[Count]]</f>
        <v>0</v>
      </c>
      <c r="J112" s="1">
        <f>COUNTIFS(Table2[Sub-Sector],Table4[[#This Row],[Sub-Sector]],Table2[% Away From Day Low],"&gt;=0.05")/Table4[[#This Row],[Count]]</f>
        <v>0</v>
      </c>
      <c r="K112" s="1">
        <f>COUNTIFS(Table2[Sub-Sector],Table4[[#This Row],[Sub-Sector]],Table2[% Away From Day High],"&lt;=0.05")/Table4[[#This Row],[Count]]</f>
        <v>1</v>
      </c>
      <c r="L112" s="1">
        <f>COUNTIFS(Table2[Sub-Sector],Table4[[#This Row],[Sub-Sector]],Table2[% Away From Current Week Low],"&gt;=0.05")/Table4[[#This Row],[Count]]</f>
        <v>0</v>
      </c>
      <c r="M112" s="1">
        <f>COUNTIFS(Table2[Sub-Sector],Table4[[#This Row],[Sub-Sector]],Table2[% Away From Current Week High],"&lt;=0.05")/Table4[[#This Row],[Count]]</f>
        <v>1</v>
      </c>
      <c r="N112" s="1">
        <f>COUNTIFS(Table2[Sub-Sector],Table4[[#This Row],[Sub-Sector]],Table2[% Away From Current Month Low],"&gt;=0.05")/Table4[[#This Row],[Count]]</f>
        <v>1</v>
      </c>
      <c r="O112" s="1">
        <f>COUNTIFS(Table2[Sub-Sector],Table4[[#This Row],[Sub-Sector]],Table2[% Away From Current Month High],"&lt;=0.05")/Table4[[#This Row],[Count]]</f>
        <v>1</v>
      </c>
      <c r="P112" s="1">
        <f>COUNTIFS(Table2[Sub-Sector],Table4[[#This Row],[Sub-Sector]],Table2[% Away From 52W High],"&lt;=10")/Table4[[#This Row],[Count]]</f>
        <v>0</v>
      </c>
      <c r="Q112" s="1">
        <f>COUNTIFS(Table2[Sub-Sector],Table4[[#This Row],[Sub-Sector]],Table2[% Away From 52W Low],"&gt;=10")/Table4[[#This Row],[Count]]</f>
        <v>1</v>
      </c>
      <c r="R112" s="1">
        <f>COUNTIFS(Table2[Sub-Sector],Table4[[#This Row],[Sub-Sector]],Table2[% Price above 20 EMA],"&gt;=0")/Table4[[#This Row],[Count]]</f>
        <v>1</v>
      </c>
      <c r="S112" s="1">
        <f>COUNTIFS(Table2[Sub-Sector],Table4[[#This Row],[Sub-Sector]],Table2[% Price above 50 EMA],"&gt;=0")/Table4[[#This Row],[Count]]</f>
        <v>1</v>
      </c>
      <c r="T112" s="1">
        <f>COUNTIFS(Table2[Sub-Sector],Table4[[#This Row],[Sub-Sector]],Table2[% Price above 200 EMA],"&gt;=0")/Table4[[#This Row],[Count]]</f>
        <v>1</v>
      </c>
      <c r="U112" s="1">
        <f>COUNTIFS(Table2[Sub-Sector],Table4[[#This Row],[Sub-Sector]],Table2[Rate of Change - Zone],"Positive")/Table4[[#This Row],[Count]]</f>
        <v>0</v>
      </c>
      <c r="V112" s="1">
        <f>COUNTIFS(Table2[Sub-Sector],Table4[[#This Row],[Sub-Sector]],Table2[Sharpe Ratio],"&gt;=0.10")/Table4[[#This Row],[Count]]</f>
        <v>1</v>
      </c>
      <c r="W11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629.5</v>
      </c>
      <c r="X112">
        <f>_xlfn.RANK.AVG(Table4[[#This Row],[Score]],Table4[Score],1)</f>
        <v>116.5</v>
      </c>
      <c r="Y11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333.5</v>
      </c>
      <c r="Z112">
        <f>_xlfn.RANK.AVG(Table4[[#This Row],[Score 2 ]],Table4[[Score 2 ]],1)</f>
        <v>112</v>
      </c>
    </row>
    <row r="113" spans="1:26" x14ac:dyDescent="0.3">
      <c r="A113" t="s">
        <v>101</v>
      </c>
      <c r="B113">
        <f>COUNTIFS(Table2[Sub-Sector],Table4[[#This Row],[Sub-Sector]])</f>
        <v>1</v>
      </c>
      <c r="C113" s="1">
        <f>COUNTIFS(Table2[Sub-Sector],Table4[[#This Row],[Sub-Sector]],Table2[Uptrend],"Uptrend")/Table4[[#This Row],[Count]]</f>
        <v>1</v>
      </c>
      <c r="D113" s="1">
        <f>COUNTIFS(Table2[Sub-Sector],Table4[[#This Row],[Sub-Sector]],Table2[1W Return vs Nifty],"&gt;=5")/Table4[[#This Row],[Count]]</f>
        <v>0</v>
      </c>
      <c r="E113" s="1">
        <f>COUNTIFS(Table2[Sub-Sector],Table4[[#This Row],[Sub-Sector]],Table2[1M Return vs Nifty],"&gt;=5")/Table4[[#This Row],[Count]]</f>
        <v>0</v>
      </c>
      <c r="F113" s="1">
        <f>COUNTIFS(Table2[Sub-Sector],Table4[[#This Row],[Sub-Sector]],Table2[6M Return vs Nifty],"&gt;=10")/Table4[[#This Row],[Count]]</f>
        <v>0</v>
      </c>
      <c r="G113" s="1">
        <f>COUNTIFS(Table2[Sub-Sector],Table4[[#This Row],[Sub-Sector]],Table2[1Y Return vs Nifty],"&gt;=10")/Table4[[#This Row],[Count]]</f>
        <v>1</v>
      </c>
      <c r="H113" s="1">
        <f>COUNTIFS(Table2[Sub-Sector],Table4[[#This Row],[Sub-Sector]],Table2[RSI Exponential â€“ 14D],"&gt;=50")/Table4[[#This Row],[Count]]</f>
        <v>0</v>
      </c>
      <c r="I113" s="1">
        <f>COUNTIFS(Table2[Sub-Sector],Table4[[#This Row],[Sub-Sector]],Table2[Relative Volume],"&gt;=1")/Table4[[#This Row],[Count]]</f>
        <v>0</v>
      </c>
      <c r="J113" s="1">
        <f>COUNTIFS(Table2[Sub-Sector],Table4[[#This Row],[Sub-Sector]],Table2[% Away From Day Low],"&gt;=0.05")/Table4[[#This Row],[Count]]</f>
        <v>0</v>
      </c>
      <c r="K113" s="1">
        <f>COUNTIFS(Table2[Sub-Sector],Table4[[#This Row],[Sub-Sector]],Table2[% Away From Day High],"&lt;=0.05")/Table4[[#This Row],[Count]]</f>
        <v>1</v>
      </c>
      <c r="L113" s="1">
        <f>COUNTIFS(Table2[Sub-Sector],Table4[[#This Row],[Sub-Sector]],Table2[% Away From Current Week Low],"&gt;=0.05")/Table4[[#This Row],[Count]]</f>
        <v>0</v>
      </c>
      <c r="M113" s="1">
        <f>COUNTIFS(Table2[Sub-Sector],Table4[[#This Row],[Sub-Sector]],Table2[% Away From Current Week High],"&lt;=0.05")/Table4[[#This Row],[Count]]</f>
        <v>1</v>
      </c>
      <c r="N113" s="1">
        <f>COUNTIFS(Table2[Sub-Sector],Table4[[#This Row],[Sub-Sector]],Table2[% Away From Current Month Low],"&gt;=0.05")/Table4[[#This Row],[Count]]</f>
        <v>0</v>
      </c>
      <c r="O113" s="1">
        <f>COUNTIFS(Table2[Sub-Sector],Table4[[#This Row],[Sub-Sector]],Table2[% Away From Current Month High],"&lt;=0.05")/Table4[[#This Row],[Count]]</f>
        <v>0</v>
      </c>
      <c r="P113" s="1">
        <f>COUNTIFS(Table2[Sub-Sector],Table4[[#This Row],[Sub-Sector]],Table2[% Away From 52W High],"&lt;=10")/Table4[[#This Row],[Count]]</f>
        <v>0</v>
      </c>
      <c r="Q113" s="1">
        <f>COUNTIFS(Table2[Sub-Sector],Table4[[#This Row],[Sub-Sector]],Table2[% Away From 52W Low],"&gt;=10")/Table4[[#This Row],[Count]]</f>
        <v>1</v>
      </c>
      <c r="R113" s="1">
        <f>COUNTIFS(Table2[Sub-Sector],Table4[[#This Row],[Sub-Sector]],Table2[% Price above 20 EMA],"&gt;=0")/Table4[[#This Row],[Count]]</f>
        <v>0</v>
      </c>
      <c r="S113" s="1">
        <f>COUNTIFS(Table2[Sub-Sector],Table4[[#This Row],[Sub-Sector]],Table2[% Price above 50 EMA],"&gt;=0")/Table4[[#This Row],[Count]]</f>
        <v>0</v>
      </c>
      <c r="T113" s="1">
        <f>COUNTIFS(Table2[Sub-Sector],Table4[[#This Row],[Sub-Sector]],Table2[% Price above 200 EMA],"&gt;=0")/Table4[[#This Row],[Count]]</f>
        <v>1</v>
      </c>
      <c r="U113" s="1">
        <f>COUNTIFS(Table2[Sub-Sector],Table4[[#This Row],[Sub-Sector]],Table2[Rate of Change - Zone],"Positive")/Table4[[#This Row],[Count]]</f>
        <v>0</v>
      </c>
      <c r="V113" s="1">
        <f>COUNTIFS(Table2[Sub-Sector],Table4[[#This Row],[Sub-Sector]],Table2[Sharpe Ratio],"&gt;=0.10")/Table4[[#This Row],[Count]]</f>
        <v>1</v>
      </c>
      <c r="W11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533.5</v>
      </c>
      <c r="X113">
        <f>_xlfn.RANK.AVG(Table4[[#This Row],[Score]],Table4[Score],1)</f>
        <v>96</v>
      </c>
      <c r="Y11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333.5</v>
      </c>
      <c r="Z113">
        <f>_xlfn.RANK.AVG(Table4[[#This Row],[Score 2 ]],Table4[[Score 2 ]],1)</f>
        <v>112</v>
      </c>
    </row>
    <row r="114" spans="1:26" x14ac:dyDescent="0.3">
      <c r="A114" t="s">
        <v>380</v>
      </c>
      <c r="B114">
        <f>COUNTIFS(Table2[Sub-Sector],Table4[[#This Row],[Sub-Sector]])</f>
        <v>1</v>
      </c>
      <c r="C114" s="1">
        <f>COUNTIFS(Table2[Sub-Sector],Table4[[#This Row],[Sub-Sector]],Table2[Uptrend],"Uptrend")/Table4[[#This Row],[Count]]</f>
        <v>0</v>
      </c>
      <c r="D114" s="1">
        <f>COUNTIFS(Table2[Sub-Sector],Table4[[#This Row],[Sub-Sector]],Table2[1W Return vs Nifty],"&gt;=5")/Table4[[#This Row],[Count]]</f>
        <v>0</v>
      </c>
      <c r="E114" s="1">
        <f>COUNTIFS(Table2[Sub-Sector],Table4[[#This Row],[Sub-Sector]],Table2[1M Return vs Nifty],"&gt;=5")/Table4[[#This Row],[Count]]</f>
        <v>0</v>
      </c>
      <c r="F114" s="1">
        <f>COUNTIFS(Table2[Sub-Sector],Table4[[#This Row],[Sub-Sector]],Table2[6M Return vs Nifty],"&gt;=10")/Table4[[#This Row],[Count]]</f>
        <v>0</v>
      </c>
      <c r="G114" s="1">
        <f>COUNTIFS(Table2[Sub-Sector],Table4[[#This Row],[Sub-Sector]],Table2[1Y Return vs Nifty],"&gt;=10")/Table4[[#This Row],[Count]]</f>
        <v>1</v>
      </c>
      <c r="H114" s="1">
        <f>COUNTIFS(Table2[Sub-Sector],Table4[[#This Row],[Sub-Sector]],Table2[RSI Exponential â€“ 14D],"&gt;=50")/Table4[[#This Row],[Count]]</f>
        <v>1</v>
      </c>
      <c r="I114" s="1">
        <f>COUNTIFS(Table2[Sub-Sector],Table4[[#This Row],[Sub-Sector]],Table2[Relative Volume],"&gt;=1")/Table4[[#This Row],[Count]]</f>
        <v>0</v>
      </c>
      <c r="J114" s="1">
        <f>COUNTIFS(Table2[Sub-Sector],Table4[[#This Row],[Sub-Sector]],Table2[% Away From Day Low],"&gt;=0.05")/Table4[[#This Row],[Count]]</f>
        <v>0</v>
      </c>
      <c r="K114" s="1">
        <f>COUNTIFS(Table2[Sub-Sector],Table4[[#This Row],[Sub-Sector]],Table2[% Away From Day High],"&lt;=0.05")/Table4[[#This Row],[Count]]</f>
        <v>1</v>
      </c>
      <c r="L114" s="1">
        <f>COUNTIFS(Table2[Sub-Sector],Table4[[#This Row],[Sub-Sector]],Table2[% Away From Current Week Low],"&gt;=0.05")/Table4[[#This Row],[Count]]</f>
        <v>0</v>
      </c>
      <c r="M114" s="1">
        <f>COUNTIFS(Table2[Sub-Sector],Table4[[#This Row],[Sub-Sector]],Table2[% Away From Current Week High],"&lt;=0.05")/Table4[[#This Row],[Count]]</f>
        <v>1</v>
      </c>
      <c r="N114" s="1">
        <f>COUNTIFS(Table2[Sub-Sector],Table4[[#This Row],[Sub-Sector]],Table2[% Away From Current Month Low],"&gt;=0.05")/Table4[[#This Row],[Count]]</f>
        <v>1</v>
      </c>
      <c r="O114" s="1">
        <f>COUNTIFS(Table2[Sub-Sector],Table4[[#This Row],[Sub-Sector]],Table2[% Away From Current Month High],"&lt;=0.05")/Table4[[#This Row],[Count]]</f>
        <v>1</v>
      </c>
      <c r="P114" s="1">
        <f>COUNTIFS(Table2[Sub-Sector],Table4[[#This Row],[Sub-Sector]],Table2[% Away From 52W High],"&lt;=10")/Table4[[#This Row],[Count]]</f>
        <v>0</v>
      </c>
      <c r="Q114" s="1">
        <f>COUNTIFS(Table2[Sub-Sector],Table4[[#This Row],[Sub-Sector]],Table2[% Away From 52W Low],"&gt;=10")/Table4[[#This Row],[Count]]</f>
        <v>1</v>
      </c>
      <c r="R114" s="1">
        <f>COUNTIFS(Table2[Sub-Sector],Table4[[#This Row],[Sub-Sector]],Table2[% Price above 20 EMA],"&gt;=0")/Table4[[#This Row],[Count]]</f>
        <v>1</v>
      </c>
      <c r="S114" s="1">
        <f>COUNTIFS(Table2[Sub-Sector],Table4[[#This Row],[Sub-Sector]],Table2[% Price above 50 EMA],"&gt;=0")/Table4[[#This Row],[Count]]</f>
        <v>0</v>
      </c>
      <c r="T114" s="1">
        <f>COUNTIFS(Table2[Sub-Sector],Table4[[#This Row],[Sub-Sector]],Table2[% Price above 200 EMA],"&gt;=0")/Table4[[#This Row],[Count]]</f>
        <v>0</v>
      </c>
      <c r="U114" s="1">
        <f>COUNTIFS(Table2[Sub-Sector],Table4[[#This Row],[Sub-Sector]],Table2[Rate of Change - Zone],"Positive")/Table4[[#This Row],[Count]]</f>
        <v>0</v>
      </c>
      <c r="V114" s="1">
        <f>COUNTIFS(Table2[Sub-Sector],Table4[[#This Row],[Sub-Sector]],Table2[Sharpe Ratio],"&gt;=0.10")/Table4[[#This Row],[Count]]</f>
        <v>0</v>
      </c>
      <c r="W11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629.5</v>
      </c>
      <c r="X114">
        <f>_xlfn.RANK.AVG(Table4[[#This Row],[Score]],Table4[Score],1)</f>
        <v>116.5</v>
      </c>
      <c r="Y11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333.5</v>
      </c>
      <c r="Z114">
        <f>_xlfn.RANK.AVG(Table4[[#This Row],[Score 2 ]],Table4[[Score 2 ]],1)</f>
        <v>112</v>
      </c>
    </row>
    <row r="115" spans="1:26" x14ac:dyDescent="0.3">
      <c r="A115" t="s">
        <v>60</v>
      </c>
      <c r="B115">
        <f>COUNTIFS(Table2[Sub-Sector],Table4[[#This Row],[Sub-Sector]])</f>
        <v>3</v>
      </c>
      <c r="C115" s="1">
        <f>COUNTIFS(Table2[Sub-Sector],Table4[[#This Row],[Sub-Sector]],Table2[Uptrend],"Uptrend")/Table4[[#This Row],[Count]]</f>
        <v>0.33333333333333331</v>
      </c>
      <c r="D115" s="1">
        <f>COUNTIFS(Table2[Sub-Sector],Table4[[#This Row],[Sub-Sector]],Table2[1W Return vs Nifty],"&gt;=5")/Table4[[#This Row],[Count]]</f>
        <v>0</v>
      </c>
      <c r="E115" s="1">
        <f>COUNTIFS(Table2[Sub-Sector],Table4[[#This Row],[Sub-Sector]],Table2[1M Return vs Nifty],"&gt;=5")/Table4[[#This Row],[Count]]</f>
        <v>0</v>
      </c>
      <c r="F115" s="1">
        <f>COUNTIFS(Table2[Sub-Sector],Table4[[#This Row],[Sub-Sector]],Table2[6M Return vs Nifty],"&gt;=10")/Table4[[#This Row],[Count]]</f>
        <v>0.33333333333333331</v>
      </c>
      <c r="G115" s="1">
        <f>COUNTIFS(Table2[Sub-Sector],Table4[[#This Row],[Sub-Sector]],Table2[1Y Return vs Nifty],"&gt;=10")/Table4[[#This Row],[Count]]</f>
        <v>0.66666666666666663</v>
      </c>
      <c r="H115" s="1">
        <f>COUNTIFS(Table2[Sub-Sector],Table4[[#This Row],[Sub-Sector]],Table2[RSI Exponential â€“ 14D],"&gt;=50")/Table4[[#This Row],[Count]]</f>
        <v>0.66666666666666663</v>
      </c>
      <c r="I115" s="1">
        <f>COUNTIFS(Table2[Sub-Sector],Table4[[#This Row],[Sub-Sector]],Table2[Relative Volume],"&gt;=1")/Table4[[#This Row],[Count]]</f>
        <v>0</v>
      </c>
      <c r="J115" s="1">
        <f>COUNTIFS(Table2[Sub-Sector],Table4[[#This Row],[Sub-Sector]],Table2[% Away From Day Low],"&gt;=0.05")/Table4[[#This Row],[Count]]</f>
        <v>0</v>
      </c>
      <c r="K115" s="1">
        <f>COUNTIFS(Table2[Sub-Sector],Table4[[#This Row],[Sub-Sector]],Table2[% Away From Day High],"&lt;=0.05")/Table4[[#This Row],[Count]]</f>
        <v>1</v>
      </c>
      <c r="L115" s="1">
        <f>COUNTIFS(Table2[Sub-Sector],Table4[[#This Row],[Sub-Sector]],Table2[% Away From Current Week Low],"&gt;=0.05")/Table4[[#This Row],[Count]]</f>
        <v>0</v>
      </c>
      <c r="M115" s="1">
        <f>COUNTIFS(Table2[Sub-Sector],Table4[[#This Row],[Sub-Sector]],Table2[% Away From Current Week High],"&lt;=0.05")/Table4[[#This Row],[Count]]</f>
        <v>1</v>
      </c>
      <c r="N115" s="1">
        <f>COUNTIFS(Table2[Sub-Sector],Table4[[#This Row],[Sub-Sector]],Table2[% Away From Current Month Low],"&gt;=0.05")/Table4[[#This Row],[Count]]</f>
        <v>0</v>
      </c>
      <c r="O115" s="1">
        <f>COUNTIFS(Table2[Sub-Sector],Table4[[#This Row],[Sub-Sector]],Table2[% Away From Current Month High],"&lt;=0.05")/Table4[[#This Row],[Count]]</f>
        <v>0.66666666666666663</v>
      </c>
      <c r="P115" s="1">
        <f>COUNTIFS(Table2[Sub-Sector],Table4[[#This Row],[Sub-Sector]],Table2[% Away From 52W High],"&lt;=10")/Table4[[#This Row],[Count]]</f>
        <v>0.33333333333333331</v>
      </c>
      <c r="Q115" s="1">
        <f>COUNTIFS(Table2[Sub-Sector],Table4[[#This Row],[Sub-Sector]],Table2[% Away From 52W Low],"&gt;=10")/Table4[[#This Row],[Count]]</f>
        <v>1</v>
      </c>
      <c r="R115" s="1">
        <f>COUNTIFS(Table2[Sub-Sector],Table4[[#This Row],[Sub-Sector]],Table2[% Price above 20 EMA],"&gt;=0")/Table4[[#This Row],[Count]]</f>
        <v>0.33333333333333331</v>
      </c>
      <c r="S115" s="1">
        <f>COUNTIFS(Table2[Sub-Sector],Table4[[#This Row],[Sub-Sector]],Table2[% Price above 50 EMA],"&gt;=0")/Table4[[#This Row],[Count]]</f>
        <v>0.33333333333333331</v>
      </c>
      <c r="T115" s="1">
        <f>COUNTIFS(Table2[Sub-Sector],Table4[[#This Row],[Sub-Sector]],Table2[% Price above 200 EMA],"&gt;=0")/Table4[[#This Row],[Count]]</f>
        <v>1</v>
      </c>
      <c r="U115" s="1">
        <f>COUNTIFS(Table2[Sub-Sector],Table4[[#This Row],[Sub-Sector]],Table2[Rate of Change - Zone],"Positive")/Table4[[#This Row],[Count]]</f>
        <v>0</v>
      </c>
      <c r="V115" s="1">
        <f>COUNTIFS(Table2[Sub-Sector],Table4[[#This Row],[Sub-Sector]],Table2[Sharpe Ratio],"&gt;=0.10")/Table4[[#This Row],[Count]]</f>
        <v>0.66666666666666663</v>
      </c>
      <c r="W11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618</v>
      </c>
      <c r="X115">
        <f>_xlfn.RANK.AVG(Table4[[#This Row],[Score]],Table4[Score],1)</f>
        <v>109.5</v>
      </c>
      <c r="Y11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338</v>
      </c>
      <c r="Z115">
        <f>_xlfn.RANK.AVG(Table4[[#This Row],[Score 2 ]],Table4[[Score 2 ]],1)</f>
        <v>114.5</v>
      </c>
    </row>
    <row r="116" spans="1:26" x14ac:dyDescent="0.3">
      <c r="A116" t="s">
        <v>72</v>
      </c>
      <c r="B116">
        <f>COUNTIFS(Table2[Sub-Sector],Table4[[#This Row],[Sub-Sector]])</f>
        <v>3</v>
      </c>
      <c r="C116" s="1">
        <f>COUNTIFS(Table2[Sub-Sector],Table4[[#This Row],[Sub-Sector]],Table2[Uptrend],"Uptrend")/Table4[[#This Row],[Count]]</f>
        <v>0.33333333333333331</v>
      </c>
      <c r="D116" s="1">
        <f>COUNTIFS(Table2[Sub-Sector],Table4[[#This Row],[Sub-Sector]],Table2[1W Return vs Nifty],"&gt;=5")/Table4[[#This Row],[Count]]</f>
        <v>0</v>
      </c>
      <c r="E116" s="1">
        <f>COUNTIFS(Table2[Sub-Sector],Table4[[#This Row],[Sub-Sector]],Table2[1M Return vs Nifty],"&gt;=5")/Table4[[#This Row],[Count]]</f>
        <v>0</v>
      </c>
      <c r="F116" s="1">
        <f>COUNTIFS(Table2[Sub-Sector],Table4[[#This Row],[Sub-Sector]],Table2[6M Return vs Nifty],"&gt;=10")/Table4[[#This Row],[Count]]</f>
        <v>0.33333333333333331</v>
      </c>
      <c r="G116" s="1">
        <f>COUNTIFS(Table2[Sub-Sector],Table4[[#This Row],[Sub-Sector]],Table2[1Y Return vs Nifty],"&gt;=10")/Table4[[#This Row],[Count]]</f>
        <v>0.66666666666666663</v>
      </c>
      <c r="H116" s="1">
        <f>COUNTIFS(Table2[Sub-Sector],Table4[[#This Row],[Sub-Sector]],Table2[RSI Exponential â€“ 14D],"&gt;=50")/Table4[[#This Row],[Count]]</f>
        <v>0</v>
      </c>
      <c r="I116" s="1">
        <f>COUNTIFS(Table2[Sub-Sector],Table4[[#This Row],[Sub-Sector]],Table2[Relative Volume],"&gt;=1")/Table4[[#This Row],[Count]]</f>
        <v>0</v>
      </c>
      <c r="J116" s="1">
        <f>COUNTIFS(Table2[Sub-Sector],Table4[[#This Row],[Sub-Sector]],Table2[% Away From Day Low],"&gt;=0.05")/Table4[[#This Row],[Count]]</f>
        <v>0</v>
      </c>
      <c r="K116" s="1">
        <f>COUNTIFS(Table2[Sub-Sector],Table4[[#This Row],[Sub-Sector]],Table2[% Away From Day High],"&lt;=0.05")/Table4[[#This Row],[Count]]</f>
        <v>1</v>
      </c>
      <c r="L116" s="1">
        <f>COUNTIFS(Table2[Sub-Sector],Table4[[#This Row],[Sub-Sector]],Table2[% Away From Current Week Low],"&gt;=0.05")/Table4[[#This Row],[Count]]</f>
        <v>0</v>
      </c>
      <c r="M116" s="1">
        <f>COUNTIFS(Table2[Sub-Sector],Table4[[#This Row],[Sub-Sector]],Table2[% Away From Current Week High],"&lt;=0.05")/Table4[[#This Row],[Count]]</f>
        <v>1</v>
      </c>
      <c r="N116" s="1">
        <f>COUNTIFS(Table2[Sub-Sector],Table4[[#This Row],[Sub-Sector]],Table2[% Away From Current Month Low],"&gt;=0.05")/Table4[[#This Row],[Count]]</f>
        <v>0</v>
      </c>
      <c r="O116" s="1">
        <f>COUNTIFS(Table2[Sub-Sector],Table4[[#This Row],[Sub-Sector]],Table2[% Away From Current Month High],"&lt;=0.05")/Table4[[#This Row],[Count]]</f>
        <v>0.33333333333333331</v>
      </c>
      <c r="P116" s="1">
        <f>COUNTIFS(Table2[Sub-Sector],Table4[[#This Row],[Sub-Sector]],Table2[% Away From 52W High],"&lt;=10")/Table4[[#This Row],[Count]]</f>
        <v>0</v>
      </c>
      <c r="Q116" s="1">
        <f>COUNTIFS(Table2[Sub-Sector],Table4[[#This Row],[Sub-Sector]],Table2[% Away From 52W Low],"&gt;=10")/Table4[[#This Row],[Count]]</f>
        <v>1</v>
      </c>
      <c r="R116" s="1">
        <f>COUNTIFS(Table2[Sub-Sector],Table4[[#This Row],[Sub-Sector]],Table2[% Price above 20 EMA],"&gt;=0")/Table4[[#This Row],[Count]]</f>
        <v>0</v>
      </c>
      <c r="S116" s="1">
        <f>COUNTIFS(Table2[Sub-Sector],Table4[[#This Row],[Sub-Sector]],Table2[% Price above 50 EMA],"&gt;=0")/Table4[[#This Row],[Count]]</f>
        <v>0</v>
      </c>
      <c r="T116" s="1">
        <f>COUNTIFS(Table2[Sub-Sector],Table4[[#This Row],[Sub-Sector]],Table2[% Price above 200 EMA],"&gt;=0")/Table4[[#This Row],[Count]]</f>
        <v>0.33333333333333331</v>
      </c>
      <c r="U116" s="1">
        <f>COUNTIFS(Table2[Sub-Sector],Table4[[#This Row],[Sub-Sector]],Table2[Rate of Change - Zone],"Positive")/Table4[[#This Row],[Count]]</f>
        <v>0</v>
      </c>
      <c r="V116" s="1">
        <f>COUNTIFS(Table2[Sub-Sector],Table4[[#This Row],[Sub-Sector]],Table2[Sharpe Ratio],"&gt;=0.10")/Table4[[#This Row],[Count]]</f>
        <v>0</v>
      </c>
      <c r="W11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618</v>
      </c>
      <c r="X116">
        <f>_xlfn.RANK.AVG(Table4[[#This Row],[Score]],Table4[Score],1)</f>
        <v>109.5</v>
      </c>
      <c r="Y11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338</v>
      </c>
      <c r="Z116">
        <f>_xlfn.RANK.AVG(Table4[[#This Row],[Score 2 ]],Table4[[Score 2 ]],1)</f>
        <v>114.5</v>
      </c>
    </row>
    <row r="117" spans="1:26" x14ac:dyDescent="0.3">
      <c r="A117" t="s">
        <v>613</v>
      </c>
      <c r="B117">
        <f>COUNTIFS(Table2[Sub-Sector],Table4[[#This Row],[Sub-Sector]])</f>
        <v>3</v>
      </c>
      <c r="C117" s="1">
        <f>COUNTIFS(Table2[Sub-Sector],Table4[[#This Row],[Sub-Sector]],Table2[Uptrend],"Uptrend")/Table4[[#This Row],[Count]]</f>
        <v>0.66666666666666663</v>
      </c>
      <c r="D117" s="1">
        <f>COUNTIFS(Table2[Sub-Sector],Table4[[#This Row],[Sub-Sector]],Table2[1W Return vs Nifty],"&gt;=5")/Table4[[#This Row],[Count]]</f>
        <v>0</v>
      </c>
      <c r="E117" s="1">
        <f>COUNTIFS(Table2[Sub-Sector],Table4[[#This Row],[Sub-Sector]],Table2[1M Return vs Nifty],"&gt;=5")/Table4[[#This Row],[Count]]</f>
        <v>0</v>
      </c>
      <c r="F117" s="1">
        <f>COUNTIFS(Table2[Sub-Sector],Table4[[#This Row],[Sub-Sector]],Table2[6M Return vs Nifty],"&gt;=10")/Table4[[#This Row],[Count]]</f>
        <v>0.33333333333333331</v>
      </c>
      <c r="G117" s="1">
        <f>COUNTIFS(Table2[Sub-Sector],Table4[[#This Row],[Sub-Sector]],Table2[1Y Return vs Nifty],"&gt;=10")/Table4[[#This Row],[Count]]</f>
        <v>0.33333333333333331</v>
      </c>
      <c r="H117" s="1">
        <f>COUNTIFS(Table2[Sub-Sector],Table4[[#This Row],[Sub-Sector]],Table2[RSI Exponential â€“ 14D],"&gt;=50")/Table4[[#This Row],[Count]]</f>
        <v>0.33333333333333331</v>
      </c>
      <c r="I117" s="1">
        <f>COUNTIFS(Table2[Sub-Sector],Table4[[#This Row],[Sub-Sector]],Table2[Relative Volume],"&gt;=1")/Table4[[#This Row],[Count]]</f>
        <v>0</v>
      </c>
      <c r="J117" s="1">
        <f>COUNTIFS(Table2[Sub-Sector],Table4[[#This Row],[Sub-Sector]],Table2[% Away From Day Low],"&gt;=0.05")/Table4[[#This Row],[Count]]</f>
        <v>0</v>
      </c>
      <c r="K117" s="1">
        <f>COUNTIFS(Table2[Sub-Sector],Table4[[#This Row],[Sub-Sector]],Table2[% Away From Day High],"&lt;=0.05")/Table4[[#This Row],[Count]]</f>
        <v>1</v>
      </c>
      <c r="L117" s="1">
        <f>COUNTIFS(Table2[Sub-Sector],Table4[[#This Row],[Sub-Sector]],Table2[% Away From Current Week Low],"&gt;=0.05")/Table4[[#This Row],[Count]]</f>
        <v>0</v>
      </c>
      <c r="M117" s="1">
        <f>COUNTIFS(Table2[Sub-Sector],Table4[[#This Row],[Sub-Sector]],Table2[% Away From Current Week High],"&lt;=0.05")/Table4[[#This Row],[Count]]</f>
        <v>1</v>
      </c>
      <c r="N117" s="1">
        <f>COUNTIFS(Table2[Sub-Sector],Table4[[#This Row],[Sub-Sector]],Table2[% Away From Current Month Low],"&gt;=0.05")/Table4[[#This Row],[Count]]</f>
        <v>0.33333333333333331</v>
      </c>
      <c r="O117" s="1">
        <f>COUNTIFS(Table2[Sub-Sector],Table4[[#This Row],[Sub-Sector]],Table2[% Away From Current Month High],"&lt;=0.05")/Table4[[#This Row],[Count]]</f>
        <v>0.33333333333333331</v>
      </c>
      <c r="P117" s="1">
        <f>COUNTIFS(Table2[Sub-Sector],Table4[[#This Row],[Sub-Sector]],Table2[% Away From 52W High],"&lt;=10")/Table4[[#This Row],[Count]]</f>
        <v>0</v>
      </c>
      <c r="Q117" s="1">
        <f>COUNTIFS(Table2[Sub-Sector],Table4[[#This Row],[Sub-Sector]],Table2[% Away From 52W Low],"&gt;=10")/Table4[[#This Row],[Count]]</f>
        <v>0.66666666666666663</v>
      </c>
      <c r="R117" s="1">
        <f>COUNTIFS(Table2[Sub-Sector],Table4[[#This Row],[Sub-Sector]],Table2[% Price above 20 EMA],"&gt;=0")/Table4[[#This Row],[Count]]</f>
        <v>0.33333333333333331</v>
      </c>
      <c r="S117" s="1">
        <f>COUNTIFS(Table2[Sub-Sector],Table4[[#This Row],[Sub-Sector]],Table2[% Price above 50 EMA],"&gt;=0")/Table4[[#This Row],[Count]]</f>
        <v>0.66666666666666663</v>
      </c>
      <c r="T117" s="1">
        <f>COUNTIFS(Table2[Sub-Sector],Table4[[#This Row],[Sub-Sector]],Table2[% Price above 200 EMA],"&gt;=0")/Table4[[#This Row],[Count]]</f>
        <v>0.66666666666666663</v>
      </c>
      <c r="U117" s="1">
        <f>COUNTIFS(Table2[Sub-Sector],Table4[[#This Row],[Sub-Sector]],Table2[Rate of Change - Zone],"Positive")/Table4[[#This Row],[Count]]</f>
        <v>0.33333333333333331</v>
      </c>
      <c r="V117" s="1">
        <f>COUNTIFS(Table2[Sub-Sector],Table4[[#This Row],[Sub-Sector]],Table2[Sharpe Ratio],"&gt;=0.10")/Table4[[#This Row],[Count]]</f>
        <v>0</v>
      </c>
      <c r="W11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611</v>
      </c>
      <c r="X117">
        <f>_xlfn.RANK.AVG(Table4[[#This Row],[Score]],Table4[Score],1)</f>
        <v>108</v>
      </c>
      <c r="Y11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367.5</v>
      </c>
      <c r="Z117">
        <f>_xlfn.RANK.AVG(Table4[[#This Row],[Score 2 ]],Table4[[Score 2 ]],1)</f>
        <v>116.5</v>
      </c>
    </row>
    <row r="118" spans="1:26" x14ac:dyDescent="0.3">
      <c r="A118" t="s">
        <v>34</v>
      </c>
      <c r="B118">
        <f>COUNTIFS(Table2[Sub-Sector],Table4[[#This Row],[Sub-Sector]])</f>
        <v>11</v>
      </c>
      <c r="C118" s="1">
        <f>COUNTIFS(Table2[Sub-Sector],Table4[[#This Row],[Sub-Sector]],Table2[Uptrend],"Uptrend")/Table4[[#This Row],[Count]]</f>
        <v>0</v>
      </c>
      <c r="D118" s="1">
        <f>COUNTIFS(Table2[Sub-Sector],Table4[[#This Row],[Sub-Sector]],Table2[1W Return vs Nifty],"&gt;=5")/Table4[[#This Row],[Count]]</f>
        <v>0</v>
      </c>
      <c r="E118" s="1">
        <f>COUNTIFS(Table2[Sub-Sector],Table4[[#This Row],[Sub-Sector]],Table2[1M Return vs Nifty],"&gt;=5")/Table4[[#This Row],[Count]]</f>
        <v>0</v>
      </c>
      <c r="F118" s="1">
        <f>COUNTIFS(Table2[Sub-Sector],Table4[[#This Row],[Sub-Sector]],Table2[6M Return vs Nifty],"&gt;=10")/Table4[[#This Row],[Count]]</f>
        <v>0</v>
      </c>
      <c r="G118" s="1">
        <f>COUNTIFS(Table2[Sub-Sector],Table4[[#This Row],[Sub-Sector]],Table2[1Y Return vs Nifty],"&gt;=10")/Table4[[#This Row],[Count]]</f>
        <v>0.18181818181818182</v>
      </c>
      <c r="H118" s="1">
        <f>COUNTIFS(Table2[Sub-Sector],Table4[[#This Row],[Sub-Sector]],Table2[RSI Exponential â€“ 14D],"&gt;=50")/Table4[[#This Row],[Count]]</f>
        <v>0.27272727272727271</v>
      </c>
      <c r="I118" s="1">
        <f>COUNTIFS(Table2[Sub-Sector],Table4[[#This Row],[Sub-Sector]],Table2[Relative Volume],"&gt;=1")/Table4[[#This Row],[Count]]</f>
        <v>0.27272727272727271</v>
      </c>
      <c r="J118" s="1">
        <f>COUNTIFS(Table2[Sub-Sector],Table4[[#This Row],[Sub-Sector]],Table2[% Away From Day Low],"&gt;=0.05")/Table4[[#This Row],[Count]]</f>
        <v>0</v>
      </c>
      <c r="K118" s="1">
        <f>COUNTIFS(Table2[Sub-Sector],Table4[[#This Row],[Sub-Sector]],Table2[% Away From Day High],"&lt;=0.05")/Table4[[#This Row],[Count]]</f>
        <v>0.90909090909090906</v>
      </c>
      <c r="L118" s="1">
        <f>COUNTIFS(Table2[Sub-Sector],Table4[[#This Row],[Sub-Sector]],Table2[% Away From Current Week Low],"&gt;=0.05")/Table4[[#This Row],[Count]]</f>
        <v>0</v>
      </c>
      <c r="M118" s="1">
        <f>COUNTIFS(Table2[Sub-Sector],Table4[[#This Row],[Sub-Sector]],Table2[% Away From Current Week High],"&lt;=0.05")/Table4[[#This Row],[Count]]</f>
        <v>0.90909090909090906</v>
      </c>
      <c r="N118" s="1">
        <f>COUNTIFS(Table2[Sub-Sector],Table4[[#This Row],[Sub-Sector]],Table2[% Away From Current Month Low],"&gt;=0.05")/Table4[[#This Row],[Count]]</f>
        <v>0.18181818181818182</v>
      </c>
      <c r="O118" s="1">
        <f>COUNTIFS(Table2[Sub-Sector],Table4[[#This Row],[Sub-Sector]],Table2[% Away From Current Month High],"&lt;=0.05")/Table4[[#This Row],[Count]]</f>
        <v>0.36363636363636365</v>
      </c>
      <c r="P118" s="1">
        <f>COUNTIFS(Table2[Sub-Sector],Table4[[#This Row],[Sub-Sector]],Table2[% Away From 52W High],"&lt;=10")/Table4[[#This Row],[Count]]</f>
        <v>0</v>
      </c>
      <c r="Q118" s="1">
        <f>COUNTIFS(Table2[Sub-Sector],Table4[[#This Row],[Sub-Sector]],Table2[% Away From 52W Low],"&gt;=10")/Table4[[#This Row],[Count]]</f>
        <v>1</v>
      </c>
      <c r="R118" s="1">
        <f>COUNTIFS(Table2[Sub-Sector],Table4[[#This Row],[Sub-Sector]],Table2[% Price above 20 EMA],"&gt;=0")/Table4[[#This Row],[Count]]</f>
        <v>9.0909090909090912E-2</v>
      </c>
      <c r="S118" s="1">
        <f>COUNTIFS(Table2[Sub-Sector],Table4[[#This Row],[Sub-Sector]],Table2[% Price above 50 EMA],"&gt;=0")/Table4[[#This Row],[Count]]</f>
        <v>0</v>
      </c>
      <c r="T118" s="1">
        <f>COUNTIFS(Table2[Sub-Sector],Table4[[#This Row],[Sub-Sector]],Table2[% Price above 200 EMA],"&gt;=0")/Table4[[#This Row],[Count]]</f>
        <v>0.54545454545454541</v>
      </c>
      <c r="U118" s="1">
        <f>COUNTIFS(Table2[Sub-Sector],Table4[[#This Row],[Sub-Sector]],Table2[Rate of Change - Zone],"Positive")/Table4[[#This Row],[Count]]</f>
        <v>0</v>
      </c>
      <c r="V118" s="1">
        <f>COUNTIFS(Table2[Sub-Sector],Table4[[#This Row],[Sub-Sector]],Table2[Sharpe Ratio],"&gt;=0.10")/Table4[[#This Row],[Count]]</f>
        <v>0.63636363636363635</v>
      </c>
      <c r="W11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663.5</v>
      </c>
      <c r="X118">
        <f>_xlfn.RANK.AVG(Table4[[#This Row],[Score]],Table4[Score],1)</f>
        <v>118</v>
      </c>
      <c r="Y11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367.5</v>
      </c>
      <c r="Z118">
        <f>_xlfn.RANK.AVG(Table4[[#This Row],[Score 2 ]],Table4[[Score 2 ]],1)</f>
        <v>116.5</v>
      </c>
    </row>
    <row r="119" spans="1:26" x14ac:dyDescent="0.3">
      <c r="A119" t="s">
        <v>1926</v>
      </c>
      <c r="B119">
        <f>COUNTIFS(Table2[Sub-Sector],Table4[[#This Row],[Sub-Sector]])</f>
        <v>3</v>
      </c>
      <c r="C119" s="1">
        <f>COUNTIFS(Table2[Sub-Sector],Table4[[#This Row],[Sub-Sector]],Table2[Uptrend],"Uptrend")/Table4[[#This Row],[Count]]</f>
        <v>0</v>
      </c>
      <c r="D119" s="1">
        <f>COUNTIFS(Table2[Sub-Sector],Table4[[#This Row],[Sub-Sector]],Table2[1W Return vs Nifty],"&gt;=5")/Table4[[#This Row],[Count]]</f>
        <v>0</v>
      </c>
      <c r="E119" s="1">
        <f>COUNTIFS(Table2[Sub-Sector],Table4[[#This Row],[Sub-Sector]],Table2[1M Return vs Nifty],"&gt;=5")/Table4[[#This Row],[Count]]</f>
        <v>0</v>
      </c>
      <c r="F119" s="1">
        <f>COUNTIFS(Table2[Sub-Sector],Table4[[#This Row],[Sub-Sector]],Table2[6M Return vs Nifty],"&gt;=10")/Table4[[#This Row],[Count]]</f>
        <v>0</v>
      </c>
      <c r="G119" s="1">
        <f>COUNTIFS(Table2[Sub-Sector],Table4[[#This Row],[Sub-Sector]],Table2[1Y Return vs Nifty],"&gt;=10")/Table4[[#This Row],[Count]]</f>
        <v>0</v>
      </c>
      <c r="H119" s="1">
        <f>COUNTIFS(Table2[Sub-Sector],Table4[[#This Row],[Sub-Sector]],Table2[RSI Exponential â€“ 14D],"&gt;=50")/Table4[[#This Row],[Count]]</f>
        <v>0.66666666666666663</v>
      </c>
      <c r="I119" s="1">
        <f>COUNTIFS(Table2[Sub-Sector],Table4[[#This Row],[Sub-Sector]],Table2[Relative Volume],"&gt;=1")/Table4[[#This Row],[Count]]</f>
        <v>0</v>
      </c>
      <c r="J119" s="1">
        <f>COUNTIFS(Table2[Sub-Sector],Table4[[#This Row],[Sub-Sector]],Table2[% Away From Day Low],"&gt;=0.05")/Table4[[#This Row],[Count]]</f>
        <v>0.33333333333333331</v>
      </c>
      <c r="K119" s="1">
        <f>COUNTIFS(Table2[Sub-Sector],Table4[[#This Row],[Sub-Sector]],Table2[% Away From Day High],"&lt;=0.05")/Table4[[#This Row],[Count]]</f>
        <v>1</v>
      </c>
      <c r="L119" s="1">
        <f>COUNTIFS(Table2[Sub-Sector],Table4[[#This Row],[Sub-Sector]],Table2[% Away From Current Week Low],"&gt;=0.05")/Table4[[#This Row],[Count]]</f>
        <v>0.33333333333333331</v>
      </c>
      <c r="M119" s="1">
        <f>COUNTIFS(Table2[Sub-Sector],Table4[[#This Row],[Sub-Sector]],Table2[% Away From Current Week High],"&lt;=0.05")/Table4[[#This Row],[Count]]</f>
        <v>1</v>
      </c>
      <c r="N119" s="1">
        <f>COUNTIFS(Table2[Sub-Sector],Table4[[#This Row],[Sub-Sector]],Table2[% Away From Current Month Low],"&gt;=0.05")/Table4[[#This Row],[Count]]</f>
        <v>0.66666666666666663</v>
      </c>
      <c r="O119" s="1">
        <f>COUNTIFS(Table2[Sub-Sector],Table4[[#This Row],[Sub-Sector]],Table2[% Away From Current Month High],"&lt;=0.05")/Table4[[#This Row],[Count]]</f>
        <v>0.66666666666666663</v>
      </c>
      <c r="P119" s="1">
        <f>COUNTIFS(Table2[Sub-Sector],Table4[[#This Row],[Sub-Sector]],Table2[% Away From 52W High],"&lt;=10")/Table4[[#This Row],[Count]]</f>
        <v>0</v>
      </c>
      <c r="Q119" s="1">
        <f>COUNTIFS(Table2[Sub-Sector],Table4[[#This Row],[Sub-Sector]],Table2[% Away From 52W Low],"&gt;=10")/Table4[[#This Row],[Count]]</f>
        <v>0.66666666666666663</v>
      </c>
      <c r="R119" s="1">
        <f>COUNTIFS(Table2[Sub-Sector],Table4[[#This Row],[Sub-Sector]],Table2[% Price above 20 EMA],"&gt;=0")/Table4[[#This Row],[Count]]</f>
        <v>0.66666666666666663</v>
      </c>
      <c r="S119" s="1">
        <f>COUNTIFS(Table2[Sub-Sector],Table4[[#This Row],[Sub-Sector]],Table2[% Price above 50 EMA],"&gt;=0")/Table4[[#This Row],[Count]]</f>
        <v>0.66666666666666663</v>
      </c>
      <c r="T119" s="1">
        <f>COUNTIFS(Table2[Sub-Sector],Table4[[#This Row],[Sub-Sector]],Table2[% Price above 200 EMA],"&gt;=0")/Table4[[#This Row],[Count]]</f>
        <v>0.66666666666666663</v>
      </c>
      <c r="U119" s="1">
        <f>COUNTIFS(Table2[Sub-Sector],Table4[[#This Row],[Sub-Sector]],Table2[Rate of Change - Zone],"Positive")/Table4[[#This Row],[Count]]</f>
        <v>0.66666666666666663</v>
      </c>
      <c r="V119" s="1">
        <f>COUNTIFS(Table2[Sub-Sector],Table4[[#This Row],[Sub-Sector]],Table2[Sharpe Ratio],"&gt;=0.10")/Table4[[#This Row],[Count]]</f>
        <v>0</v>
      </c>
      <c r="W11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665.5</v>
      </c>
      <c r="X119">
        <f>_xlfn.RANK.AVG(Table4[[#This Row],[Score]],Table4[Score],1)</f>
        <v>119</v>
      </c>
      <c r="Y11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369.5</v>
      </c>
      <c r="Z119">
        <f>_xlfn.RANK.AVG(Table4[[#This Row],[Score 2 ]],Table4[[Score 2 ]],1)</f>
        <v>118</v>
      </c>
    </row>
    <row r="120" spans="1:26" x14ac:dyDescent="0.3">
      <c r="A120" t="s">
        <v>1211</v>
      </c>
      <c r="B120">
        <f>COUNTIFS(Table2[Sub-Sector],Table4[[#This Row],[Sub-Sector]])</f>
        <v>2</v>
      </c>
      <c r="C120" s="1">
        <f>COUNTIFS(Table2[Sub-Sector],Table4[[#This Row],[Sub-Sector]],Table2[Uptrend],"Uptrend")/Table4[[#This Row],[Count]]</f>
        <v>0</v>
      </c>
      <c r="D120" s="1">
        <f>COUNTIFS(Table2[Sub-Sector],Table4[[#This Row],[Sub-Sector]],Table2[1W Return vs Nifty],"&gt;=5")/Table4[[#This Row],[Count]]</f>
        <v>0</v>
      </c>
      <c r="E120" s="1">
        <f>COUNTIFS(Table2[Sub-Sector],Table4[[#This Row],[Sub-Sector]],Table2[1M Return vs Nifty],"&gt;=5")/Table4[[#This Row],[Count]]</f>
        <v>0</v>
      </c>
      <c r="F120" s="1">
        <f>COUNTIFS(Table2[Sub-Sector],Table4[[#This Row],[Sub-Sector]],Table2[6M Return vs Nifty],"&gt;=10")/Table4[[#This Row],[Count]]</f>
        <v>0</v>
      </c>
      <c r="G120" s="1">
        <f>COUNTIFS(Table2[Sub-Sector],Table4[[#This Row],[Sub-Sector]],Table2[1Y Return vs Nifty],"&gt;=10")/Table4[[#This Row],[Count]]</f>
        <v>0</v>
      </c>
      <c r="H120" s="1">
        <f>COUNTIFS(Table2[Sub-Sector],Table4[[#This Row],[Sub-Sector]],Table2[RSI Exponential â€“ 14D],"&gt;=50")/Table4[[#This Row],[Count]]</f>
        <v>0</v>
      </c>
      <c r="I120" s="1">
        <f>COUNTIFS(Table2[Sub-Sector],Table4[[#This Row],[Sub-Sector]],Table2[Relative Volume],"&gt;=1")/Table4[[#This Row],[Count]]</f>
        <v>0</v>
      </c>
      <c r="J120" s="1">
        <f>COUNTIFS(Table2[Sub-Sector],Table4[[#This Row],[Sub-Sector]],Table2[% Away From Day Low],"&gt;=0.05")/Table4[[#This Row],[Count]]</f>
        <v>0</v>
      </c>
      <c r="K120" s="1">
        <f>COUNTIFS(Table2[Sub-Sector],Table4[[#This Row],[Sub-Sector]],Table2[% Away From Day High],"&lt;=0.05")/Table4[[#This Row],[Count]]</f>
        <v>1</v>
      </c>
      <c r="L120" s="1">
        <f>COUNTIFS(Table2[Sub-Sector],Table4[[#This Row],[Sub-Sector]],Table2[% Away From Current Week Low],"&gt;=0.05")/Table4[[#This Row],[Count]]</f>
        <v>0</v>
      </c>
      <c r="M120" s="1">
        <f>COUNTIFS(Table2[Sub-Sector],Table4[[#This Row],[Sub-Sector]],Table2[% Away From Current Week High],"&lt;=0.05")/Table4[[#This Row],[Count]]</f>
        <v>1</v>
      </c>
      <c r="N120" s="1">
        <f>COUNTIFS(Table2[Sub-Sector],Table4[[#This Row],[Sub-Sector]],Table2[% Away From Current Month Low],"&gt;=0.05")/Table4[[#This Row],[Count]]</f>
        <v>0</v>
      </c>
      <c r="O120" s="1">
        <f>COUNTIFS(Table2[Sub-Sector],Table4[[#This Row],[Sub-Sector]],Table2[% Away From Current Month High],"&lt;=0.05")/Table4[[#This Row],[Count]]</f>
        <v>0.5</v>
      </c>
      <c r="P120" s="1">
        <f>COUNTIFS(Table2[Sub-Sector],Table4[[#This Row],[Sub-Sector]],Table2[% Away From 52W High],"&lt;=10")/Table4[[#This Row],[Count]]</f>
        <v>0</v>
      </c>
      <c r="Q120" s="1">
        <f>COUNTIFS(Table2[Sub-Sector],Table4[[#This Row],[Sub-Sector]],Table2[% Away From 52W Low],"&gt;=10")/Table4[[#This Row],[Count]]</f>
        <v>0</v>
      </c>
      <c r="R120" s="1">
        <f>COUNTIFS(Table2[Sub-Sector],Table4[[#This Row],[Sub-Sector]],Table2[% Price above 20 EMA],"&gt;=0")/Table4[[#This Row],[Count]]</f>
        <v>0</v>
      </c>
      <c r="S120" s="1">
        <f>COUNTIFS(Table2[Sub-Sector],Table4[[#This Row],[Sub-Sector]],Table2[% Price above 50 EMA],"&gt;=0")/Table4[[#This Row],[Count]]</f>
        <v>0</v>
      </c>
      <c r="T120" s="1">
        <f>COUNTIFS(Table2[Sub-Sector],Table4[[#This Row],[Sub-Sector]],Table2[% Price above 200 EMA],"&gt;=0")/Table4[[#This Row],[Count]]</f>
        <v>0</v>
      </c>
      <c r="U120" s="1">
        <f>COUNTIFS(Table2[Sub-Sector],Table4[[#This Row],[Sub-Sector]],Table2[Rate of Change - Zone],"Positive")/Table4[[#This Row],[Count]]</f>
        <v>0.5</v>
      </c>
      <c r="V120" s="1">
        <f>COUNTIFS(Table2[Sub-Sector],Table4[[#This Row],[Sub-Sector]],Table2[Sharpe Ratio],"&gt;=0.10")/Table4[[#This Row],[Count]]</f>
        <v>0</v>
      </c>
      <c r="W12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688.5</v>
      </c>
      <c r="X120">
        <f>_xlfn.RANK.AVG(Table4[[#This Row],[Score]],Table4[Score],1)</f>
        <v>120</v>
      </c>
      <c r="Y12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392.5</v>
      </c>
      <c r="Z120">
        <f>_xlfn.RANK.AVG(Table4[[#This Row],[Score 2 ]],Table4[[Score 2 ]],1)</f>
        <v>119</v>
      </c>
    </row>
    <row r="121" spans="1:26" x14ac:dyDescent="0.3">
      <c r="A121" t="s">
        <v>588</v>
      </c>
      <c r="B121">
        <f>COUNTIFS(Table2[Sub-Sector],Table4[[#This Row],[Sub-Sector]])</f>
        <v>2</v>
      </c>
      <c r="C121" s="1">
        <f>COUNTIFS(Table2[Sub-Sector],Table4[[#This Row],[Sub-Sector]],Table2[Uptrend],"Uptrend")/Table4[[#This Row],[Count]]</f>
        <v>0</v>
      </c>
      <c r="D121" s="1">
        <f>COUNTIFS(Table2[Sub-Sector],Table4[[#This Row],[Sub-Sector]],Table2[1W Return vs Nifty],"&gt;=5")/Table4[[#This Row],[Count]]</f>
        <v>0</v>
      </c>
      <c r="E121" s="1">
        <f>COUNTIFS(Table2[Sub-Sector],Table4[[#This Row],[Sub-Sector]],Table2[1M Return vs Nifty],"&gt;=5")/Table4[[#This Row],[Count]]</f>
        <v>0</v>
      </c>
      <c r="F121" s="1">
        <f>COUNTIFS(Table2[Sub-Sector],Table4[[#This Row],[Sub-Sector]],Table2[6M Return vs Nifty],"&gt;=10")/Table4[[#This Row],[Count]]</f>
        <v>0</v>
      </c>
      <c r="G121" s="1">
        <f>COUNTIFS(Table2[Sub-Sector],Table4[[#This Row],[Sub-Sector]],Table2[1Y Return vs Nifty],"&gt;=10")/Table4[[#This Row],[Count]]</f>
        <v>0</v>
      </c>
      <c r="H121" s="1">
        <f>COUNTIFS(Table2[Sub-Sector],Table4[[#This Row],[Sub-Sector]],Table2[RSI Exponential â€“ 14D],"&gt;=50")/Table4[[#This Row],[Count]]</f>
        <v>0.5</v>
      </c>
      <c r="I121" s="1">
        <f>COUNTIFS(Table2[Sub-Sector],Table4[[#This Row],[Sub-Sector]],Table2[Relative Volume],"&gt;=1")/Table4[[#This Row],[Count]]</f>
        <v>0</v>
      </c>
      <c r="J121" s="1">
        <f>COUNTIFS(Table2[Sub-Sector],Table4[[#This Row],[Sub-Sector]],Table2[% Away From Day Low],"&gt;=0.05")/Table4[[#This Row],[Count]]</f>
        <v>0</v>
      </c>
      <c r="K121" s="1">
        <f>COUNTIFS(Table2[Sub-Sector],Table4[[#This Row],[Sub-Sector]],Table2[% Away From Day High],"&lt;=0.05")/Table4[[#This Row],[Count]]</f>
        <v>1</v>
      </c>
      <c r="L121" s="1">
        <f>COUNTIFS(Table2[Sub-Sector],Table4[[#This Row],[Sub-Sector]],Table2[% Away From Current Week Low],"&gt;=0.05")/Table4[[#This Row],[Count]]</f>
        <v>0</v>
      </c>
      <c r="M121" s="1">
        <f>COUNTIFS(Table2[Sub-Sector],Table4[[#This Row],[Sub-Sector]],Table2[% Away From Current Week High],"&lt;=0.05")/Table4[[#This Row],[Count]]</f>
        <v>1</v>
      </c>
      <c r="N121" s="1">
        <f>COUNTIFS(Table2[Sub-Sector],Table4[[#This Row],[Sub-Sector]],Table2[% Away From Current Month Low],"&gt;=0.05")/Table4[[#This Row],[Count]]</f>
        <v>0</v>
      </c>
      <c r="O121" s="1">
        <f>COUNTIFS(Table2[Sub-Sector],Table4[[#This Row],[Sub-Sector]],Table2[% Away From Current Month High],"&lt;=0.05")/Table4[[#This Row],[Count]]</f>
        <v>1</v>
      </c>
      <c r="P121" s="1">
        <f>COUNTIFS(Table2[Sub-Sector],Table4[[#This Row],[Sub-Sector]],Table2[% Away From 52W High],"&lt;=10")/Table4[[#This Row],[Count]]</f>
        <v>0</v>
      </c>
      <c r="Q121" s="1">
        <f>COUNTIFS(Table2[Sub-Sector],Table4[[#This Row],[Sub-Sector]],Table2[% Away From 52W Low],"&gt;=10")/Table4[[#This Row],[Count]]</f>
        <v>1</v>
      </c>
      <c r="R121" s="1">
        <f>COUNTIFS(Table2[Sub-Sector],Table4[[#This Row],[Sub-Sector]],Table2[% Price above 20 EMA],"&gt;=0")/Table4[[#This Row],[Count]]</f>
        <v>0</v>
      </c>
      <c r="S121" s="1">
        <f>COUNTIFS(Table2[Sub-Sector],Table4[[#This Row],[Sub-Sector]],Table2[% Price above 50 EMA],"&gt;=0")/Table4[[#This Row],[Count]]</f>
        <v>0</v>
      </c>
      <c r="T121" s="1">
        <f>COUNTIFS(Table2[Sub-Sector],Table4[[#This Row],[Sub-Sector]],Table2[% Price above 200 EMA],"&gt;=0")/Table4[[#This Row],[Count]]</f>
        <v>0.5</v>
      </c>
      <c r="U121" s="1">
        <f>COUNTIFS(Table2[Sub-Sector],Table4[[#This Row],[Sub-Sector]],Table2[Rate of Change - Zone],"Positive")/Table4[[#This Row],[Count]]</f>
        <v>0</v>
      </c>
      <c r="V121" s="1">
        <f>COUNTIFS(Table2[Sub-Sector],Table4[[#This Row],[Sub-Sector]],Table2[Sharpe Ratio],"&gt;=0.10")/Table4[[#This Row],[Count]]</f>
        <v>0.5</v>
      </c>
      <c r="W12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726.5</v>
      </c>
      <c r="X121">
        <f>_xlfn.RANK.AVG(Table4[[#This Row],[Score]],Table4[Score],1)</f>
        <v>121</v>
      </c>
      <c r="Y12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430.5</v>
      </c>
      <c r="Z121">
        <f>_xlfn.RANK.AVG(Table4[[#This Row],[Score 2 ]],Table4[[Score 2 ]],1)</f>
        <v>120.5</v>
      </c>
    </row>
    <row r="122" spans="1:26" x14ac:dyDescent="0.3">
      <c r="A122" t="s">
        <v>270</v>
      </c>
      <c r="B122">
        <f>COUNTIFS(Table2[Sub-Sector],Table4[[#This Row],[Sub-Sector]])</f>
        <v>1</v>
      </c>
      <c r="C122" s="1">
        <f>COUNTIFS(Table2[Sub-Sector],Table4[[#This Row],[Sub-Sector]],Table2[Uptrend],"Uptrend")/Table4[[#This Row],[Count]]</f>
        <v>1</v>
      </c>
      <c r="D122" s="1">
        <f>COUNTIFS(Table2[Sub-Sector],Table4[[#This Row],[Sub-Sector]],Table2[1W Return vs Nifty],"&gt;=5")/Table4[[#This Row],[Count]]</f>
        <v>1</v>
      </c>
      <c r="E122" s="1">
        <f>COUNTIFS(Table2[Sub-Sector],Table4[[#This Row],[Sub-Sector]],Table2[1M Return vs Nifty],"&gt;=5")/Table4[[#This Row],[Count]]</f>
        <v>0</v>
      </c>
      <c r="F122" s="1">
        <f>COUNTIFS(Table2[Sub-Sector],Table4[[#This Row],[Sub-Sector]],Table2[6M Return vs Nifty],"&gt;=10")/Table4[[#This Row],[Count]]</f>
        <v>0</v>
      </c>
      <c r="G122" s="1">
        <f>COUNTIFS(Table2[Sub-Sector],Table4[[#This Row],[Sub-Sector]],Table2[1Y Return vs Nifty],"&gt;=10")/Table4[[#This Row],[Count]]</f>
        <v>0</v>
      </c>
      <c r="H122" s="1">
        <f>COUNTIFS(Table2[Sub-Sector],Table4[[#This Row],[Sub-Sector]],Table2[RSI Exponential â€“ 14D],"&gt;=50")/Table4[[#This Row],[Count]]</f>
        <v>1</v>
      </c>
      <c r="I122" s="1">
        <f>COUNTIFS(Table2[Sub-Sector],Table4[[#This Row],[Sub-Sector]],Table2[Relative Volume],"&gt;=1")/Table4[[#This Row],[Count]]</f>
        <v>0</v>
      </c>
      <c r="J122" s="1">
        <f>COUNTIFS(Table2[Sub-Sector],Table4[[#This Row],[Sub-Sector]],Table2[% Away From Day Low],"&gt;=0.05")/Table4[[#This Row],[Count]]</f>
        <v>0</v>
      </c>
      <c r="K122" s="1">
        <f>COUNTIFS(Table2[Sub-Sector],Table4[[#This Row],[Sub-Sector]],Table2[% Away From Day High],"&lt;=0.05")/Table4[[#This Row],[Count]]</f>
        <v>1</v>
      </c>
      <c r="L122" s="1">
        <f>COUNTIFS(Table2[Sub-Sector],Table4[[#This Row],[Sub-Sector]],Table2[% Away From Current Week Low],"&gt;=0.05")/Table4[[#This Row],[Count]]</f>
        <v>0</v>
      </c>
      <c r="M122" s="1">
        <f>COUNTIFS(Table2[Sub-Sector],Table4[[#This Row],[Sub-Sector]],Table2[% Away From Current Week High],"&lt;=0.05")/Table4[[#This Row],[Count]]</f>
        <v>1</v>
      </c>
      <c r="N122" s="1">
        <f>COUNTIFS(Table2[Sub-Sector],Table4[[#This Row],[Sub-Sector]],Table2[% Away From Current Month Low],"&gt;=0.05")/Table4[[#This Row],[Count]]</f>
        <v>1</v>
      </c>
      <c r="O122" s="1">
        <f>COUNTIFS(Table2[Sub-Sector],Table4[[#This Row],[Sub-Sector]],Table2[% Away From Current Month High],"&lt;=0.05")/Table4[[#This Row],[Count]]</f>
        <v>1</v>
      </c>
      <c r="P122" s="1">
        <f>COUNTIFS(Table2[Sub-Sector],Table4[[#This Row],[Sub-Sector]],Table2[% Away From 52W High],"&lt;=10")/Table4[[#This Row],[Count]]</f>
        <v>0</v>
      </c>
      <c r="Q122" s="1">
        <f>COUNTIFS(Table2[Sub-Sector],Table4[[#This Row],[Sub-Sector]],Table2[% Away From 52W Low],"&gt;=10")/Table4[[#This Row],[Count]]</f>
        <v>1</v>
      </c>
      <c r="R122" s="1">
        <f>COUNTIFS(Table2[Sub-Sector],Table4[[#This Row],[Sub-Sector]],Table2[% Price above 20 EMA],"&gt;=0")/Table4[[#This Row],[Count]]</f>
        <v>1</v>
      </c>
      <c r="S122" s="1">
        <f>COUNTIFS(Table2[Sub-Sector],Table4[[#This Row],[Sub-Sector]],Table2[% Price above 50 EMA],"&gt;=0")/Table4[[#This Row],[Count]]</f>
        <v>1</v>
      </c>
      <c r="T122" s="1">
        <f>COUNTIFS(Table2[Sub-Sector],Table4[[#This Row],[Sub-Sector]],Table2[% Price above 200 EMA],"&gt;=0")/Table4[[#This Row],[Count]]</f>
        <v>1</v>
      </c>
      <c r="U122" s="1">
        <f>COUNTIFS(Table2[Sub-Sector],Table4[[#This Row],[Sub-Sector]],Table2[Rate of Change - Zone],"Positive")/Table4[[#This Row],[Count]]</f>
        <v>0</v>
      </c>
      <c r="V122" s="1">
        <f>COUNTIFS(Table2[Sub-Sector],Table4[[#This Row],[Sub-Sector]],Table2[Sharpe Ratio],"&gt;=0.10")/Table4[[#This Row],[Count]]</f>
        <v>0</v>
      </c>
      <c r="W12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550.5</v>
      </c>
      <c r="X122">
        <f>_xlfn.RANK.AVG(Table4[[#This Row],[Score]],Table4[Score],1)</f>
        <v>100</v>
      </c>
      <c r="Y12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430.5</v>
      </c>
      <c r="Z122">
        <f>_xlfn.RANK.AVG(Table4[[#This Row],[Score 2 ]],Table4[[Score 2 ]],1)</f>
        <v>120.5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20A8B-2ED2-4D71-96B2-DF6BBDEEB6A2}">
  <dimension ref="A1:AV739"/>
  <sheetViews>
    <sheetView tabSelected="1" topLeftCell="AL1" workbookViewId="0">
      <selection activeCell="AV1" sqref="AV1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3" bestFit="1" customWidth="1"/>
    <col min="6" max="6" width="12.21875" bestFit="1" customWidth="1"/>
    <col min="7" max="7" width="18.21875" bestFit="1" customWidth="1"/>
    <col min="8" max="8" width="25.21875" bestFit="1" customWidth="1"/>
    <col min="9" max="9" width="19" bestFit="1" customWidth="1"/>
    <col min="10" max="10" width="26" bestFit="1" customWidth="1"/>
    <col min="11" max="11" width="19" bestFit="1" customWidth="1"/>
    <col min="12" max="12" width="26" bestFit="1" customWidth="1"/>
    <col min="13" max="13" width="19" bestFit="1" customWidth="1"/>
    <col min="14" max="14" width="26" bestFit="1" customWidth="1"/>
    <col min="15" max="15" width="10.88671875" bestFit="1" customWidth="1"/>
    <col min="16" max="17" width="12" bestFit="1" customWidth="1"/>
    <col min="18" max="18" width="23.5546875" bestFit="1" customWidth="1"/>
    <col min="19" max="20" width="22" bestFit="1" customWidth="1"/>
    <col min="21" max="21" width="23" bestFit="1" customWidth="1"/>
    <col min="22" max="22" width="17" bestFit="1" customWidth="1"/>
    <col min="23" max="23" width="10.33203125" bestFit="1" customWidth="1"/>
    <col min="24" max="24" width="10.6640625" bestFit="1" customWidth="1"/>
    <col min="25" max="25" width="18.77734375" bestFit="1" customWidth="1"/>
    <col min="26" max="26" width="19.109375" bestFit="1" customWidth="1"/>
    <col min="27" max="27" width="19.88671875" bestFit="1" customWidth="1"/>
    <col min="28" max="28" width="20.21875" bestFit="1" customWidth="1"/>
    <col min="29" max="29" width="22.33203125" bestFit="1" customWidth="1"/>
    <col min="30" max="30" width="22.6640625" bestFit="1" customWidth="1"/>
    <col min="31" max="31" width="30.88671875" bestFit="1" customWidth="1"/>
    <col min="32" max="32" width="31.21875" bestFit="1" customWidth="1"/>
    <col min="33" max="33" width="32" bestFit="1" customWidth="1"/>
    <col min="34" max="34" width="32.33203125" bestFit="1" customWidth="1"/>
    <col min="35" max="35" width="23.21875" bestFit="1" customWidth="1"/>
    <col min="36" max="36" width="22.88671875" bestFit="1" customWidth="1"/>
    <col min="37" max="37" width="18.21875" bestFit="1" customWidth="1"/>
    <col min="38" max="38" width="28.88671875" bestFit="1" customWidth="1"/>
    <col min="39" max="39" width="34.77734375" bestFit="1" customWidth="1"/>
    <col min="40" max="40" width="16.109375" bestFit="1" customWidth="1"/>
    <col min="41" max="41" width="22" bestFit="1" customWidth="1"/>
    <col min="42" max="42" width="13.88671875" bestFit="1" customWidth="1"/>
    <col min="43" max="43" width="20.886718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3167</v>
      </c>
      <c r="D1" t="s">
        <v>2</v>
      </c>
      <c r="E1" t="s">
        <v>3</v>
      </c>
      <c r="F1" t="s">
        <v>4</v>
      </c>
      <c r="G1" t="s">
        <v>5</v>
      </c>
      <c r="H1" t="s">
        <v>3190</v>
      </c>
      <c r="I1" t="s">
        <v>6</v>
      </c>
      <c r="J1" t="s">
        <v>3191</v>
      </c>
      <c r="K1" t="s">
        <v>7</v>
      </c>
      <c r="L1" t="s">
        <v>3192</v>
      </c>
      <c r="M1" t="s">
        <v>8</v>
      </c>
      <c r="N1" t="s">
        <v>3193</v>
      </c>
      <c r="O1" t="s">
        <v>3194</v>
      </c>
      <c r="P1" t="s">
        <v>9</v>
      </c>
      <c r="Q1" t="s">
        <v>10</v>
      </c>
      <c r="R1" t="s">
        <v>11</v>
      </c>
      <c r="S1" s="1" t="s">
        <v>3195</v>
      </c>
      <c r="T1" s="1" t="s">
        <v>3196</v>
      </c>
      <c r="U1" s="1" t="s">
        <v>3197</v>
      </c>
      <c r="V1" t="s">
        <v>12</v>
      </c>
      <c r="W1" t="s">
        <v>3198</v>
      </c>
      <c r="X1" t="s">
        <v>3199</v>
      </c>
      <c r="Y1" t="s">
        <v>3200</v>
      </c>
      <c r="Z1" t="s">
        <v>3201</v>
      </c>
      <c r="AA1" t="s">
        <v>3202</v>
      </c>
      <c r="AB1" t="s">
        <v>3203</v>
      </c>
      <c r="AC1" s="1" t="s">
        <v>3204</v>
      </c>
      <c r="AD1" s="1" t="s">
        <v>3205</v>
      </c>
      <c r="AE1" s="1" t="s">
        <v>3206</v>
      </c>
      <c r="AF1" s="1" t="s">
        <v>3207</v>
      </c>
      <c r="AG1" s="1" t="s">
        <v>3208</v>
      </c>
      <c r="AH1" s="1" t="s">
        <v>3209</v>
      </c>
      <c r="AI1" t="s">
        <v>13</v>
      </c>
      <c r="AJ1" t="s">
        <v>14</v>
      </c>
      <c r="AK1" t="s">
        <v>3210</v>
      </c>
      <c r="AL1" t="s">
        <v>3211</v>
      </c>
      <c r="AM1" t="s">
        <v>3212</v>
      </c>
      <c r="AN1" t="s">
        <v>3213</v>
      </c>
      <c r="AO1" t="s">
        <v>3214</v>
      </c>
      <c r="AP1" t="s">
        <v>15</v>
      </c>
      <c r="AQ1" s="2" t="s">
        <v>3218</v>
      </c>
      <c r="AR1" s="2" t="s">
        <v>3219</v>
      </c>
      <c r="AS1" s="2" t="s">
        <v>3220</v>
      </c>
      <c r="AT1" s="2" t="s">
        <v>3221</v>
      </c>
      <c r="AU1" s="2" t="s">
        <v>3222</v>
      </c>
      <c r="AV1" s="2" t="s">
        <v>3223</v>
      </c>
    </row>
    <row r="2" spans="1:48" x14ac:dyDescent="0.3">
      <c r="A2" t="s">
        <v>953</v>
      </c>
      <c r="B2" t="s">
        <v>954</v>
      </c>
      <c r="C2" t="s">
        <v>3180</v>
      </c>
      <c r="D2" t="s">
        <v>138</v>
      </c>
      <c r="E2">
        <v>16074.5736192</v>
      </c>
      <c r="F2">
        <v>614.70000000000005</v>
      </c>
      <c r="G2">
        <v>213.089282324229</v>
      </c>
      <c r="H2">
        <f>(Table2[[#This Row],[1Y Return vs Nifty]]-AVERAGE(Table2[1Y Return vs Nifty]))/_xlfn.STDEV.P(Table2[1Y Return vs Nifty])</f>
        <v>3.0805719322640002</v>
      </c>
      <c r="I2">
        <v>33.924061268134302</v>
      </c>
      <c r="J2">
        <f>(Table2[[#This Row],[1M Return vs Nifty]]-AVERAGE(Table2[1M Return vs Nifty]))/_xlfn.STDEV.P(Table2[1M Return vs Nifty])</f>
        <v>3.034294014687922</v>
      </c>
      <c r="K2">
        <v>247.728451294547</v>
      </c>
      <c r="L2">
        <f>(Table2[[#This Row],[6M Return vs Nifty]]-AVERAGE(Table2[6M Return vs Nifty]))/_xlfn.STDEV.P(Table2[6M Return vs Nifty])</f>
        <v>6.8705939382954559</v>
      </c>
      <c r="M2">
        <v>-1.83463739807433</v>
      </c>
      <c r="N2">
        <f>(Table2[[#This Row],[1W Return vs Nifty]]-AVERAGE(Table2[1W Return vs Nifty]))/_xlfn.STDEV.P(Table2[1W Return vs Nifty])</f>
        <v>-0.45393811815733315</v>
      </c>
      <c r="O2">
        <v>561.54</v>
      </c>
      <c r="P2">
        <v>485.15466557237698</v>
      </c>
      <c r="Q2">
        <v>323.722842242404</v>
      </c>
      <c r="R2">
        <v>74.922243207402204</v>
      </c>
      <c r="S2" s="1">
        <f>(Table2[[#This Row],[Close Price]]-Table2[[#This Row],[20D EMA]])/Table2[[#This Row],[20D EMA]]</f>
        <v>9.4668233785661013E-2</v>
      </c>
      <c r="T2" s="1">
        <f>(Table2[[#This Row],[Close Price]]-Table2[[#This Row],[50D EMA]])/Table2[[#This Row],[50D EMA]]</f>
        <v>0.26701863059440589</v>
      </c>
      <c r="U2" s="1">
        <f>(Table2[[#This Row],[Close Price]]-Table2[[#This Row],[200D EMA]])/Table2[[#This Row],[200D EMA]]</f>
        <v>0.89884654336412895</v>
      </c>
      <c r="V2">
        <v>0.93621728450726105</v>
      </c>
      <c r="W2">
        <v>608</v>
      </c>
      <c r="X2">
        <v>637</v>
      </c>
      <c r="Y2">
        <v>608</v>
      </c>
      <c r="Z2">
        <v>637</v>
      </c>
      <c r="AA2">
        <v>511</v>
      </c>
      <c r="AB2">
        <v>647.70000000000005</v>
      </c>
      <c r="AC2" s="1">
        <f>(Table2[[#This Row],[Close Price]]/Table2[[#This Row],[Day Low]])-1</f>
        <v>1.1019736842105443E-2</v>
      </c>
      <c r="AD2" s="1">
        <f>(Table2[[#This Row],[Day High]]/Table2[[#This Row],[Close Price]])-1</f>
        <v>3.6277859118269085E-2</v>
      </c>
      <c r="AE2" s="1">
        <f>(Table2[[#This Row],[Close Price]]/Table2[[#This Row],[Current Week Low]])-1</f>
        <v>1.1019736842105443E-2</v>
      </c>
      <c r="AF2" s="1">
        <f>(Table2[[#This Row],[Current Week High]]/Table2[[#This Row],[Close Price]])-1</f>
        <v>3.6277859118269085E-2</v>
      </c>
      <c r="AG2" s="1">
        <f>(Table2[[#This Row],[Close Price]]/Table2[[#This Row],[Current Month Low]])-1</f>
        <v>0.20293542074364002</v>
      </c>
      <c r="AH2" s="1">
        <f>(Table2[[#This Row],[Current Month High]]/Table2[[#This Row],[Close Price]])-1</f>
        <v>5.3684724255734562E-2</v>
      </c>
      <c r="AI2">
        <v>5.3684724255734499</v>
      </c>
      <c r="AJ2">
        <v>319.004123922156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0.6</v>
      </c>
      <c r="AM2" t="s">
        <v>3216</v>
      </c>
      <c r="AN2">
        <v>25.45</v>
      </c>
      <c r="AO2" t="s">
        <v>3216</v>
      </c>
      <c r="AP2">
        <v>0.273808956972101</v>
      </c>
      <c r="AQ2">
        <f>(Table2[[#This Row],[Sharpe Ratio]]-AVERAGE(Table2[Sharpe Ratio]))/_xlfn.STDEV.P(Table2[Sharpe Ratio])</f>
        <v>2.449297694798823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14.980819461888869</v>
      </c>
      <c r="AS2">
        <f>_xlfn.RANK.AVG(Table2[[#This Row],[1Y Return vs Nifty Z-Score]],Table2[1Y Return vs Nifty Z-Score])</f>
        <v>13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5</v>
      </c>
      <c r="AV2">
        <f>(Table2[[#This Row],[Rank 1Y]]+Table2[[#This Row],[Rank 6M]]+Table2[[#This Row],[Rank Sharpe]])/3</f>
        <v>6.333333333333333</v>
      </c>
    </row>
    <row r="3" spans="1:48" x14ac:dyDescent="0.3">
      <c r="A3" t="s">
        <v>910</v>
      </c>
      <c r="B3" t="s">
        <v>911</v>
      </c>
      <c r="C3" t="s">
        <v>3177</v>
      </c>
      <c r="D3" t="s">
        <v>912</v>
      </c>
      <c r="E3">
        <v>17405.45915948</v>
      </c>
      <c r="F3">
        <v>2585.25</v>
      </c>
      <c r="G3">
        <v>188.79756266190199</v>
      </c>
      <c r="H3">
        <f>(Table2[[#This Row],[1Y Return vs Nifty]]-AVERAGE(Table2[1Y Return vs Nifty]))/_xlfn.STDEV.P(Table2[1Y Return vs Nifty])</f>
        <v>2.6761479035601856</v>
      </c>
      <c r="I3">
        <v>25.264860011881801</v>
      </c>
      <c r="J3">
        <f>(Table2[[#This Row],[1M Return vs Nifty]]-AVERAGE(Table2[1M Return vs Nifty]))/_xlfn.STDEV.P(Table2[1M Return vs Nifty])</f>
        <v>2.1976335871441166</v>
      </c>
      <c r="K3">
        <v>206.47022863292401</v>
      </c>
      <c r="L3">
        <f>(Table2[[#This Row],[6M Return vs Nifty]]-AVERAGE(Table2[6M Return vs Nifty]))/_xlfn.STDEV.P(Table2[6M Return vs Nifty])</f>
        <v>5.6422853638558665</v>
      </c>
      <c r="M3">
        <v>13.5285804466538</v>
      </c>
      <c r="N3">
        <f>(Table2[[#This Row],[1W Return vs Nifty]]-AVERAGE(Table2[1W Return vs Nifty]))/_xlfn.STDEV.P(Table2[1W Return vs Nifty])</f>
        <v>3.2616212500895627</v>
      </c>
      <c r="O3">
        <v>2237.56</v>
      </c>
      <c r="P3">
        <v>1952.4696300662299</v>
      </c>
      <c r="Q3">
        <v>1364.39192856043</v>
      </c>
      <c r="R3">
        <v>73.459576225699607</v>
      </c>
      <c r="S3" s="1">
        <f>(Table2[[#This Row],[Close Price]]-Table2[[#This Row],[20D EMA]])/Table2[[#This Row],[20D EMA]]</f>
        <v>0.15538801194157925</v>
      </c>
      <c r="T3" s="1">
        <f>(Table2[[#This Row],[Close Price]]-Table2[[#This Row],[50D EMA]])/Table2[[#This Row],[50D EMA]]</f>
        <v>0.32409229838433157</v>
      </c>
      <c r="U3" s="1">
        <f>(Table2[[#This Row],[Close Price]]-Table2[[#This Row],[200D EMA]])/Table2[[#This Row],[200D EMA]]</f>
        <v>0.89480012735614578</v>
      </c>
      <c r="V3">
        <v>0.68398593412248498</v>
      </c>
      <c r="W3">
        <v>2510.1999999999998</v>
      </c>
      <c r="X3">
        <v>2660</v>
      </c>
      <c r="Y3">
        <v>2510.1999999999998</v>
      </c>
      <c r="Z3">
        <v>2660</v>
      </c>
      <c r="AA3">
        <v>2157</v>
      </c>
      <c r="AB3">
        <v>2660</v>
      </c>
      <c r="AC3" s="1">
        <f>(Table2[[#This Row],[Close Price]]/Table2[[#This Row],[Day Low]])-1</f>
        <v>2.9898016094335178E-2</v>
      </c>
      <c r="AD3" s="1">
        <f>(Table2[[#This Row],[Day High]]/Table2[[#This Row],[Close Price]])-1</f>
        <v>2.8914031524997608E-2</v>
      </c>
      <c r="AE3" s="1">
        <f>(Table2[[#This Row],[Close Price]]/Table2[[#This Row],[Current Week Low]])-1</f>
        <v>2.9898016094335178E-2</v>
      </c>
      <c r="AF3" s="1">
        <f>(Table2[[#This Row],[Current Week High]]/Table2[[#This Row],[Close Price]])-1</f>
        <v>2.8914031524997608E-2</v>
      </c>
      <c r="AG3" s="1">
        <f>(Table2[[#This Row],[Close Price]]/Table2[[#This Row],[Current Month Low]])-1</f>
        <v>0.19853963838664823</v>
      </c>
      <c r="AH3" s="1">
        <f>(Table2[[#This Row],[Current Month High]]/Table2[[#This Row],[Close Price]])-1</f>
        <v>2.8914031524997608E-2</v>
      </c>
      <c r="AI3">
        <v>2.8914031524997599</v>
      </c>
      <c r="AJ3">
        <v>254.143835616438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0.82</v>
      </c>
      <c r="AM3" t="s">
        <v>3216</v>
      </c>
      <c r="AN3">
        <v>20.02</v>
      </c>
      <c r="AO3" t="s">
        <v>3216</v>
      </c>
      <c r="AP3">
        <v>0.25514341166361298</v>
      </c>
      <c r="AQ3">
        <f>(Table2[[#This Row],[Sharpe Ratio]]-AVERAGE(Table2[Sharpe Ratio]))/_xlfn.STDEV.P(Table2[Sharpe Ratio])</f>
        <v>2.2321813990529304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16.00986950370266</v>
      </c>
      <c r="AS3">
        <f>_xlfn.RANK.AVG(Table2[[#This Row],[1Y Return vs Nifty Z-Score]],Table2[1Y Return vs Nifty Z-Score])</f>
        <v>20</v>
      </c>
      <c r="AT3">
        <f>_xlfn.RANK.AVG(Table2[[#This Row],[6M Return vs Nifty Z-Score]],Table2[6M Return vs Nifty Z-Score])</f>
        <v>2</v>
      </c>
      <c r="AU3">
        <f>_xlfn.RANK.AVG(Table2[[#This Row],[Sharpe Ratio Z-Score]],Table2[Sharpe Ratio Z-Score])</f>
        <v>8</v>
      </c>
      <c r="AV3">
        <f>(Table2[[#This Row],[Rank 1Y]]+Table2[[#This Row],[Rank 6M]]+Table2[[#This Row],[Rank Sharpe]])/3</f>
        <v>10</v>
      </c>
    </row>
    <row r="4" spans="1:48" x14ac:dyDescent="0.3">
      <c r="A4" t="s">
        <v>230</v>
      </c>
      <c r="B4" t="s">
        <v>231</v>
      </c>
      <c r="C4" t="s">
        <v>3173</v>
      </c>
      <c r="D4" t="s">
        <v>132</v>
      </c>
      <c r="E4">
        <v>115781.166153</v>
      </c>
      <c r="F4">
        <v>545.29999999999995</v>
      </c>
      <c r="G4">
        <v>204.07556729264499</v>
      </c>
      <c r="H4">
        <f>(Table2[[#This Row],[1Y Return vs Nifty]]-AVERAGE(Table2[1Y Return vs Nifty]))/_xlfn.STDEV.P(Table2[1Y Return vs Nifty])</f>
        <v>2.9305058604776222</v>
      </c>
      <c r="I4">
        <v>-5.1502310937062701</v>
      </c>
      <c r="J4">
        <f>(Table2[[#This Row],[1M Return vs Nifty]]-AVERAGE(Table2[1M Return vs Nifty]))/_xlfn.STDEV.P(Table2[1M Return vs Nifty])</f>
        <v>-0.74110202773845291</v>
      </c>
      <c r="K4">
        <v>107.859488811341</v>
      </c>
      <c r="L4">
        <f>(Table2[[#This Row],[6M Return vs Nifty]]-AVERAGE(Table2[6M Return vs Nifty]))/_xlfn.STDEV.P(Table2[6M Return vs Nifty])</f>
        <v>2.7065210618383726</v>
      </c>
      <c r="M4">
        <v>-4.5179719021780702</v>
      </c>
      <c r="N4">
        <f>(Table2[[#This Row],[1W Return vs Nifty]]-AVERAGE(Table2[1W Return vs Nifty]))/_xlfn.STDEV.P(Table2[1W Return vs Nifty])</f>
        <v>-1.1028964780287982</v>
      </c>
      <c r="O4">
        <v>567.91999999999996</v>
      </c>
      <c r="P4">
        <v>544.68139982290097</v>
      </c>
      <c r="Q4">
        <v>385.18445864243802</v>
      </c>
      <c r="R4">
        <v>34.872163136321397</v>
      </c>
      <c r="S4" s="1">
        <f>(Table2[[#This Row],[Close Price]]-Table2[[#This Row],[20D EMA]])/Table2[[#This Row],[20D EMA]]</f>
        <v>-3.9829553458233566E-2</v>
      </c>
      <c r="T4" s="1">
        <f>(Table2[[#This Row],[Close Price]]-Table2[[#This Row],[50D EMA]])/Table2[[#This Row],[50D EMA]]</f>
        <v>1.1357101184290789E-3</v>
      </c>
      <c r="U4" s="1">
        <f>(Table2[[#This Row],[Close Price]]-Table2[[#This Row],[200D EMA]])/Table2[[#This Row],[200D EMA]]</f>
        <v>0.41568536259713224</v>
      </c>
      <c r="V4">
        <v>0.252324790875261</v>
      </c>
      <c r="W4">
        <v>542.6</v>
      </c>
      <c r="X4">
        <v>554.35</v>
      </c>
      <c r="Y4">
        <v>542.6</v>
      </c>
      <c r="Z4">
        <v>554.35</v>
      </c>
      <c r="AA4">
        <v>542.6</v>
      </c>
      <c r="AB4">
        <v>619.5</v>
      </c>
      <c r="AC4" s="1">
        <f>(Table2[[#This Row],[Close Price]]/Table2[[#This Row],[Day Low]])-1</f>
        <v>4.9760412827126732E-3</v>
      </c>
      <c r="AD4" s="1">
        <f>(Table2[[#This Row],[Day High]]/Table2[[#This Row],[Close Price]])-1</f>
        <v>1.659636897120853E-2</v>
      </c>
      <c r="AE4" s="1">
        <f>(Table2[[#This Row],[Close Price]]/Table2[[#This Row],[Current Week Low]])-1</f>
        <v>4.9760412827126732E-3</v>
      </c>
      <c r="AF4" s="1">
        <f>(Table2[[#This Row],[Current Week High]]/Table2[[#This Row],[Close Price]])-1</f>
        <v>1.659636897120853E-2</v>
      </c>
      <c r="AG4" s="1">
        <f>(Table2[[#This Row],[Close Price]]/Table2[[#This Row],[Current Month Low]])-1</f>
        <v>4.9760412827126732E-3</v>
      </c>
      <c r="AH4" s="1">
        <f>(Table2[[#This Row],[Current Month High]]/Table2[[#This Row],[Close Price]])-1</f>
        <v>0.13607188703466</v>
      </c>
      <c r="AI4">
        <v>18.650284247203299</v>
      </c>
      <c r="AJ4">
        <v>283.608863876187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0.28000000000000003</v>
      </c>
      <c r="AM4" t="s">
        <v>3216</v>
      </c>
      <c r="AN4">
        <v>-5.95</v>
      </c>
      <c r="AO4" t="s">
        <v>3215</v>
      </c>
      <c r="AP4">
        <v>0.22155748192066399</v>
      </c>
      <c r="AQ4">
        <f>(Table2[[#This Row],[Sharpe Ratio]]-AVERAGE(Table2[Sharpe Ratio]))/_xlfn.STDEV.P(Table2[Sharpe Ratio])</f>
        <v>1.841512252534351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5.6345406690830941</v>
      </c>
      <c r="AS4">
        <f>_xlfn.RANK.AVG(Table2[[#This Row],[1Y Return vs Nifty Z-Score]],Table2[1Y Return vs Nifty Z-Score])</f>
        <v>15</v>
      </c>
      <c r="AT4">
        <f>_xlfn.RANK.AVG(Table2[[#This Row],[6M Return vs Nifty Z-Score]],Table2[6M Return vs Nifty Z-Score])</f>
        <v>12</v>
      </c>
      <c r="AU4">
        <f>_xlfn.RANK.AVG(Table2[[#This Row],[Sharpe Ratio Z-Score]],Table2[Sharpe Ratio Z-Score])</f>
        <v>24</v>
      </c>
      <c r="AV4">
        <f>(Table2[[#This Row],[Rank 1Y]]+Table2[[#This Row],[Rank 6M]]+Table2[[#This Row],[Rank Sharpe]])/3</f>
        <v>17</v>
      </c>
    </row>
    <row r="5" spans="1:48" x14ac:dyDescent="0.3">
      <c r="A5" t="s">
        <v>237</v>
      </c>
      <c r="B5" t="s">
        <v>238</v>
      </c>
      <c r="C5" t="s">
        <v>3182</v>
      </c>
      <c r="D5" t="s">
        <v>239</v>
      </c>
      <c r="E5">
        <v>113366.212712081</v>
      </c>
      <c r="F5">
        <v>83.11</v>
      </c>
      <c r="G5">
        <v>210.088243189808</v>
      </c>
      <c r="H5">
        <f>(Table2[[#This Row],[1Y Return vs Nifty]]-AVERAGE(Table2[1Y Return vs Nifty]))/_xlfn.STDEV.P(Table2[1Y Return vs Nifty])</f>
        <v>3.0306087203583969</v>
      </c>
      <c r="I5">
        <v>1.91580349910078</v>
      </c>
      <c r="J5">
        <f>(Table2[[#This Row],[1M Return vs Nifty]]-AVERAGE(Table2[1M Return vs Nifty]))/_xlfn.STDEV.P(Table2[1M Return vs Nifty])</f>
        <v>-5.8374909092432925E-2</v>
      </c>
      <c r="K5">
        <v>100.331791875994</v>
      </c>
      <c r="L5">
        <f>(Table2[[#This Row],[6M Return vs Nifty]]-AVERAGE(Table2[6M Return vs Nifty]))/_xlfn.STDEV.P(Table2[6M Return vs Nifty])</f>
        <v>2.4824121668114918</v>
      </c>
      <c r="M5">
        <v>9.6882628494751195</v>
      </c>
      <c r="N5">
        <f>(Table2[[#This Row],[1W Return vs Nifty]]-AVERAGE(Table2[1W Return vs Nifty]))/_xlfn.STDEV.P(Table2[1W Return vs Nifty])</f>
        <v>2.3328491549820902</v>
      </c>
      <c r="O5">
        <v>77.67</v>
      </c>
      <c r="P5">
        <v>70.245324696186998</v>
      </c>
      <c r="Q5">
        <v>51.520399907906899</v>
      </c>
      <c r="R5">
        <v>73.310401010843606</v>
      </c>
      <c r="S5" s="1">
        <f>(Table2[[#This Row],[Close Price]]-Table2[[#This Row],[20D EMA]])/Table2[[#This Row],[20D EMA]]</f>
        <v>7.0039912450109404E-2</v>
      </c>
      <c r="T5" s="1">
        <f>(Table2[[#This Row],[Close Price]]-Table2[[#This Row],[50D EMA]])/Table2[[#This Row],[50D EMA]]</f>
        <v>0.18313923893800882</v>
      </c>
      <c r="U5" s="1">
        <f>(Table2[[#This Row],[Close Price]]-Table2[[#This Row],[200D EMA]])/Table2[[#This Row],[200D EMA]]</f>
        <v>0.61314741633527203</v>
      </c>
      <c r="V5">
        <v>1.00894903301244</v>
      </c>
      <c r="W5">
        <v>83.66</v>
      </c>
      <c r="X5">
        <v>85.85</v>
      </c>
      <c r="Y5">
        <v>83.66</v>
      </c>
      <c r="Z5">
        <v>85.85</v>
      </c>
      <c r="AA5">
        <v>72.5</v>
      </c>
      <c r="AB5">
        <v>86.04</v>
      </c>
      <c r="AC5" s="1">
        <f>(Table2[[#This Row],[Close Price]]/Table2[[#This Row],[Day Low]])-1</f>
        <v>-6.5742290222328137E-3</v>
      </c>
      <c r="AD5" s="1">
        <f>(Table2[[#This Row],[Day High]]/Table2[[#This Row],[Close Price]])-1</f>
        <v>3.2968355191914211E-2</v>
      </c>
      <c r="AE5" s="1">
        <f>(Table2[[#This Row],[Close Price]]/Table2[[#This Row],[Current Week Low]])-1</f>
        <v>-6.5742290222328137E-3</v>
      </c>
      <c r="AF5" s="1">
        <f>(Table2[[#This Row],[Current Week High]]/Table2[[#This Row],[Close Price]])-1</f>
        <v>3.2968355191914211E-2</v>
      </c>
      <c r="AG5" s="1">
        <f>(Table2[[#This Row],[Close Price]]/Table2[[#This Row],[Current Month Low]])-1</f>
        <v>0.14634482758620693</v>
      </c>
      <c r="AH5" s="1">
        <f>(Table2[[#This Row],[Current Month High]]/Table2[[#This Row],[Close Price]])-1</f>
        <v>3.525448201179171E-2</v>
      </c>
      <c r="AI5">
        <v>3.5254482011791701</v>
      </c>
      <c r="AJ5">
        <v>239.224489795918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0.55000000000000004</v>
      </c>
      <c r="AM5" t="s">
        <v>3216</v>
      </c>
      <c r="AN5">
        <v>10</v>
      </c>
      <c r="AO5" t="s">
        <v>3216</v>
      </c>
      <c r="AP5">
        <v>0.22620161609695999</v>
      </c>
      <c r="AQ5">
        <f>(Table2[[#This Row],[Sharpe Ratio]]-AVERAGE(Table2[Sharpe Ratio]))/_xlfn.STDEV.P(Table2[Sharpe Ratio])</f>
        <v>1.8955324910347373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9.683027624094283</v>
      </c>
      <c r="AS5">
        <f>_xlfn.RANK.AVG(Table2[[#This Row],[1Y Return vs Nifty Z-Score]],Table2[1Y Return vs Nifty Z-Score])</f>
        <v>14</v>
      </c>
      <c r="AT5">
        <f>_xlfn.RANK.AVG(Table2[[#This Row],[6M Return vs Nifty Z-Score]],Table2[6M Return vs Nifty Z-Score])</f>
        <v>15</v>
      </c>
      <c r="AU5">
        <f>_xlfn.RANK.AVG(Table2[[#This Row],[Sharpe Ratio Z-Score]],Table2[Sharpe Ratio Z-Score])</f>
        <v>22</v>
      </c>
      <c r="AV5">
        <f>(Table2[[#This Row],[Rank 1Y]]+Table2[[#This Row],[Rank 6M]]+Table2[[#This Row],[Rank Sharpe]])/3</f>
        <v>17</v>
      </c>
    </row>
    <row r="6" spans="1:48" x14ac:dyDescent="0.3">
      <c r="A6" t="s">
        <v>605</v>
      </c>
      <c r="B6" t="s">
        <v>606</v>
      </c>
      <c r="C6" t="s">
        <v>3182</v>
      </c>
      <c r="D6" t="s">
        <v>166</v>
      </c>
      <c r="E6">
        <v>32723.925204415998</v>
      </c>
      <c r="F6">
        <v>240.36</v>
      </c>
      <c r="G6">
        <v>363.44823846178502</v>
      </c>
      <c r="H6">
        <f>(Table2[[#This Row],[1Y Return vs Nifty]]-AVERAGE(Table2[1Y Return vs Nifty]))/_xlfn.STDEV.P(Table2[1Y Return vs Nifty])</f>
        <v>5.5838436494638444</v>
      </c>
      <c r="I6">
        <v>14.5407311266903</v>
      </c>
      <c r="J6">
        <f>(Table2[[#This Row],[1M Return vs Nifty]]-AVERAGE(Table2[1M Return vs Nifty]))/_xlfn.STDEV.P(Table2[1M Return vs Nifty])</f>
        <v>1.1614578484591536</v>
      </c>
      <c r="K6">
        <v>90.864623220090706</v>
      </c>
      <c r="L6">
        <f>(Table2[[#This Row],[6M Return vs Nifty]]-AVERAGE(Table2[6M Return vs Nifty]))/_xlfn.STDEV.P(Table2[6M Return vs Nifty])</f>
        <v>2.2005627878141683</v>
      </c>
      <c r="M6">
        <v>10.370311974902</v>
      </c>
      <c r="N6">
        <f>(Table2[[#This Row],[1W Return vs Nifty]]-AVERAGE(Table2[1W Return vs Nifty]))/_xlfn.STDEV.P(Table2[1W Return vs Nifty])</f>
        <v>2.4978011880260045</v>
      </c>
      <c r="O6">
        <v>226.56</v>
      </c>
      <c r="P6">
        <v>202.518743339477</v>
      </c>
      <c r="Q6">
        <v>149.09163472734701</v>
      </c>
      <c r="R6">
        <v>82.070989858130901</v>
      </c>
      <c r="S6" s="1">
        <f>(Table2[[#This Row],[Close Price]]-Table2[[#This Row],[20D EMA]])/Table2[[#This Row],[20D EMA]]</f>
        <v>6.0911016949152595E-2</v>
      </c>
      <c r="T6" s="1">
        <f>(Table2[[#This Row],[Close Price]]-Table2[[#This Row],[50D EMA]])/Table2[[#This Row],[50D EMA]]</f>
        <v>0.18685310819399409</v>
      </c>
      <c r="U6" s="1">
        <f>(Table2[[#This Row],[Close Price]]-Table2[[#This Row],[200D EMA]])/Table2[[#This Row],[200D EMA]]</f>
        <v>0.61216288519178852</v>
      </c>
      <c r="V6">
        <v>0.80490497896671698</v>
      </c>
      <c r="W6">
        <v>238.15</v>
      </c>
      <c r="X6">
        <v>254.25</v>
      </c>
      <c r="Y6">
        <v>238.15</v>
      </c>
      <c r="Z6">
        <v>254.25</v>
      </c>
      <c r="AA6">
        <v>214.75</v>
      </c>
      <c r="AB6">
        <v>254.25</v>
      </c>
      <c r="AC6" s="1">
        <f>(Table2[[#This Row],[Close Price]]/Table2[[#This Row],[Day Low]])-1</f>
        <v>9.2798656309049932E-3</v>
      </c>
      <c r="AD6" s="1">
        <f>(Table2[[#This Row],[Day High]]/Table2[[#This Row],[Close Price]])-1</f>
        <v>5.7788317523714383E-2</v>
      </c>
      <c r="AE6" s="1">
        <f>(Table2[[#This Row],[Close Price]]/Table2[[#This Row],[Current Week Low]])-1</f>
        <v>9.2798656309049932E-3</v>
      </c>
      <c r="AF6" s="1">
        <f>(Table2[[#This Row],[Current Week High]]/Table2[[#This Row],[Close Price]])-1</f>
        <v>5.7788317523714383E-2</v>
      </c>
      <c r="AG6" s="1">
        <f>(Table2[[#This Row],[Close Price]]/Table2[[#This Row],[Current Month Low]])-1</f>
        <v>0.11925494761350408</v>
      </c>
      <c r="AH6" s="1">
        <f>(Table2[[#This Row],[Current Month High]]/Table2[[#This Row],[Close Price]])-1</f>
        <v>5.7788317523714383E-2</v>
      </c>
      <c r="AI6">
        <v>5.7788317523714303</v>
      </c>
      <c r="AJ6">
        <v>410.86078639744898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0.67</v>
      </c>
      <c r="AM6" t="s">
        <v>3216</v>
      </c>
      <c r="AN6">
        <v>9.2799999999999994</v>
      </c>
      <c r="AO6" t="s">
        <v>3216</v>
      </c>
      <c r="AP6">
        <v>0.20810636526644599</v>
      </c>
      <c r="AQ6">
        <f>(Table2[[#This Row],[Sharpe Ratio]]-AVERAGE(Table2[Sharpe Ratio]))/_xlfn.STDEV.P(Table2[Sharpe Ratio])</f>
        <v>1.6850498201037463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13.128715293866916</v>
      </c>
      <c r="AS6">
        <f>_xlfn.RANK.AVG(Table2[[#This Row],[1Y Return vs Nifty Z-Score]],Table2[1Y Return vs Nifty Z-Score])</f>
        <v>1</v>
      </c>
      <c r="AT6">
        <f>_xlfn.RANK.AVG(Table2[[#This Row],[6M Return vs Nifty Z-Score]],Table2[6M Return vs Nifty Z-Score])</f>
        <v>20</v>
      </c>
      <c r="AU6">
        <f>_xlfn.RANK.AVG(Table2[[#This Row],[Sharpe Ratio Z-Score]],Table2[Sharpe Ratio Z-Score])</f>
        <v>31</v>
      </c>
      <c r="AV6">
        <f>(Table2[[#This Row],[Rank 1Y]]+Table2[[#This Row],[Rank 6M]]+Table2[[#This Row],[Rank Sharpe]])/3</f>
        <v>17.333333333333332</v>
      </c>
    </row>
    <row r="7" spans="1:48" x14ac:dyDescent="0.3">
      <c r="A7" t="s">
        <v>558</v>
      </c>
      <c r="B7" t="s">
        <v>559</v>
      </c>
      <c r="C7" t="s">
        <v>3172</v>
      </c>
      <c r="D7" t="s">
        <v>43</v>
      </c>
      <c r="E7">
        <v>37888.161065599998</v>
      </c>
      <c r="F7">
        <v>8235.4500000000007</v>
      </c>
      <c r="G7">
        <v>274.778993423195</v>
      </c>
      <c r="H7">
        <f>(Table2[[#This Row],[1Y Return vs Nifty]]-AVERAGE(Table2[1Y Return vs Nifty]))/_xlfn.STDEV.P(Table2[1Y Return vs Nifty])</f>
        <v>4.1076215540703265</v>
      </c>
      <c r="I7">
        <v>63.6740399572153</v>
      </c>
      <c r="J7">
        <f>(Table2[[#This Row],[1M Return vs Nifty]]-AVERAGE(Table2[1M Return vs Nifty]))/_xlfn.STDEV.P(Table2[1M Return vs Nifty])</f>
        <v>5.9087658225181157</v>
      </c>
      <c r="K7">
        <v>147.83405396414301</v>
      </c>
      <c r="L7">
        <f>(Table2[[#This Row],[6M Return vs Nifty]]-AVERAGE(Table2[6M Return vs Nifty]))/_xlfn.STDEV.P(Table2[6M Return vs Nifty])</f>
        <v>3.8966135565970705</v>
      </c>
      <c r="M7">
        <v>1.18703545225105</v>
      </c>
      <c r="N7">
        <f>(Table2[[#This Row],[1W Return vs Nifty]]-AVERAGE(Table2[1W Return vs Nifty]))/_xlfn.STDEV.P(Table2[1W Return vs Nifty])</f>
        <v>0.27684660287403384</v>
      </c>
      <c r="O7">
        <v>6420.28</v>
      </c>
      <c r="P7">
        <v>5481.4958881156999</v>
      </c>
      <c r="Q7">
        <v>3887.0660074347702</v>
      </c>
      <c r="R7">
        <v>73.3958748327954</v>
      </c>
      <c r="S7" s="1">
        <f>(Table2[[#This Row],[Close Price]]-Table2[[#This Row],[20D EMA]])/Table2[[#This Row],[20D EMA]]</f>
        <v>0.28272442946413567</v>
      </c>
      <c r="T7" s="1">
        <f>(Table2[[#This Row],[Close Price]]-Table2[[#This Row],[50D EMA]])/Table2[[#This Row],[50D EMA]]</f>
        <v>0.5024092269876701</v>
      </c>
      <c r="U7" s="1">
        <f>(Table2[[#This Row],[Close Price]]-Table2[[#This Row],[200D EMA]])/Table2[[#This Row],[200D EMA]]</f>
        <v>1.118680255042775</v>
      </c>
      <c r="V7">
        <v>1.2558458723813799</v>
      </c>
      <c r="W7">
        <v>7400</v>
      </c>
      <c r="X7">
        <v>8480</v>
      </c>
      <c r="Y7">
        <v>7400</v>
      </c>
      <c r="Z7">
        <v>8480</v>
      </c>
      <c r="AA7">
        <v>6285.25</v>
      </c>
      <c r="AB7">
        <v>8480</v>
      </c>
      <c r="AC7" s="1">
        <f>(Table2[[#This Row],[Close Price]]/Table2[[#This Row],[Day Low]])-1</f>
        <v>0.11289864864864874</v>
      </c>
      <c r="AD7" s="1">
        <f>(Table2[[#This Row],[Day High]]/Table2[[#This Row],[Close Price]])-1</f>
        <v>2.96947950628077E-2</v>
      </c>
      <c r="AE7" s="1">
        <f>(Table2[[#This Row],[Close Price]]/Table2[[#This Row],[Current Week Low]])-1</f>
        <v>0.11289864864864874</v>
      </c>
      <c r="AF7" s="1">
        <f>(Table2[[#This Row],[Current Week High]]/Table2[[#This Row],[Close Price]])-1</f>
        <v>2.96947950628077E-2</v>
      </c>
      <c r="AG7" s="1">
        <f>(Table2[[#This Row],[Close Price]]/Table2[[#This Row],[Current Month Low]])-1</f>
        <v>0.31028200946660855</v>
      </c>
      <c r="AH7" s="1">
        <f>(Table2[[#This Row],[Current Month High]]/Table2[[#This Row],[Close Price]])-1</f>
        <v>2.96947950628077E-2</v>
      </c>
      <c r="AI7">
        <v>2.96947950628077</v>
      </c>
      <c r="AJ7">
        <v>313.40545153355703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0.68</v>
      </c>
      <c r="AM7" t="s">
        <v>3216</v>
      </c>
      <c r="AN7">
        <v>34.35</v>
      </c>
      <c r="AO7" t="s">
        <v>3216</v>
      </c>
      <c r="AP7">
        <v>0.193887553558271</v>
      </c>
      <c r="AQ7">
        <f>(Table2[[#This Row],[Sharpe Ratio]]-AVERAGE(Table2[Sharpe Ratio]))/_xlfn.STDEV.P(Table2[Sharpe Ratio])</f>
        <v>1.5196576133953021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15.709505149454849</v>
      </c>
      <c r="AS7">
        <f>_xlfn.RANK.AVG(Table2[[#This Row],[1Y Return vs Nifty Z-Score]],Table2[1Y Return vs Nifty Z-Score])</f>
        <v>5</v>
      </c>
      <c r="AT7">
        <f>_xlfn.RANK.AVG(Table2[[#This Row],[6M Return vs Nifty Z-Score]],Table2[6M Return vs Nifty Z-Score])</f>
        <v>4</v>
      </c>
      <c r="AU7">
        <f>_xlfn.RANK.AVG(Table2[[#This Row],[Sharpe Ratio Z-Score]],Table2[Sharpe Ratio Z-Score])</f>
        <v>46</v>
      </c>
      <c r="AV7">
        <f>(Table2[[#This Row],[Rank 1Y]]+Table2[[#This Row],[Rank 6M]]+Table2[[#This Row],[Rank Sharpe]])/3</f>
        <v>18.333333333333332</v>
      </c>
    </row>
    <row r="8" spans="1:48" x14ac:dyDescent="0.3">
      <c r="A8" t="s">
        <v>772</v>
      </c>
      <c r="B8" t="s">
        <v>773</v>
      </c>
      <c r="C8" t="s">
        <v>3183</v>
      </c>
      <c r="D8" t="s">
        <v>135</v>
      </c>
      <c r="E8">
        <v>22081.014282504999</v>
      </c>
      <c r="F8">
        <v>647.75</v>
      </c>
      <c r="G8">
        <v>166.46437254834601</v>
      </c>
      <c r="H8">
        <f>(Table2[[#This Row],[1Y Return vs Nifty]]-AVERAGE(Table2[1Y Return vs Nifty]))/_xlfn.STDEV.P(Table2[1Y Return vs Nifty])</f>
        <v>2.3043307228465459</v>
      </c>
      <c r="I8">
        <v>19.4451979818719</v>
      </c>
      <c r="J8">
        <f>(Table2[[#This Row],[1M Return vs Nifty]]-AVERAGE(Table2[1M Return vs Nifty]))/_xlfn.STDEV.P(Table2[1M Return vs Nifty])</f>
        <v>1.635332194891252</v>
      </c>
      <c r="K8">
        <v>103.502203071076</v>
      </c>
      <c r="L8">
        <f>(Table2[[#This Row],[6M Return vs Nifty]]-AVERAGE(Table2[6M Return vs Nifty]))/_xlfn.STDEV.P(Table2[6M Return vs Nifty])</f>
        <v>2.5767992490509983</v>
      </c>
      <c r="M8">
        <v>4.8083304532491198</v>
      </c>
      <c r="N8">
        <f>(Table2[[#This Row],[1W Return vs Nifty]]-AVERAGE(Table2[1W Return vs Nifty]))/_xlfn.STDEV.P(Table2[1W Return vs Nifty])</f>
        <v>1.1526485801766693</v>
      </c>
      <c r="O8">
        <v>606.32000000000005</v>
      </c>
      <c r="P8">
        <v>557.52410442391999</v>
      </c>
      <c r="Q8">
        <v>417.72114153002298</v>
      </c>
      <c r="R8">
        <v>77.320949308091002</v>
      </c>
      <c r="S8" s="1">
        <f>(Table2[[#This Row],[Close Price]]-Table2[[#This Row],[20D EMA]])/Table2[[#This Row],[20D EMA]]</f>
        <v>6.8330254651009281E-2</v>
      </c>
      <c r="T8" s="1">
        <f>(Table2[[#This Row],[Close Price]]-Table2[[#This Row],[50D EMA]])/Table2[[#This Row],[50D EMA]]</f>
        <v>0.16183317431505292</v>
      </c>
      <c r="U8" s="1">
        <f>(Table2[[#This Row],[Close Price]]-Table2[[#This Row],[200D EMA]])/Table2[[#This Row],[200D EMA]]</f>
        <v>0.55067564363017552</v>
      </c>
      <c r="V8">
        <v>0.70026840099643295</v>
      </c>
      <c r="W8">
        <v>640.75</v>
      </c>
      <c r="X8">
        <v>659.95</v>
      </c>
      <c r="Y8">
        <v>640.75</v>
      </c>
      <c r="Z8">
        <v>659.95</v>
      </c>
      <c r="AA8">
        <v>591.20000000000005</v>
      </c>
      <c r="AB8">
        <v>660</v>
      </c>
      <c r="AC8" s="1">
        <f>(Table2[[#This Row],[Close Price]]/Table2[[#This Row],[Day Low]])-1</f>
        <v>1.0924697619976609E-2</v>
      </c>
      <c r="AD8" s="1">
        <f>(Table2[[#This Row],[Day High]]/Table2[[#This Row],[Close Price]])-1</f>
        <v>1.883442686221537E-2</v>
      </c>
      <c r="AE8" s="1">
        <f>(Table2[[#This Row],[Close Price]]/Table2[[#This Row],[Current Week Low]])-1</f>
        <v>1.0924697619976609E-2</v>
      </c>
      <c r="AF8" s="1">
        <f>(Table2[[#This Row],[Current Week High]]/Table2[[#This Row],[Close Price]])-1</f>
        <v>1.883442686221537E-2</v>
      </c>
      <c r="AG8" s="1">
        <f>(Table2[[#This Row],[Close Price]]/Table2[[#This Row],[Current Month Low]])-1</f>
        <v>9.5652909336941816E-2</v>
      </c>
      <c r="AH8" s="1">
        <f>(Table2[[#This Row],[Current Month High]]/Table2[[#This Row],[Close Price]])-1</f>
        <v>1.8911617136240899E-2</v>
      </c>
      <c r="AI8">
        <v>1.8911617136240899</v>
      </c>
      <c r="AJ8">
        <v>208.378957391097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0.54</v>
      </c>
      <c r="AM8" t="s">
        <v>3216</v>
      </c>
      <c r="AN8">
        <v>7.92</v>
      </c>
      <c r="AO8" t="s">
        <v>3216</v>
      </c>
      <c r="AP8">
        <v>0.244347425793142</v>
      </c>
      <c r="AQ8">
        <f>(Table2[[#This Row],[Sharpe Ratio]]-AVERAGE(Table2[Sharpe Ratio]))/_xlfn.STDEV.P(Table2[Sharpe Ratio])</f>
        <v>2.106603259096004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9.7757140060614685</v>
      </c>
      <c r="AS8">
        <f>_xlfn.RANK.AVG(Table2[[#This Row],[1Y Return vs Nifty Z-Score]],Table2[1Y Return vs Nifty Z-Score])</f>
        <v>29</v>
      </c>
      <c r="AT8">
        <f>_xlfn.RANK.AVG(Table2[[#This Row],[6M Return vs Nifty Z-Score]],Table2[6M Return vs Nifty Z-Score])</f>
        <v>14</v>
      </c>
      <c r="AU8">
        <f>_xlfn.RANK.AVG(Table2[[#This Row],[Sharpe Ratio Z-Score]],Table2[Sharpe Ratio Z-Score])</f>
        <v>12</v>
      </c>
      <c r="AV8">
        <f>(Table2[[#This Row],[Rank 1Y]]+Table2[[#This Row],[Rank 6M]]+Table2[[#This Row],[Rank Sharpe]])/3</f>
        <v>18.333333333333332</v>
      </c>
    </row>
    <row r="9" spans="1:48" x14ac:dyDescent="0.3">
      <c r="A9" t="s">
        <v>470</v>
      </c>
      <c r="B9" t="s">
        <v>471</v>
      </c>
      <c r="C9" t="s">
        <v>3182</v>
      </c>
      <c r="D9" t="s">
        <v>320</v>
      </c>
      <c r="E9">
        <v>47796.5161104</v>
      </c>
      <c r="F9">
        <v>1794.3</v>
      </c>
      <c r="G9">
        <v>203.67071313941901</v>
      </c>
      <c r="H9">
        <f>(Table2[[#This Row],[1Y Return vs Nifty]]-AVERAGE(Table2[1Y Return vs Nifty]))/_xlfn.STDEV.P(Table2[1Y Return vs Nifty])</f>
        <v>2.9237655905436228</v>
      </c>
      <c r="I9">
        <v>-22.132094579682999</v>
      </c>
      <c r="J9">
        <f>(Table2[[#This Row],[1M Return vs Nifty]]-AVERAGE(Table2[1M Return vs Nifty]))/_xlfn.STDEV.P(Table2[1M Return vs Nifty])</f>
        <v>-2.381906155533577</v>
      </c>
      <c r="K9">
        <v>89.687394492546701</v>
      </c>
      <c r="L9">
        <f>(Table2[[#This Row],[6M Return vs Nifty]]-AVERAGE(Table2[6M Return vs Nifty]))/_xlfn.STDEV.P(Table2[6M Return vs Nifty])</f>
        <v>2.1655152252475935</v>
      </c>
      <c r="M9">
        <v>-3.4822755323308598</v>
      </c>
      <c r="N9">
        <f>(Table2[[#This Row],[1W Return vs Nifty]]-AVERAGE(Table2[1W Return vs Nifty]))/_xlfn.STDEV.P(Table2[1W Return vs Nifty])</f>
        <v>-0.85241566153984838</v>
      </c>
      <c r="O9">
        <v>1945.41</v>
      </c>
      <c r="P9">
        <v>2076.77646549674</v>
      </c>
      <c r="Q9">
        <v>1576.4249297505</v>
      </c>
      <c r="R9">
        <v>28.289378153357902</v>
      </c>
      <c r="S9" s="1">
        <f>(Table2[[#This Row],[Close Price]]-Table2[[#This Row],[20D EMA]])/Table2[[#This Row],[20D EMA]]</f>
        <v>-7.7675143028975963E-2</v>
      </c>
      <c r="T9" s="1">
        <f>(Table2[[#This Row],[Close Price]]-Table2[[#This Row],[50D EMA]])/Table2[[#This Row],[50D EMA]]</f>
        <v>-0.13601678860954111</v>
      </c>
      <c r="U9" s="1">
        <f>(Table2[[#This Row],[Close Price]]-Table2[[#This Row],[200D EMA]])/Table2[[#This Row],[200D EMA]]</f>
        <v>0.13820833846111713</v>
      </c>
      <c r="V9">
        <v>0.616564222544975</v>
      </c>
      <c r="W9">
        <v>1777.15</v>
      </c>
      <c r="X9">
        <v>1828</v>
      </c>
      <c r="Y9">
        <v>1777.15</v>
      </c>
      <c r="Z9">
        <v>1828</v>
      </c>
      <c r="AA9">
        <v>1777.15</v>
      </c>
      <c r="AB9">
        <v>1998.7</v>
      </c>
      <c r="AC9" s="1">
        <f>(Table2[[#This Row],[Close Price]]/Table2[[#This Row],[Day Low]])-1</f>
        <v>9.6502827560982496E-3</v>
      </c>
      <c r="AD9" s="1">
        <f>(Table2[[#This Row],[Day High]]/Table2[[#This Row],[Close Price]])-1</f>
        <v>1.8781697597949121E-2</v>
      </c>
      <c r="AE9" s="1">
        <f>(Table2[[#This Row],[Close Price]]/Table2[[#This Row],[Current Week Low]])-1</f>
        <v>9.6502827560982496E-3</v>
      </c>
      <c r="AF9" s="1">
        <f>(Table2[[#This Row],[Current Week High]]/Table2[[#This Row],[Close Price]])-1</f>
        <v>1.8781697597949121E-2</v>
      </c>
      <c r="AG9" s="1">
        <f>(Table2[[#This Row],[Close Price]]/Table2[[#This Row],[Current Month Low]])-1</f>
        <v>9.6502827560982496E-3</v>
      </c>
      <c r="AH9" s="1">
        <f>(Table2[[#This Row],[Current Month High]]/Table2[[#This Row],[Close Price]])-1</f>
        <v>0.11391629047539431</v>
      </c>
      <c r="AI9">
        <v>66.050827620799197</v>
      </c>
      <c r="AJ9">
        <v>311.914600550964</v>
      </c>
      <c r="AK9" t="str">
        <f>IF(AND(Table2[[#This Row],[20D EMA]]&gt;Table2[[#This Row],[50D EMA]],Table2[[#This Row],[50D EMA]]&gt;Table2[[#This Row],[200D EMA]]),"Uptrend","Downtrend/NoTrend")</f>
        <v>Downtrend/NoTrend</v>
      </c>
      <c r="AL9">
        <v>-0.22</v>
      </c>
      <c r="AM9" t="s">
        <v>3215</v>
      </c>
      <c r="AN9">
        <v>-8.2100000000000009</v>
      </c>
      <c r="AO9" t="s">
        <v>3215</v>
      </c>
      <c r="AP9">
        <v>0.20464143681696001</v>
      </c>
      <c r="AQ9">
        <f>(Table2[[#This Row],[Sharpe Ratio]]-AVERAGE(Table2[Sharpe Ratio]))/_xlfn.STDEV.P(Table2[Sharpe Ratio])</f>
        <v>1.6447460187658418</v>
      </c>
      <c r="AR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">
        <f>_xlfn.RANK.AVG(Table2[[#This Row],[1Y Return vs Nifty Z-Score]],Table2[1Y Return vs Nifty Z-Score])</f>
        <v>16</v>
      </c>
      <c r="AT9">
        <f>_xlfn.RANK.AVG(Table2[[#This Row],[6M Return vs Nifty Z-Score]],Table2[6M Return vs Nifty Z-Score])</f>
        <v>23</v>
      </c>
      <c r="AU9">
        <f>_xlfn.RANK.AVG(Table2[[#This Row],[Sharpe Ratio Z-Score]],Table2[Sharpe Ratio Z-Score])</f>
        <v>34</v>
      </c>
      <c r="AV9">
        <f>(Table2[[#This Row],[Rank 1Y]]+Table2[[#This Row],[Rank 6M]]+Table2[[#This Row],[Rank Sharpe]])/3</f>
        <v>24.333333333333332</v>
      </c>
    </row>
    <row r="10" spans="1:48" x14ac:dyDescent="0.3">
      <c r="A10" t="s">
        <v>109</v>
      </c>
      <c r="B10" t="s">
        <v>110</v>
      </c>
      <c r="C10" t="s">
        <v>3179</v>
      </c>
      <c r="D10" t="s">
        <v>111</v>
      </c>
      <c r="E10">
        <v>257129.41285321399</v>
      </c>
      <c r="F10">
        <v>7233.15</v>
      </c>
      <c r="G10">
        <v>226.20842818128099</v>
      </c>
      <c r="H10">
        <f>(Table2[[#This Row],[1Y Return vs Nifty]]-AVERAGE(Table2[1Y Return vs Nifty]))/_xlfn.STDEV.P(Table2[1Y Return vs Nifty])</f>
        <v>3.298987832596092</v>
      </c>
      <c r="I10">
        <v>8.6997510370608406</v>
      </c>
      <c r="J10">
        <f>(Table2[[#This Row],[1M Return vs Nifty]]-AVERAGE(Table2[1M Return vs Nifty]))/_xlfn.STDEV.P(Table2[1M Return vs Nifty])</f>
        <v>0.59709668460058518</v>
      </c>
      <c r="K10">
        <v>62.4144854503174</v>
      </c>
      <c r="L10">
        <f>(Table2[[#This Row],[6M Return vs Nifty]]-AVERAGE(Table2[6M Return vs Nifty]))/_xlfn.STDEV.P(Table2[6M Return vs Nifty])</f>
        <v>1.3535668216232795</v>
      </c>
      <c r="M10">
        <v>9.6955507732157092E-3</v>
      </c>
      <c r="N10">
        <f>(Table2[[#This Row],[1W Return vs Nifty]]-AVERAGE(Table2[1W Return vs Nifty]))/_xlfn.STDEV.P(Table2[1W Return vs Nifty])</f>
        <v>-7.8903802735390167E-3</v>
      </c>
      <c r="O10">
        <v>6978.39</v>
      </c>
      <c r="P10">
        <v>6352.95372281656</v>
      </c>
      <c r="Q10">
        <v>4721.9270191007699</v>
      </c>
      <c r="R10">
        <v>72.682875213363999</v>
      </c>
      <c r="S10" s="1">
        <f>(Table2[[#This Row],[Close Price]]-Table2[[#This Row],[20D EMA]])/Table2[[#This Row],[20D EMA]]</f>
        <v>3.6506988001530336E-2</v>
      </c>
      <c r="T10" s="1">
        <f>(Table2[[#This Row],[Close Price]]-Table2[[#This Row],[50D EMA]])/Table2[[#This Row],[50D EMA]]</f>
        <v>0.13854914038209107</v>
      </c>
      <c r="U10" s="1">
        <f>(Table2[[#This Row],[Close Price]]-Table2[[#This Row],[200D EMA]])/Table2[[#This Row],[200D EMA]]</f>
        <v>0.53182164204169757</v>
      </c>
      <c r="V10">
        <v>0.61881461158412998</v>
      </c>
      <c r="W10">
        <v>7211</v>
      </c>
      <c r="X10">
        <v>7384.95</v>
      </c>
      <c r="Y10">
        <v>7211</v>
      </c>
      <c r="Z10">
        <v>7384.95</v>
      </c>
      <c r="AA10">
        <v>6950.05</v>
      </c>
      <c r="AB10">
        <v>7384.95</v>
      </c>
      <c r="AC10" s="1">
        <f>(Table2[[#This Row],[Close Price]]/Table2[[#This Row],[Day Low]])-1</f>
        <v>3.0716960199694832E-3</v>
      </c>
      <c r="AD10" s="1">
        <f>(Table2[[#This Row],[Day High]]/Table2[[#This Row],[Close Price]])-1</f>
        <v>2.0986707036353414E-2</v>
      </c>
      <c r="AE10" s="1">
        <f>(Table2[[#This Row],[Close Price]]/Table2[[#This Row],[Current Week Low]])-1</f>
        <v>3.0716960199694832E-3</v>
      </c>
      <c r="AF10" s="1">
        <f>(Table2[[#This Row],[Current Week High]]/Table2[[#This Row],[Close Price]])-1</f>
        <v>2.0986707036353414E-2</v>
      </c>
      <c r="AG10" s="1">
        <f>(Table2[[#This Row],[Close Price]]/Table2[[#This Row],[Current Month Low]])-1</f>
        <v>4.0733519902734328E-2</v>
      </c>
      <c r="AH10" s="1">
        <f>(Table2[[#This Row],[Current Month High]]/Table2[[#This Row],[Close Price]])-1</f>
        <v>2.0986707036353414E-2</v>
      </c>
      <c r="AI10">
        <v>1.2698478532866</v>
      </c>
      <c r="AJ10">
        <v>271.88431876606597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0.23</v>
      </c>
      <c r="AM10" t="s">
        <v>3216</v>
      </c>
      <c r="AN10">
        <v>2.0699999999999998</v>
      </c>
      <c r="AO10" t="s">
        <v>3216</v>
      </c>
      <c r="AP10">
        <v>0.28335372314287899</v>
      </c>
      <c r="AQ10">
        <f>(Table2[[#This Row],[Sharpe Ratio]]-AVERAGE(Table2[Sharpe Ratio]))/_xlfn.STDEV.P(Table2[Sharpe Ratio])</f>
        <v>2.5603217361815118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7.8020826947279298</v>
      </c>
      <c r="AS10">
        <f>_xlfn.RANK.AVG(Table2[[#This Row],[1Y Return vs Nifty Z-Score]],Table2[1Y Return vs Nifty Z-Score])</f>
        <v>7</v>
      </c>
      <c r="AT10">
        <f>_xlfn.RANK.AVG(Table2[[#This Row],[6M Return vs Nifty Z-Score]],Table2[6M Return vs Nifty Z-Score])</f>
        <v>66</v>
      </c>
      <c r="AU10">
        <f>_xlfn.RANK.AVG(Table2[[#This Row],[Sharpe Ratio Z-Score]],Table2[Sharpe Ratio Z-Score])</f>
        <v>4</v>
      </c>
      <c r="AV10">
        <f>(Table2[[#This Row],[Rank 1Y]]+Table2[[#This Row],[Rank 6M]]+Table2[[#This Row],[Rank Sharpe]])/3</f>
        <v>25.666666666666668</v>
      </c>
    </row>
    <row r="11" spans="1:48" x14ac:dyDescent="0.3">
      <c r="A11" t="s">
        <v>863</v>
      </c>
      <c r="B11" t="s">
        <v>864</v>
      </c>
      <c r="C11" t="s">
        <v>3173</v>
      </c>
      <c r="D11" t="s">
        <v>46</v>
      </c>
      <c r="E11">
        <v>18618.398801660001</v>
      </c>
      <c r="F11">
        <v>1600.9</v>
      </c>
      <c r="G11">
        <v>182.274103330267</v>
      </c>
      <c r="H11">
        <f>(Table2[[#This Row],[1Y Return vs Nifty]]-AVERAGE(Table2[1Y Return vs Nifty]))/_xlfn.STDEV.P(Table2[1Y Return vs Nifty])</f>
        <v>2.5675411955683733</v>
      </c>
      <c r="I11">
        <v>-4.9104309045047003</v>
      </c>
      <c r="J11">
        <f>(Table2[[#This Row],[1M Return vs Nifty]]-AVERAGE(Table2[1M Return vs Nifty]))/_xlfn.STDEV.P(Table2[1M Return vs Nifty])</f>
        <v>-0.71793230077574921</v>
      </c>
      <c r="K11">
        <v>134.33628593628799</v>
      </c>
      <c r="L11">
        <f>(Table2[[#This Row],[6M Return vs Nifty]]-AVERAGE(Table2[6M Return vs Nifty]))/_xlfn.STDEV.P(Table2[6M Return vs Nifty])</f>
        <v>3.4947682240827231</v>
      </c>
      <c r="M11">
        <v>-3.68757825755024</v>
      </c>
      <c r="N11">
        <f>(Table2[[#This Row],[1W Return vs Nifty]]-AVERAGE(Table2[1W Return vs Nifty]))/_xlfn.STDEV.P(Table2[1W Return vs Nifty])</f>
        <v>-0.90206765969056424</v>
      </c>
      <c r="O11">
        <v>1622.37</v>
      </c>
      <c r="P11">
        <v>1578.09213158744</v>
      </c>
      <c r="Q11">
        <v>1178.5390205234901</v>
      </c>
      <c r="R11">
        <v>42.843196891173598</v>
      </c>
      <c r="S11" s="1">
        <f>(Table2[[#This Row],[Close Price]]-Table2[[#This Row],[20D EMA]])/Table2[[#This Row],[20D EMA]]</f>
        <v>-1.3233725968798611E-2</v>
      </c>
      <c r="T11" s="1">
        <f>(Table2[[#This Row],[Close Price]]-Table2[[#This Row],[50D EMA]])/Table2[[#This Row],[50D EMA]]</f>
        <v>1.4452811693330675E-2</v>
      </c>
      <c r="U11" s="1">
        <f>(Table2[[#This Row],[Close Price]]-Table2[[#This Row],[200D EMA]])/Table2[[#This Row],[200D EMA]]</f>
        <v>0.3583767462267845</v>
      </c>
      <c r="V11">
        <v>1.2579563479626501</v>
      </c>
      <c r="W11">
        <v>1568.5</v>
      </c>
      <c r="X11">
        <v>1612</v>
      </c>
      <c r="Y11">
        <v>1568.5</v>
      </c>
      <c r="Z11">
        <v>1612</v>
      </c>
      <c r="AA11">
        <v>1535.6</v>
      </c>
      <c r="AB11">
        <v>1700</v>
      </c>
      <c r="AC11" s="1">
        <f>(Table2[[#This Row],[Close Price]]/Table2[[#This Row],[Day Low]])-1</f>
        <v>2.0656678355116309E-2</v>
      </c>
      <c r="AD11" s="1">
        <f>(Table2[[#This Row],[Day High]]/Table2[[#This Row],[Close Price]])-1</f>
        <v>6.9335998500843488E-3</v>
      </c>
      <c r="AE11" s="1">
        <f>(Table2[[#This Row],[Close Price]]/Table2[[#This Row],[Current Week Low]])-1</f>
        <v>2.0656678355116309E-2</v>
      </c>
      <c r="AF11" s="1">
        <f>(Table2[[#This Row],[Current Week High]]/Table2[[#This Row],[Close Price]])-1</f>
        <v>6.9335998500843488E-3</v>
      </c>
      <c r="AG11" s="1">
        <f>(Table2[[#This Row],[Close Price]]/Table2[[#This Row],[Current Month Low]])-1</f>
        <v>4.2524094816358549E-2</v>
      </c>
      <c r="AH11" s="1">
        <f>(Table2[[#This Row],[Current Month High]]/Table2[[#This Row],[Close Price]])-1</f>
        <v>6.1902679742644739E-2</v>
      </c>
      <c r="AI11">
        <v>12.2306202760946</v>
      </c>
      <c r="AJ11">
        <v>233.520833333333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0.03</v>
      </c>
      <c r="AM11" t="s">
        <v>3216</v>
      </c>
      <c r="AN11">
        <v>-3.05</v>
      </c>
      <c r="AO11" t="s">
        <v>3215</v>
      </c>
      <c r="AP11">
        <v>0.189268625957109</v>
      </c>
      <c r="AQ11">
        <f>(Table2[[#This Row],[Sharpe Ratio]]-AVERAGE(Table2[Sharpe Ratio]))/_xlfn.STDEV.P(Table2[Sharpe Ratio])</f>
        <v>1.4659305759844679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5.9082400351692517</v>
      </c>
      <c r="AS11">
        <f>_xlfn.RANK.AVG(Table2[[#This Row],[1Y Return vs Nifty Z-Score]],Table2[1Y Return vs Nifty Z-Score])</f>
        <v>22</v>
      </c>
      <c r="AT11">
        <f>_xlfn.RANK.AVG(Table2[[#This Row],[6M Return vs Nifty Z-Score]],Table2[6M Return vs Nifty Z-Score])</f>
        <v>6</v>
      </c>
      <c r="AU11">
        <f>_xlfn.RANK.AVG(Table2[[#This Row],[Sharpe Ratio Z-Score]],Table2[Sharpe Ratio Z-Score])</f>
        <v>50</v>
      </c>
      <c r="AV11">
        <f>(Table2[[#This Row],[Rank 1Y]]+Table2[[#This Row],[Rank 6M]]+Table2[[#This Row],[Rank Sharpe]])/3</f>
        <v>26</v>
      </c>
    </row>
    <row r="12" spans="1:48" x14ac:dyDescent="0.3">
      <c r="A12" t="s">
        <v>348</v>
      </c>
      <c r="B12" t="s">
        <v>349</v>
      </c>
      <c r="C12" t="s">
        <v>3180</v>
      </c>
      <c r="D12" t="s">
        <v>81</v>
      </c>
      <c r="E12">
        <v>73841.388053844901</v>
      </c>
      <c r="F12">
        <v>699.95</v>
      </c>
      <c r="G12">
        <v>179.47883980342701</v>
      </c>
      <c r="H12">
        <f>(Table2[[#This Row],[1Y Return vs Nifty]]-AVERAGE(Table2[1Y Return vs Nifty]))/_xlfn.STDEV.P(Table2[1Y Return vs Nifty])</f>
        <v>2.5210038671071584</v>
      </c>
      <c r="I12">
        <v>22.676128680238801</v>
      </c>
      <c r="J12">
        <f>(Table2[[#This Row],[1M Return vs Nifty]]-AVERAGE(Table2[1M Return vs Nifty]))/_xlfn.STDEV.P(Table2[1M Return vs Nifty])</f>
        <v>1.9475078539923936</v>
      </c>
      <c r="K12">
        <v>72.3455087592192</v>
      </c>
      <c r="L12">
        <f>(Table2[[#This Row],[6M Return vs Nifty]]-AVERAGE(Table2[6M Return vs Nifty]))/_xlfn.STDEV.P(Table2[6M Return vs Nifty])</f>
        <v>1.6492257302323023</v>
      </c>
      <c r="M12">
        <v>8.4523794970123696</v>
      </c>
      <c r="N12">
        <f>(Table2[[#This Row],[1W Return vs Nifty]]-AVERAGE(Table2[1W Return vs Nifty]))/_xlfn.STDEV.P(Table2[1W Return vs Nifty])</f>
        <v>2.0339535710807599</v>
      </c>
      <c r="O12">
        <v>638.71</v>
      </c>
      <c r="P12">
        <v>582.418608667483</v>
      </c>
      <c r="Q12">
        <v>446.00215425973698</v>
      </c>
      <c r="R12">
        <v>88.093054902883097</v>
      </c>
      <c r="S12" s="1">
        <f>(Table2[[#This Row],[Close Price]]-Table2[[#This Row],[20D EMA]])/Table2[[#This Row],[20D EMA]]</f>
        <v>9.5880759656182007E-2</v>
      </c>
      <c r="T12" s="1">
        <f>(Table2[[#This Row],[Close Price]]-Table2[[#This Row],[50D EMA]])/Table2[[#This Row],[50D EMA]]</f>
        <v>0.20179882576454317</v>
      </c>
      <c r="U12" s="1">
        <f>(Table2[[#This Row],[Close Price]]-Table2[[#This Row],[200D EMA]])/Table2[[#This Row],[200D EMA]]</f>
        <v>0.56938703841410643</v>
      </c>
      <c r="V12">
        <v>1.80403596215963</v>
      </c>
      <c r="W12">
        <v>675.9</v>
      </c>
      <c r="X12">
        <v>725.6</v>
      </c>
      <c r="Y12">
        <v>675.9</v>
      </c>
      <c r="Z12">
        <v>725.6</v>
      </c>
      <c r="AA12">
        <v>616</v>
      </c>
      <c r="AB12">
        <v>749</v>
      </c>
      <c r="AC12" s="1">
        <f>(Table2[[#This Row],[Close Price]]/Table2[[#This Row],[Day Low]])-1</f>
        <v>3.5582186714011144E-2</v>
      </c>
      <c r="AD12" s="1">
        <f>(Table2[[#This Row],[Day High]]/Table2[[#This Row],[Close Price]])-1</f>
        <v>3.6645474676762602E-2</v>
      </c>
      <c r="AE12" s="1">
        <f>(Table2[[#This Row],[Close Price]]/Table2[[#This Row],[Current Week Low]])-1</f>
        <v>3.5582186714011144E-2</v>
      </c>
      <c r="AF12" s="1">
        <f>(Table2[[#This Row],[Current Week High]]/Table2[[#This Row],[Close Price]])-1</f>
        <v>3.6645474676762602E-2</v>
      </c>
      <c r="AG12" s="1">
        <f>(Table2[[#This Row],[Close Price]]/Table2[[#This Row],[Current Month Low]])-1</f>
        <v>0.13628246753246764</v>
      </c>
      <c r="AH12" s="1">
        <f>(Table2[[#This Row],[Current Month High]]/Table2[[#This Row],[Close Price]])-1</f>
        <v>7.0076434031002055E-2</v>
      </c>
      <c r="AI12">
        <v>7.0076434031002002</v>
      </c>
      <c r="AJ12">
        <v>245.142998027613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0.32</v>
      </c>
      <c r="AM12" t="s">
        <v>3216</v>
      </c>
      <c r="AN12">
        <v>14.63</v>
      </c>
      <c r="AO12" t="s">
        <v>3216</v>
      </c>
      <c r="AP12">
        <v>0.24582994109019801</v>
      </c>
      <c r="AQ12">
        <f>(Table2[[#This Row],[Sharpe Ratio]]-AVERAGE(Table2[Sharpe Ratio]))/_xlfn.STDEV.P(Table2[Sharpe Ratio])</f>
        <v>2.1238477716116417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10.275538794024255</v>
      </c>
      <c r="AS12">
        <f>_xlfn.RANK.AVG(Table2[[#This Row],[1Y Return vs Nifty Z-Score]],Table2[1Y Return vs Nifty Z-Score])</f>
        <v>23</v>
      </c>
      <c r="AT12">
        <f>_xlfn.RANK.AVG(Table2[[#This Row],[6M Return vs Nifty Z-Score]],Table2[6M Return vs Nifty Z-Score])</f>
        <v>46</v>
      </c>
      <c r="AU12">
        <f>_xlfn.RANK.AVG(Table2[[#This Row],[Sharpe Ratio Z-Score]],Table2[Sharpe Ratio Z-Score])</f>
        <v>11</v>
      </c>
      <c r="AV12">
        <f>(Table2[[#This Row],[Rank 1Y]]+Table2[[#This Row],[Rank 6M]]+Table2[[#This Row],[Rank Sharpe]])/3</f>
        <v>26.666666666666668</v>
      </c>
    </row>
    <row r="13" spans="1:48" x14ac:dyDescent="0.3">
      <c r="A13" t="s">
        <v>961</v>
      </c>
      <c r="B13" t="s">
        <v>962</v>
      </c>
      <c r="C13" t="s">
        <v>3175</v>
      </c>
      <c r="D13" t="s">
        <v>127</v>
      </c>
      <c r="E13">
        <v>15802.184981389901</v>
      </c>
      <c r="F13">
        <v>1107.5999999999999</v>
      </c>
      <c r="G13">
        <v>141.92346382676899</v>
      </c>
      <c r="H13">
        <f>(Table2[[#This Row],[1Y Return vs Nifty]]-AVERAGE(Table2[1Y Return vs Nifty]))/_xlfn.STDEV.P(Table2[1Y Return vs Nifty])</f>
        <v>1.8957580358899735</v>
      </c>
      <c r="I13">
        <v>13.5429525607522</v>
      </c>
      <c r="J13">
        <f>(Table2[[#This Row],[1M Return vs Nifty]]-AVERAGE(Table2[1M Return vs Nifty]))/_xlfn.STDEV.P(Table2[1M Return vs Nifty])</f>
        <v>1.065051515257343</v>
      </c>
      <c r="K13">
        <v>113.230561014351</v>
      </c>
      <c r="L13">
        <f>(Table2[[#This Row],[6M Return vs Nifty]]-AVERAGE(Table2[6M Return vs Nifty]))/_xlfn.STDEV.P(Table2[6M Return vs Nifty])</f>
        <v>2.8664245578032617</v>
      </c>
      <c r="M13">
        <v>9.9722512627131596</v>
      </c>
      <c r="N13">
        <f>(Table2[[#This Row],[1W Return vs Nifty]]-AVERAGE(Table2[1W Return vs Nifty]))/_xlfn.STDEV.P(Table2[1W Return vs Nifty])</f>
        <v>2.401531108199479</v>
      </c>
      <c r="O13">
        <v>986.29</v>
      </c>
      <c r="P13">
        <v>900.92404611448205</v>
      </c>
      <c r="Q13">
        <v>659.381698201944</v>
      </c>
      <c r="R13">
        <v>89.136778744770297</v>
      </c>
      <c r="S13" s="1">
        <f>(Table2[[#This Row],[Close Price]]-Table2[[#This Row],[20D EMA]])/Table2[[#This Row],[20D EMA]]</f>
        <v>0.12299627898488269</v>
      </c>
      <c r="T13" s="1">
        <f>(Table2[[#This Row],[Close Price]]-Table2[[#This Row],[50D EMA]])/Table2[[#This Row],[50D EMA]]</f>
        <v>0.22940441514117957</v>
      </c>
      <c r="U13" s="1">
        <f>(Table2[[#This Row],[Close Price]]-Table2[[#This Row],[200D EMA]])/Table2[[#This Row],[200D EMA]]</f>
        <v>0.67975544820290623</v>
      </c>
      <c r="V13">
        <v>0.92164388945169395</v>
      </c>
      <c r="W13">
        <v>1082.5</v>
      </c>
      <c r="X13">
        <v>1123.7</v>
      </c>
      <c r="Y13">
        <v>1082.5</v>
      </c>
      <c r="Z13">
        <v>1123.7</v>
      </c>
      <c r="AA13">
        <v>930</v>
      </c>
      <c r="AB13">
        <v>1123.7</v>
      </c>
      <c r="AC13" s="1">
        <f>(Table2[[#This Row],[Close Price]]/Table2[[#This Row],[Day Low]])-1</f>
        <v>2.3187066974595716E-2</v>
      </c>
      <c r="AD13" s="1">
        <f>(Table2[[#This Row],[Day High]]/Table2[[#This Row],[Close Price]])-1</f>
        <v>1.4535933550018143E-2</v>
      </c>
      <c r="AE13" s="1">
        <f>(Table2[[#This Row],[Close Price]]/Table2[[#This Row],[Current Week Low]])-1</f>
        <v>2.3187066974595716E-2</v>
      </c>
      <c r="AF13" s="1">
        <f>(Table2[[#This Row],[Current Week High]]/Table2[[#This Row],[Close Price]])-1</f>
        <v>1.4535933550018143E-2</v>
      </c>
      <c r="AG13" s="1">
        <f>(Table2[[#This Row],[Close Price]]/Table2[[#This Row],[Current Month Low]])-1</f>
        <v>0.19096774193548383</v>
      </c>
      <c r="AH13" s="1">
        <f>(Table2[[#This Row],[Current Month High]]/Table2[[#This Row],[Close Price]])-1</f>
        <v>1.4535933550018143E-2</v>
      </c>
      <c r="AI13">
        <v>1.4535933550018101</v>
      </c>
      <c r="AJ13">
        <v>196.07056936647899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0.48</v>
      </c>
      <c r="AM13" t="s">
        <v>3216</v>
      </c>
      <c r="AN13">
        <v>15.44</v>
      </c>
      <c r="AO13" t="s">
        <v>3216</v>
      </c>
      <c r="AP13">
        <v>0.20088594471367599</v>
      </c>
      <c r="AQ13">
        <f>(Table2[[#This Row],[Sharpe Ratio]]-AVERAGE(Table2[Sharpe Ratio]))/_xlfn.STDEV.P(Table2[Sharpe Ratio])</f>
        <v>1.6010624016685588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9.8298276188186158</v>
      </c>
      <c r="AS13">
        <f>_xlfn.RANK.AVG(Table2[[#This Row],[1Y Return vs Nifty Z-Score]],Table2[1Y Return vs Nifty Z-Score])</f>
        <v>46</v>
      </c>
      <c r="AT13">
        <f>_xlfn.RANK.AVG(Table2[[#This Row],[6M Return vs Nifty Z-Score]],Table2[6M Return vs Nifty Z-Score])</f>
        <v>11</v>
      </c>
      <c r="AU13">
        <f>_xlfn.RANK.AVG(Table2[[#This Row],[Sharpe Ratio Z-Score]],Table2[Sharpe Ratio Z-Score])</f>
        <v>38</v>
      </c>
      <c r="AV13">
        <f>(Table2[[#This Row],[Rank 1Y]]+Table2[[#This Row],[Rank 6M]]+Table2[[#This Row],[Rank Sharpe]])/3</f>
        <v>31.666666666666668</v>
      </c>
    </row>
    <row r="14" spans="1:48" x14ac:dyDescent="0.3">
      <c r="A14" t="s">
        <v>1020</v>
      </c>
      <c r="B14" t="s">
        <v>1021</v>
      </c>
      <c r="C14" t="s">
        <v>3172</v>
      </c>
      <c r="D14" t="s">
        <v>372</v>
      </c>
      <c r="E14">
        <v>14154.0299974399</v>
      </c>
      <c r="F14">
        <v>434.15</v>
      </c>
      <c r="G14">
        <v>135.74765574353</v>
      </c>
      <c r="H14">
        <f>(Table2[[#This Row],[1Y Return vs Nifty]]-AVERAGE(Table2[1Y Return vs Nifty]))/_xlfn.STDEV.P(Table2[1Y Return vs Nifty])</f>
        <v>1.792939247420313</v>
      </c>
      <c r="I14">
        <v>24.461154763106901</v>
      </c>
      <c r="J14">
        <f>(Table2[[#This Row],[1M Return vs Nifty]]-AVERAGE(Table2[1M Return vs Nifty]))/_xlfn.STDEV.P(Table2[1M Return vs Nifty])</f>
        <v>2.1199788061591303</v>
      </c>
      <c r="K14">
        <v>139.59929522703399</v>
      </c>
      <c r="L14">
        <f>(Table2[[#This Row],[6M Return vs Nifty]]-AVERAGE(Table2[6M Return vs Nifty]))/_xlfn.STDEV.P(Table2[6M Return vs Nifty])</f>
        <v>3.6514545528225137</v>
      </c>
      <c r="M14">
        <v>0.695349708910173</v>
      </c>
      <c r="N14">
        <f>(Table2[[#This Row],[1W Return vs Nifty]]-AVERAGE(Table2[1W Return vs Nifty]))/_xlfn.STDEV.P(Table2[1W Return vs Nifty])</f>
        <v>0.15793352174952657</v>
      </c>
      <c r="O14">
        <v>385.07</v>
      </c>
      <c r="P14">
        <v>341.24159751624597</v>
      </c>
      <c r="Q14">
        <v>254.48224431931399</v>
      </c>
      <c r="R14">
        <v>63.324261926481803</v>
      </c>
      <c r="S14" s="1">
        <f>(Table2[[#This Row],[Close Price]]-Table2[[#This Row],[20D EMA]])/Table2[[#This Row],[20D EMA]]</f>
        <v>0.12745734541771622</v>
      </c>
      <c r="T14" s="1">
        <f>(Table2[[#This Row],[Close Price]]-Table2[[#This Row],[50D EMA]])/Table2[[#This Row],[50D EMA]]</f>
        <v>0.27226575880547732</v>
      </c>
      <c r="U14" s="1">
        <f>(Table2[[#This Row],[Close Price]]-Table2[[#This Row],[200D EMA]])/Table2[[#This Row],[200D EMA]]</f>
        <v>0.7060129328914837</v>
      </c>
      <c r="V14">
        <v>1.24106487476737</v>
      </c>
      <c r="W14">
        <v>423.05</v>
      </c>
      <c r="X14">
        <v>447.55</v>
      </c>
      <c r="Y14">
        <v>423.05</v>
      </c>
      <c r="Z14">
        <v>447.55</v>
      </c>
      <c r="AA14">
        <v>379.55</v>
      </c>
      <c r="AB14">
        <v>447.55</v>
      </c>
      <c r="AC14" s="1">
        <f>(Table2[[#This Row],[Close Price]]/Table2[[#This Row],[Day Low]])-1</f>
        <v>2.6238033329393673E-2</v>
      </c>
      <c r="AD14" s="1">
        <f>(Table2[[#This Row],[Day High]]/Table2[[#This Row],[Close Price]])-1</f>
        <v>3.0864908441782912E-2</v>
      </c>
      <c r="AE14" s="1">
        <f>(Table2[[#This Row],[Close Price]]/Table2[[#This Row],[Current Week Low]])-1</f>
        <v>2.6238033329393673E-2</v>
      </c>
      <c r="AF14" s="1">
        <f>(Table2[[#This Row],[Current Week High]]/Table2[[#This Row],[Close Price]])-1</f>
        <v>3.0864908441782912E-2</v>
      </c>
      <c r="AG14" s="1">
        <f>(Table2[[#This Row],[Close Price]]/Table2[[#This Row],[Current Month Low]])-1</f>
        <v>0.14385456461599255</v>
      </c>
      <c r="AH14" s="1">
        <f>(Table2[[#This Row],[Current Month High]]/Table2[[#This Row],[Close Price]])-1</f>
        <v>3.0864908441782912E-2</v>
      </c>
      <c r="AI14">
        <v>3.0864908441782899</v>
      </c>
      <c r="AJ14">
        <v>188.759561024276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0.49</v>
      </c>
      <c r="AM14" t="s">
        <v>3216</v>
      </c>
      <c r="AN14">
        <v>17.39</v>
      </c>
      <c r="AO14" t="s">
        <v>3216</v>
      </c>
      <c r="AP14">
        <v>0.19837104531522701</v>
      </c>
      <c r="AQ14">
        <f>(Table2[[#This Row],[Sharpe Ratio]]-AVERAGE(Table2[Sharpe Ratio]))/_xlfn.STDEV.P(Table2[Sharpe Ratio])</f>
        <v>1.5718092706969973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9.294115398848481</v>
      </c>
      <c r="AS14">
        <f>_xlfn.RANK.AVG(Table2[[#This Row],[1Y Return vs Nifty Z-Score]],Table2[1Y Return vs Nifty Z-Score])</f>
        <v>48</v>
      </c>
      <c r="AT14">
        <f>_xlfn.RANK.AVG(Table2[[#This Row],[6M Return vs Nifty Z-Score]],Table2[6M Return vs Nifty Z-Score])</f>
        <v>5</v>
      </c>
      <c r="AU14">
        <f>_xlfn.RANK.AVG(Table2[[#This Row],[Sharpe Ratio Z-Score]],Table2[Sharpe Ratio Z-Score])</f>
        <v>42</v>
      </c>
      <c r="AV14">
        <f>(Table2[[#This Row],[Rank 1Y]]+Table2[[#This Row],[Rank 6M]]+Table2[[#This Row],[Rank Sharpe]])/3</f>
        <v>31.666666666666668</v>
      </c>
    </row>
    <row r="15" spans="1:48" x14ac:dyDescent="0.3">
      <c r="A15" t="s">
        <v>955</v>
      </c>
      <c r="B15" t="s">
        <v>956</v>
      </c>
      <c r="C15" t="s">
        <v>3174</v>
      </c>
      <c r="D15" t="s">
        <v>54</v>
      </c>
      <c r="E15">
        <v>16059.877705195</v>
      </c>
      <c r="F15">
        <v>12803.2</v>
      </c>
      <c r="G15">
        <v>221.797252507807</v>
      </c>
      <c r="H15">
        <f>(Table2[[#This Row],[1Y Return vs Nifty]]-AVERAGE(Table2[1Y Return vs Nifty]))/_xlfn.STDEV.P(Table2[1Y Return vs Nifty])</f>
        <v>3.2255477689865435</v>
      </c>
      <c r="I15">
        <v>4.6582025984211297</v>
      </c>
      <c r="J15">
        <f>(Table2[[#This Row],[1M Return vs Nifty]]-AVERAGE(Table2[1M Return vs Nifty]))/_xlfn.STDEV.P(Table2[1M Return vs Nifty])</f>
        <v>0.20659835287862535</v>
      </c>
      <c r="K15">
        <v>88.775083200682005</v>
      </c>
      <c r="L15">
        <f>(Table2[[#This Row],[6M Return vs Nifty]]-AVERAGE(Table2[6M Return vs Nifty]))/_xlfn.STDEV.P(Table2[6M Return vs Nifty])</f>
        <v>2.1383545840453291</v>
      </c>
      <c r="M15">
        <v>-4.0193191471057004</v>
      </c>
      <c r="N15">
        <f>(Table2[[#This Row],[1W Return vs Nifty]]-AVERAGE(Table2[1W Return vs Nifty]))/_xlfn.STDEV.P(Table2[1W Return vs Nifty])</f>
        <v>-0.98229844092896978</v>
      </c>
      <c r="O15">
        <v>12260.87</v>
      </c>
      <c r="P15">
        <v>10900.627554171901</v>
      </c>
      <c r="Q15">
        <v>7789.8928831080102</v>
      </c>
      <c r="R15">
        <v>53.597679366203003</v>
      </c>
      <c r="S15" s="1">
        <f>(Table2[[#This Row],[Close Price]]-Table2[[#This Row],[20D EMA]])/Table2[[#This Row],[20D EMA]]</f>
        <v>4.4232587083950801E-2</v>
      </c>
      <c r="T15" s="1">
        <f>(Table2[[#This Row],[Close Price]]-Table2[[#This Row],[50D EMA]])/Table2[[#This Row],[50D EMA]]</f>
        <v>0.17453788200477921</v>
      </c>
      <c r="U15" s="1">
        <f>(Table2[[#This Row],[Close Price]]-Table2[[#This Row],[200D EMA]])/Table2[[#This Row],[200D EMA]]</f>
        <v>0.64356560380478323</v>
      </c>
      <c r="V15">
        <v>0.55938778173896897</v>
      </c>
      <c r="W15">
        <v>12525</v>
      </c>
      <c r="X15">
        <v>12892.65</v>
      </c>
      <c r="Y15">
        <v>12525</v>
      </c>
      <c r="Z15">
        <v>12892.65</v>
      </c>
      <c r="AA15">
        <v>12121.1</v>
      </c>
      <c r="AB15">
        <v>13221.7</v>
      </c>
      <c r="AC15" s="1">
        <f>(Table2[[#This Row],[Close Price]]/Table2[[#This Row],[Day Low]])-1</f>
        <v>2.2211576846307368E-2</v>
      </c>
      <c r="AD15" s="1">
        <f>(Table2[[#This Row],[Day High]]/Table2[[#This Row],[Close Price]])-1</f>
        <v>6.9865346163457964E-3</v>
      </c>
      <c r="AE15" s="1">
        <f>(Table2[[#This Row],[Close Price]]/Table2[[#This Row],[Current Week Low]])-1</f>
        <v>2.2211576846307368E-2</v>
      </c>
      <c r="AF15" s="1">
        <f>(Table2[[#This Row],[Current Week High]]/Table2[[#This Row],[Close Price]])-1</f>
        <v>6.9865346163457964E-3</v>
      </c>
      <c r="AG15" s="1">
        <f>(Table2[[#This Row],[Close Price]]/Table2[[#This Row],[Current Month Low]])-1</f>
        <v>5.6273770532377476E-2</v>
      </c>
      <c r="AH15" s="1">
        <f>(Table2[[#This Row],[Current Month High]]/Table2[[#This Row],[Close Price]])-1</f>
        <v>3.2687140714821261E-2</v>
      </c>
      <c r="AI15">
        <v>3.2687140714821199</v>
      </c>
      <c r="AJ15">
        <v>263.52072685973798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0.41</v>
      </c>
      <c r="AM15" t="s">
        <v>3216</v>
      </c>
      <c r="AN15">
        <v>3.21</v>
      </c>
      <c r="AO15" t="s">
        <v>3216</v>
      </c>
      <c r="AP15">
        <v>0.17783332828568199</v>
      </c>
      <c r="AQ15">
        <f>(Table2[[#This Row],[Sharpe Ratio]]-AVERAGE(Table2[Sharpe Ratio]))/_xlfn.STDEV.P(Table2[Sharpe Ratio])</f>
        <v>1.3329160066194445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5.9211182716009727</v>
      </c>
      <c r="AS15">
        <f>_xlfn.RANK.AVG(Table2[[#This Row],[1Y Return vs Nifty Z-Score]],Table2[1Y Return vs Nifty Z-Score])</f>
        <v>9</v>
      </c>
      <c r="AT15">
        <f>_xlfn.RANK.AVG(Table2[[#This Row],[6M Return vs Nifty Z-Score]],Table2[6M Return vs Nifty Z-Score])</f>
        <v>24</v>
      </c>
      <c r="AU15">
        <f>_xlfn.RANK.AVG(Table2[[#This Row],[Sharpe Ratio Z-Score]],Table2[Sharpe Ratio Z-Score])</f>
        <v>69</v>
      </c>
      <c r="AV15">
        <f>(Table2[[#This Row],[Rank 1Y]]+Table2[[#This Row],[Rank 6M]]+Table2[[#This Row],[Rank Sharpe]])/3</f>
        <v>34</v>
      </c>
    </row>
    <row r="16" spans="1:48" x14ac:dyDescent="0.3">
      <c r="A16" t="s">
        <v>1223</v>
      </c>
      <c r="B16" t="s">
        <v>1224</v>
      </c>
      <c r="C16" t="s">
        <v>3182</v>
      </c>
      <c r="D16" t="s">
        <v>375</v>
      </c>
      <c r="E16">
        <v>9980.3403226800001</v>
      </c>
      <c r="F16">
        <v>439.8</v>
      </c>
      <c r="G16">
        <v>162.02333503068999</v>
      </c>
      <c r="H16">
        <f>(Table2[[#This Row],[1Y Return vs Nifty]]-AVERAGE(Table2[1Y Return vs Nifty]))/_xlfn.STDEV.P(Table2[1Y Return vs Nifty])</f>
        <v>2.2303935002257584</v>
      </c>
      <c r="I16">
        <v>11.1276666811106</v>
      </c>
      <c r="J16">
        <f>(Table2[[#This Row],[1M Return vs Nifty]]-AVERAGE(Table2[1M Return vs Nifty]))/_xlfn.STDEV.P(Table2[1M Return vs Nifty])</f>
        <v>0.83168424997495582</v>
      </c>
      <c r="K16">
        <v>104.09327015177099</v>
      </c>
      <c r="L16">
        <f>(Table2[[#This Row],[6M Return vs Nifty]]-AVERAGE(Table2[6M Return vs Nifty]))/_xlfn.STDEV.P(Table2[6M Return vs Nifty])</f>
        <v>2.5943960507659196</v>
      </c>
      <c r="M16">
        <v>7.3375498036235003</v>
      </c>
      <c r="N16">
        <f>(Table2[[#This Row],[1W Return vs Nifty]]-AVERAGE(Table2[1W Return vs Nifty]))/_xlfn.STDEV.P(Table2[1W Return vs Nifty])</f>
        <v>1.7643345398898285</v>
      </c>
      <c r="O16">
        <v>400.62</v>
      </c>
      <c r="P16">
        <v>367.59900116957601</v>
      </c>
      <c r="Q16">
        <v>280.24924221939898</v>
      </c>
      <c r="R16">
        <v>70.513769802517899</v>
      </c>
      <c r="S16" s="1">
        <f>(Table2[[#This Row],[Close Price]]-Table2[[#This Row],[20D EMA]])/Table2[[#This Row],[20D EMA]]</f>
        <v>9.7798412460685949E-2</v>
      </c>
      <c r="T16" s="1">
        <f>(Table2[[#This Row],[Close Price]]-Table2[[#This Row],[50D EMA]])/Table2[[#This Row],[50D EMA]]</f>
        <v>0.19641239122169749</v>
      </c>
      <c r="U16" s="1">
        <f>(Table2[[#This Row],[Close Price]]-Table2[[#This Row],[200D EMA]])/Table2[[#This Row],[200D EMA]]</f>
        <v>0.56931735663960648</v>
      </c>
      <c r="V16">
        <v>0.937081191509744</v>
      </c>
      <c r="W16">
        <v>422.2</v>
      </c>
      <c r="X16">
        <v>442.8</v>
      </c>
      <c r="Y16">
        <v>422.2</v>
      </c>
      <c r="Z16">
        <v>442.8</v>
      </c>
      <c r="AA16">
        <v>389.05</v>
      </c>
      <c r="AB16">
        <v>442.85</v>
      </c>
      <c r="AC16" s="1">
        <f>(Table2[[#This Row],[Close Price]]/Table2[[#This Row],[Day Low]])-1</f>
        <v>4.1686404547607747E-2</v>
      </c>
      <c r="AD16" s="1">
        <f>(Table2[[#This Row],[Day High]]/Table2[[#This Row],[Close Price]])-1</f>
        <v>6.8212824010913664E-3</v>
      </c>
      <c r="AE16" s="1">
        <f>(Table2[[#This Row],[Close Price]]/Table2[[#This Row],[Current Week Low]])-1</f>
        <v>4.1686404547607747E-2</v>
      </c>
      <c r="AF16" s="1">
        <f>(Table2[[#This Row],[Current Week High]]/Table2[[#This Row],[Close Price]])-1</f>
        <v>6.8212824010913664E-3</v>
      </c>
      <c r="AG16" s="1">
        <f>(Table2[[#This Row],[Close Price]]/Table2[[#This Row],[Current Month Low]])-1</f>
        <v>0.13044595810307169</v>
      </c>
      <c r="AH16" s="1">
        <f>(Table2[[#This Row],[Current Month High]]/Table2[[#This Row],[Close Price]])-1</f>
        <v>6.9349704411096891E-3</v>
      </c>
      <c r="AI16">
        <v>0.69349704411096802</v>
      </c>
      <c r="AJ16">
        <v>213.91862955032099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0.16</v>
      </c>
      <c r="AM16" t="s">
        <v>3216</v>
      </c>
      <c r="AN16">
        <v>8.99</v>
      </c>
      <c r="AO16" t="s">
        <v>3216</v>
      </c>
      <c r="AP16">
        <v>0.18090681766974001</v>
      </c>
      <c r="AQ16">
        <f>(Table2[[#This Row],[Sharpe Ratio]]-AVERAGE(Table2[Sharpe Ratio]))/_xlfn.STDEV.P(Table2[Sharpe Ratio])</f>
        <v>1.3686666165830095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8.7894749574394719</v>
      </c>
      <c r="AS16">
        <f>_xlfn.RANK.AVG(Table2[[#This Row],[1Y Return vs Nifty Z-Score]],Table2[1Y Return vs Nifty Z-Score])</f>
        <v>31</v>
      </c>
      <c r="AT16">
        <f>_xlfn.RANK.AVG(Table2[[#This Row],[6M Return vs Nifty Z-Score]],Table2[6M Return vs Nifty Z-Score])</f>
        <v>13</v>
      </c>
      <c r="AU16">
        <f>_xlfn.RANK.AVG(Table2[[#This Row],[Sharpe Ratio Z-Score]],Table2[Sharpe Ratio Z-Score])</f>
        <v>64</v>
      </c>
      <c r="AV16">
        <f>(Table2[[#This Row],[Rank 1Y]]+Table2[[#This Row],[Rank 6M]]+Table2[[#This Row],[Rank Sharpe]])/3</f>
        <v>36</v>
      </c>
    </row>
    <row r="17" spans="1:48" x14ac:dyDescent="0.3">
      <c r="A17" t="s">
        <v>667</v>
      </c>
      <c r="B17" t="s">
        <v>668</v>
      </c>
      <c r="C17" t="s">
        <v>3184</v>
      </c>
      <c r="D17" t="s">
        <v>282</v>
      </c>
      <c r="E17">
        <v>28325.994133119999</v>
      </c>
      <c r="F17">
        <v>593.29999999999995</v>
      </c>
      <c r="G17">
        <v>121.601643133388</v>
      </c>
      <c r="H17">
        <f>(Table2[[#This Row],[1Y Return vs Nifty]]-AVERAGE(Table2[1Y Return vs Nifty]))/_xlfn.STDEV.P(Table2[1Y Return vs Nifty])</f>
        <v>1.5574274150175609</v>
      </c>
      <c r="I17">
        <v>19.304550980024199</v>
      </c>
      <c r="J17">
        <f>(Table2[[#This Row],[1M Return vs Nifty]]-AVERAGE(Table2[1M Return vs Nifty]))/_xlfn.STDEV.P(Table2[1M Return vs Nifty])</f>
        <v>1.6217427451006396</v>
      </c>
      <c r="K17">
        <v>70.176873457929702</v>
      </c>
      <c r="L17">
        <f>(Table2[[#This Row],[6M Return vs Nifty]]-AVERAGE(Table2[6M Return vs Nifty]))/_xlfn.STDEV.P(Table2[6M Return vs Nifty])</f>
        <v>1.5846627616029239</v>
      </c>
      <c r="M17">
        <v>7.15885111847963</v>
      </c>
      <c r="N17">
        <f>(Table2[[#This Row],[1W Return vs Nifty]]-AVERAGE(Table2[1W Return vs Nifty]))/_xlfn.STDEV.P(Table2[1W Return vs Nifty])</f>
        <v>1.721116668452332</v>
      </c>
      <c r="O17">
        <v>533.71</v>
      </c>
      <c r="P17">
        <v>485.70534428767701</v>
      </c>
      <c r="Q17">
        <v>379.823917674379</v>
      </c>
      <c r="R17">
        <v>82.975127635888597</v>
      </c>
      <c r="S17" s="1">
        <f>(Table2[[#This Row],[Close Price]]-Table2[[#This Row],[20D EMA]])/Table2[[#This Row],[20D EMA]]</f>
        <v>0.11165239549568101</v>
      </c>
      <c r="T17" s="1">
        <f>(Table2[[#This Row],[Close Price]]-Table2[[#This Row],[50D EMA]])/Table2[[#This Row],[50D EMA]]</f>
        <v>0.22152248678696032</v>
      </c>
      <c r="U17" s="1">
        <f>(Table2[[#This Row],[Close Price]]-Table2[[#This Row],[200D EMA]])/Table2[[#This Row],[200D EMA]]</f>
        <v>0.5620395988559963</v>
      </c>
      <c r="V17">
        <v>1.30204453656521</v>
      </c>
      <c r="W17">
        <v>578.15</v>
      </c>
      <c r="X17">
        <v>599.70000000000005</v>
      </c>
      <c r="Y17">
        <v>578.15</v>
      </c>
      <c r="Z17">
        <v>599.70000000000005</v>
      </c>
      <c r="AA17">
        <v>511.2</v>
      </c>
      <c r="AB17">
        <v>599.70000000000005</v>
      </c>
      <c r="AC17" s="1">
        <f>(Table2[[#This Row],[Close Price]]/Table2[[#This Row],[Day Low]])-1</f>
        <v>2.6204272247686511E-2</v>
      </c>
      <c r="AD17" s="1">
        <f>(Table2[[#This Row],[Day High]]/Table2[[#This Row],[Close Price]])-1</f>
        <v>1.0787122872071508E-2</v>
      </c>
      <c r="AE17" s="1">
        <f>(Table2[[#This Row],[Close Price]]/Table2[[#This Row],[Current Week Low]])-1</f>
        <v>2.6204272247686511E-2</v>
      </c>
      <c r="AF17" s="1">
        <f>(Table2[[#This Row],[Current Week High]]/Table2[[#This Row],[Close Price]])-1</f>
        <v>1.0787122872071508E-2</v>
      </c>
      <c r="AG17" s="1">
        <f>(Table2[[#This Row],[Close Price]]/Table2[[#This Row],[Current Month Low]])-1</f>
        <v>0.16060250391236308</v>
      </c>
      <c r="AH17" s="1">
        <f>(Table2[[#This Row],[Current Month High]]/Table2[[#This Row],[Close Price]])-1</f>
        <v>1.0787122872071508E-2</v>
      </c>
      <c r="AI17">
        <v>1.07871228720715</v>
      </c>
      <c r="AJ17">
        <v>164.86607142857099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0.49</v>
      </c>
      <c r="AM17" t="s">
        <v>3216</v>
      </c>
      <c r="AN17">
        <v>13.05</v>
      </c>
      <c r="AO17" t="s">
        <v>3216</v>
      </c>
      <c r="AP17">
        <v>0.23534286382865999</v>
      </c>
      <c r="AQ17">
        <f>(Table2[[#This Row],[Sharpe Ratio]]-AVERAGE(Table2[Sharpe Ratio]))/_xlfn.STDEV.P(Table2[Sharpe Ratio])</f>
        <v>2.0018628346277376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8.4868124248011938</v>
      </c>
      <c r="AS17">
        <f>_xlfn.RANK.AVG(Table2[[#This Row],[1Y Return vs Nifty Z-Score]],Table2[1Y Return vs Nifty Z-Score])</f>
        <v>57</v>
      </c>
      <c r="AT17">
        <f>_xlfn.RANK.AVG(Table2[[#This Row],[6M Return vs Nifty Z-Score]],Table2[6M Return vs Nifty Z-Score])</f>
        <v>52</v>
      </c>
      <c r="AU17">
        <f>_xlfn.RANK.AVG(Table2[[#This Row],[Sharpe Ratio Z-Score]],Table2[Sharpe Ratio Z-Score])</f>
        <v>18</v>
      </c>
      <c r="AV17">
        <f>(Table2[[#This Row],[Rank 1Y]]+Table2[[#This Row],[Rank 6M]]+Table2[[#This Row],[Rank Sharpe]])/3</f>
        <v>42.333333333333336</v>
      </c>
    </row>
    <row r="18" spans="1:48" x14ac:dyDescent="0.3">
      <c r="A18" t="s">
        <v>1279</v>
      </c>
      <c r="B18" t="s">
        <v>1280</v>
      </c>
      <c r="C18" t="s">
        <v>3170</v>
      </c>
      <c r="D18" t="s">
        <v>543</v>
      </c>
      <c r="E18">
        <v>9120.5923550000007</v>
      </c>
      <c r="F18">
        <v>460</v>
      </c>
      <c r="G18">
        <v>96.378374435884595</v>
      </c>
      <c r="H18">
        <f>(Table2[[#This Row],[1Y Return vs Nifty]]-AVERAGE(Table2[1Y Return vs Nifty]))/_xlfn.STDEV.P(Table2[1Y Return vs Nifty])</f>
        <v>1.137494364351606</v>
      </c>
      <c r="I18">
        <v>12.892075754714799</v>
      </c>
      <c r="J18">
        <f>(Table2[[#This Row],[1M Return vs Nifty]]-AVERAGE(Table2[1M Return vs Nifty]))/_xlfn.STDEV.P(Table2[1M Return vs Nifty])</f>
        <v>1.0021631667015927</v>
      </c>
      <c r="K18">
        <v>68.668078632368804</v>
      </c>
      <c r="L18">
        <f>(Table2[[#This Row],[6M Return vs Nifty]]-AVERAGE(Table2[6M Return vs Nifty]))/_xlfn.STDEV.P(Table2[6M Return vs Nifty])</f>
        <v>1.5397440641470013</v>
      </c>
      <c r="M18">
        <v>-9.3207952511847394E-2</v>
      </c>
      <c r="N18">
        <f>(Table2[[#This Row],[1W Return vs Nifty]]-AVERAGE(Table2[1W Return vs Nifty]))/_xlfn.STDEV.P(Table2[1W Return vs Nifty])</f>
        <v>-3.2777358998991535E-2</v>
      </c>
      <c r="O18">
        <v>441.78</v>
      </c>
      <c r="P18">
        <v>416.36995603580903</v>
      </c>
      <c r="Q18">
        <v>334.94156305919199</v>
      </c>
      <c r="R18">
        <v>66.735582034460094</v>
      </c>
      <c r="S18" s="1">
        <f>(Table2[[#This Row],[Close Price]]-Table2[[#This Row],[20D EMA]])/Table2[[#This Row],[20D EMA]]</f>
        <v>4.1242247272398093E-2</v>
      </c>
      <c r="T18" s="1">
        <f>(Table2[[#This Row],[Close Price]]-Table2[[#This Row],[50D EMA]])/Table2[[#This Row],[50D EMA]]</f>
        <v>0.10478672471853052</v>
      </c>
      <c r="U18" s="1">
        <f>(Table2[[#This Row],[Close Price]]-Table2[[#This Row],[200D EMA]])/Table2[[#This Row],[200D EMA]]</f>
        <v>0.37337389781843011</v>
      </c>
      <c r="V18">
        <v>1.0384555155848001</v>
      </c>
      <c r="W18">
        <v>453</v>
      </c>
      <c r="X18">
        <v>464.4</v>
      </c>
      <c r="Y18">
        <v>453</v>
      </c>
      <c r="Z18">
        <v>464.4</v>
      </c>
      <c r="AA18">
        <v>441.1</v>
      </c>
      <c r="AB18">
        <v>467.45</v>
      </c>
      <c r="AC18" s="1">
        <f>(Table2[[#This Row],[Close Price]]/Table2[[#This Row],[Day Low]])-1</f>
        <v>1.5452538631346657E-2</v>
      </c>
      <c r="AD18" s="1">
        <f>(Table2[[#This Row],[Day High]]/Table2[[#This Row],[Close Price]])-1</f>
        <v>9.565217391304337E-3</v>
      </c>
      <c r="AE18" s="1">
        <f>(Table2[[#This Row],[Close Price]]/Table2[[#This Row],[Current Week Low]])-1</f>
        <v>1.5452538631346657E-2</v>
      </c>
      <c r="AF18" s="1">
        <f>(Table2[[#This Row],[Current Week High]]/Table2[[#This Row],[Close Price]])-1</f>
        <v>9.565217391304337E-3</v>
      </c>
      <c r="AG18" s="1">
        <f>(Table2[[#This Row],[Close Price]]/Table2[[#This Row],[Current Month Low]])-1</f>
        <v>4.2847426887327122E-2</v>
      </c>
      <c r="AH18" s="1">
        <f>(Table2[[#This Row],[Current Month High]]/Table2[[#This Row],[Close Price]])-1</f>
        <v>1.6195652173913055E-2</v>
      </c>
      <c r="AI18">
        <v>1.6195652173913</v>
      </c>
      <c r="AJ18">
        <v>137.72609819121399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0.18</v>
      </c>
      <c r="AM18" t="s">
        <v>3216</v>
      </c>
      <c r="AN18">
        <v>4.6500000000000004</v>
      </c>
      <c r="AO18" t="s">
        <v>3216</v>
      </c>
      <c r="AP18">
        <v>0.33933354574348401</v>
      </c>
      <c r="AQ18">
        <f>(Table2[[#This Row],[Sharpe Ratio]]-AVERAGE(Table2[Sharpe Ratio]))/_xlfn.STDEV.P(Table2[Sharpe Ratio])</f>
        <v>3.2114750520200026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6.8580992882212106</v>
      </c>
      <c r="AS18">
        <f>_xlfn.RANK.AVG(Table2[[#This Row],[1Y Return vs Nifty Z-Score]],Table2[1Y Return vs Nifty Z-Score])</f>
        <v>81</v>
      </c>
      <c r="AT18">
        <f>_xlfn.RANK.AVG(Table2[[#This Row],[6M Return vs Nifty Z-Score]],Table2[6M Return vs Nifty Z-Score])</f>
        <v>54</v>
      </c>
      <c r="AU18">
        <f>_xlfn.RANK.AVG(Table2[[#This Row],[Sharpe Ratio Z-Score]],Table2[Sharpe Ratio Z-Score])</f>
        <v>1</v>
      </c>
      <c r="AV18">
        <f>(Table2[[#This Row],[Rank 1Y]]+Table2[[#This Row],[Rank 6M]]+Table2[[#This Row],[Rank Sharpe]])/3</f>
        <v>45.333333333333336</v>
      </c>
    </row>
    <row r="19" spans="1:48" x14ac:dyDescent="0.3">
      <c r="A19" t="s">
        <v>426</v>
      </c>
      <c r="B19" t="s">
        <v>427</v>
      </c>
      <c r="C19" t="s">
        <v>3182</v>
      </c>
      <c r="D19" t="s">
        <v>166</v>
      </c>
      <c r="E19">
        <v>54345.386127375001</v>
      </c>
      <c r="F19">
        <v>13188.35</v>
      </c>
      <c r="G19">
        <v>188.19769790692499</v>
      </c>
      <c r="H19">
        <f>(Table2[[#This Row],[1Y Return vs Nifty]]-AVERAGE(Table2[1Y Return vs Nifty]))/_xlfn.STDEV.P(Table2[1Y Return vs Nifty])</f>
        <v>2.6661609728587967</v>
      </c>
      <c r="I19">
        <v>10.0938673829134</v>
      </c>
      <c r="J19">
        <f>(Table2[[#This Row],[1M Return vs Nifty]]-AVERAGE(Table2[1M Return vs Nifty]))/_xlfn.STDEV.P(Table2[1M Return vs Nifty])</f>
        <v>0.7317975586707649</v>
      </c>
      <c r="K19">
        <v>87.531706788960506</v>
      </c>
      <c r="L19">
        <f>(Table2[[#This Row],[6M Return vs Nifty]]-AVERAGE(Table2[6M Return vs Nifty]))/_xlfn.STDEV.P(Table2[6M Return vs Nifty])</f>
        <v>2.1013377226962811</v>
      </c>
      <c r="M19">
        <v>9.9520056548914901</v>
      </c>
      <c r="N19">
        <f>(Table2[[#This Row],[1W Return vs Nifty]]-AVERAGE(Table2[1W Return vs Nifty]))/_xlfn.STDEV.P(Table2[1W Return vs Nifty])</f>
        <v>2.3966347538961084</v>
      </c>
      <c r="O19">
        <v>12097.89</v>
      </c>
      <c r="P19">
        <v>11815.489069626101</v>
      </c>
      <c r="Q19">
        <v>9308.5690448159003</v>
      </c>
      <c r="R19">
        <v>73.417117510334194</v>
      </c>
      <c r="S19" s="1">
        <f>(Table2[[#This Row],[Close Price]]-Table2[[#This Row],[20D EMA]])/Table2[[#This Row],[20D EMA]]</f>
        <v>9.0136379153720275E-2</v>
      </c>
      <c r="T19" s="1">
        <f>(Table2[[#This Row],[Close Price]]-Table2[[#This Row],[50D EMA]])/Table2[[#This Row],[50D EMA]]</f>
        <v>0.11619162967219802</v>
      </c>
      <c r="U19" s="1">
        <f>(Table2[[#This Row],[Close Price]]-Table2[[#This Row],[200D EMA]])/Table2[[#This Row],[200D EMA]]</f>
        <v>0.41679671026824644</v>
      </c>
      <c r="V19">
        <v>0.61988776833957804</v>
      </c>
      <c r="W19">
        <v>12654.9</v>
      </c>
      <c r="X19">
        <v>13250</v>
      </c>
      <c r="Y19">
        <v>12654.9</v>
      </c>
      <c r="Z19">
        <v>13250</v>
      </c>
      <c r="AA19">
        <v>11210</v>
      </c>
      <c r="AB19">
        <v>13250</v>
      </c>
      <c r="AC19" s="1">
        <f>(Table2[[#This Row],[Close Price]]/Table2[[#This Row],[Day Low]])-1</f>
        <v>4.2153632189902757E-2</v>
      </c>
      <c r="AD19" s="1">
        <f>(Table2[[#This Row],[Day High]]/Table2[[#This Row],[Close Price]])-1</f>
        <v>4.6745802166305861E-3</v>
      </c>
      <c r="AE19" s="1">
        <f>(Table2[[#This Row],[Close Price]]/Table2[[#This Row],[Current Week Low]])-1</f>
        <v>4.2153632189902757E-2</v>
      </c>
      <c r="AF19" s="1">
        <f>(Table2[[#This Row],[Current Week High]]/Table2[[#This Row],[Close Price]])-1</f>
        <v>4.6745802166305861E-3</v>
      </c>
      <c r="AG19" s="1">
        <f>(Table2[[#This Row],[Close Price]]/Table2[[#This Row],[Current Month Low]])-1</f>
        <v>0.17648082069580728</v>
      </c>
      <c r="AH19" s="1">
        <f>(Table2[[#This Row],[Current Month High]]/Table2[[#This Row],[Close Price]])-1</f>
        <v>4.6745802166305861E-3</v>
      </c>
      <c r="AI19">
        <v>9.0507910390609894</v>
      </c>
      <c r="AJ19">
        <v>238.518699145255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0.02</v>
      </c>
      <c r="AM19" t="s">
        <v>3216</v>
      </c>
      <c r="AN19">
        <v>12.05</v>
      </c>
      <c r="AO19" t="s">
        <v>3216</v>
      </c>
      <c r="AP19">
        <v>0.16616944300451</v>
      </c>
      <c r="AQ19">
        <f>(Table2[[#This Row],[Sharpe Ratio]]-AVERAGE(Table2[Sharpe Ratio]))/_xlfn.STDEV.P(Table2[Sharpe Ratio])</f>
        <v>1.1972425224324328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9.0931735305543846</v>
      </c>
      <c r="AS19">
        <f>_xlfn.RANK.AVG(Table2[[#This Row],[1Y Return vs Nifty Z-Score]],Table2[1Y Return vs Nifty Z-Score])</f>
        <v>21</v>
      </c>
      <c r="AT19">
        <f>_xlfn.RANK.AVG(Table2[[#This Row],[6M Return vs Nifty Z-Score]],Table2[6M Return vs Nifty Z-Score])</f>
        <v>27</v>
      </c>
      <c r="AU19">
        <f>_xlfn.RANK.AVG(Table2[[#This Row],[Sharpe Ratio Z-Score]],Table2[Sharpe Ratio Z-Score])</f>
        <v>92</v>
      </c>
      <c r="AV19">
        <f>(Table2[[#This Row],[Rank 1Y]]+Table2[[#This Row],[Rank 6M]]+Table2[[#This Row],[Rank Sharpe]])/3</f>
        <v>46.666666666666664</v>
      </c>
    </row>
    <row r="20" spans="1:48" x14ac:dyDescent="0.3">
      <c r="A20" t="s">
        <v>1073</v>
      </c>
      <c r="B20" t="s">
        <v>1074</v>
      </c>
      <c r="C20" t="s">
        <v>3174</v>
      </c>
      <c r="D20" t="s">
        <v>54</v>
      </c>
      <c r="E20">
        <v>12581.638243944</v>
      </c>
      <c r="F20">
        <v>293.70999999999998</v>
      </c>
      <c r="G20">
        <v>163.517245174202</v>
      </c>
      <c r="H20">
        <f>(Table2[[#This Row],[1Y Return vs Nifty]]-AVERAGE(Table2[1Y Return vs Nifty]))/_xlfn.STDEV.P(Table2[1Y Return vs Nifty])</f>
        <v>2.2552650682810085</v>
      </c>
      <c r="I20">
        <v>27.325307692345898</v>
      </c>
      <c r="J20">
        <f>(Table2[[#This Row],[1M Return vs Nifty]]-AVERAGE(Table2[1M Return vs Nifty]))/_xlfn.STDEV.P(Table2[1M Return vs Nifty])</f>
        <v>2.3967160413166617</v>
      </c>
      <c r="K20">
        <v>90.781635173975204</v>
      </c>
      <c r="L20">
        <f>(Table2[[#This Row],[6M Return vs Nifty]]-AVERAGE(Table2[6M Return vs Nifty]))/_xlfn.STDEV.P(Table2[6M Return vs Nifty])</f>
        <v>2.1980921305234826</v>
      </c>
      <c r="M20">
        <v>4.0664090541392097</v>
      </c>
      <c r="N20">
        <f>(Table2[[#This Row],[1W Return vs Nifty]]-AVERAGE(Table2[1W Return vs Nifty]))/_xlfn.STDEV.P(Table2[1W Return vs Nifty])</f>
        <v>0.97321657362528058</v>
      </c>
      <c r="O20">
        <v>251.62</v>
      </c>
      <c r="P20">
        <v>223.626329885183</v>
      </c>
      <c r="Q20">
        <v>175.489820042905</v>
      </c>
      <c r="R20">
        <v>77.118267033026001</v>
      </c>
      <c r="S20" s="1">
        <f>(Table2[[#This Row],[Close Price]]-Table2[[#This Row],[20D EMA]])/Table2[[#This Row],[20D EMA]]</f>
        <v>0.16727605118829972</v>
      </c>
      <c r="T20" s="1">
        <f>(Table2[[#This Row],[Close Price]]-Table2[[#This Row],[50D EMA]])/Table2[[#This Row],[50D EMA]]</f>
        <v>0.31339632569563791</v>
      </c>
      <c r="U20" s="1">
        <f>(Table2[[#This Row],[Close Price]]-Table2[[#This Row],[200D EMA]])/Table2[[#This Row],[200D EMA]]</f>
        <v>0.67365833487202664</v>
      </c>
      <c r="V20">
        <v>1.36613604759491</v>
      </c>
      <c r="W20">
        <v>279</v>
      </c>
      <c r="X20">
        <v>296.7</v>
      </c>
      <c r="Y20">
        <v>279</v>
      </c>
      <c r="Z20">
        <v>296.7</v>
      </c>
      <c r="AA20">
        <v>237.32</v>
      </c>
      <c r="AB20">
        <v>296.7</v>
      </c>
      <c r="AC20" s="1">
        <f>(Table2[[#This Row],[Close Price]]/Table2[[#This Row],[Day Low]])-1</f>
        <v>5.2724014336917424E-2</v>
      </c>
      <c r="AD20" s="1">
        <f>(Table2[[#This Row],[Day High]]/Table2[[#This Row],[Close Price]])-1</f>
        <v>1.0180109631949819E-2</v>
      </c>
      <c r="AE20" s="1">
        <f>(Table2[[#This Row],[Close Price]]/Table2[[#This Row],[Current Week Low]])-1</f>
        <v>5.2724014336917424E-2</v>
      </c>
      <c r="AF20" s="1">
        <f>(Table2[[#This Row],[Current Week High]]/Table2[[#This Row],[Close Price]])-1</f>
        <v>1.0180109631949819E-2</v>
      </c>
      <c r="AG20" s="1">
        <f>(Table2[[#This Row],[Close Price]]/Table2[[#This Row],[Current Month Low]])-1</f>
        <v>0.23761166357660546</v>
      </c>
      <c r="AH20" s="1">
        <f>(Table2[[#This Row],[Current Month High]]/Table2[[#This Row],[Close Price]])-1</f>
        <v>1.0180109631949819E-2</v>
      </c>
      <c r="AI20">
        <v>1.0180109631949801</v>
      </c>
      <c r="AJ20">
        <v>201.39558748075899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0.54</v>
      </c>
      <c r="AM20" t="s">
        <v>3216</v>
      </c>
      <c r="AN20">
        <v>25.5</v>
      </c>
      <c r="AO20" t="s">
        <v>3216</v>
      </c>
      <c r="AP20">
        <v>0.15746920082128699</v>
      </c>
      <c r="AQ20">
        <f>(Table2[[#This Row],[Sharpe Ratio]]-AVERAGE(Table2[Sharpe Ratio]))/_xlfn.STDEV.P(Table2[Sharpe Ratio])</f>
        <v>1.0960419240199908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8.9193317377664254</v>
      </c>
      <c r="AS20">
        <f>_xlfn.RANK.AVG(Table2[[#This Row],[1Y Return vs Nifty Z-Score]],Table2[1Y Return vs Nifty Z-Score])</f>
        <v>30</v>
      </c>
      <c r="AT20">
        <f>_xlfn.RANK.AVG(Table2[[#This Row],[6M Return vs Nifty Z-Score]],Table2[6M Return vs Nifty Z-Score])</f>
        <v>21</v>
      </c>
      <c r="AU20">
        <f>_xlfn.RANK.AVG(Table2[[#This Row],[Sharpe Ratio Z-Score]],Table2[Sharpe Ratio Z-Score])</f>
        <v>98</v>
      </c>
      <c r="AV20">
        <f>(Table2[[#This Row],[Rank 1Y]]+Table2[[#This Row],[Rank 6M]]+Table2[[#This Row],[Rank Sharpe]])/3</f>
        <v>49.666666666666664</v>
      </c>
    </row>
    <row r="21" spans="1:48" x14ac:dyDescent="0.3">
      <c r="A21" t="s">
        <v>1157</v>
      </c>
      <c r="B21" t="s">
        <v>1158</v>
      </c>
      <c r="C21" t="s">
        <v>3183</v>
      </c>
      <c r="D21" t="s">
        <v>135</v>
      </c>
      <c r="E21">
        <v>10757.109756960001</v>
      </c>
      <c r="F21">
        <v>454.9</v>
      </c>
      <c r="G21">
        <v>286.33736484110398</v>
      </c>
      <c r="H21">
        <f>(Table2[[#This Row],[1Y Return vs Nifty]]-AVERAGE(Table2[1Y Return vs Nifty]))/_xlfn.STDEV.P(Table2[1Y Return vs Nifty])</f>
        <v>4.3000526869445963</v>
      </c>
      <c r="I21">
        <v>-5.56933926451131</v>
      </c>
      <c r="J21">
        <f>(Table2[[#This Row],[1M Return vs Nifty]]-AVERAGE(Table2[1M Return vs Nifty]))/_xlfn.STDEV.P(Table2[1M Return vs Nifty])</f>
        <v>-0.78159666586915277</v>
      </c>
      <c r="K21">
        <v>120.56331846282301</v>
      </c>
      <c r="L21">
        <f>(Table2[[#This Row],[6M Return vs Nifty]]-AVERAGE(Table2[6M Return vs Nifty]))/_xlfn.STDEV.P(Table2[6M Return vs Nifty])</f>
        <v>3.0847298619874346</v>
      </c>
      <c r="M21">
        <v>0.94669300762295505</v>
      </c>
      <c r="N21">
        <f>(Table2[[#This Row],[1W Return vs Nifty]]-AVERAGE(Table2[1W Return vs Nifty]))/_xlfn.STDEV.P(Table2[1W Return vs Nifty])</f>
        <v>0.21872032810850919</v>
      </c>
      <c r="O21">
        <v>451.46</v>
      </c>
      <c r="P21">
        <v>450.83976674725801</v>
      </c>
      <c r="Q21">
        <v>352.511167430059</v>
      </c>
      <c r="R21">
        <v>55.976017687063298</v>
      </c>
      <c r="S21" s="1">
        <f>(Table2[[#This Row],[Close Price]]-Table2[[#This Row],[20D EMA]])/Table2[[#This Row],[20D EMA]]</f>
        <v>7.6197226775351033E-3</v>
      </c>
      <c r="T21" s="1">
        <f>(Table2[[#This Row],[Close Price]]-Table2[[#This Row],[50D EMA]])/Table2[[#This Row],[50D EMA]]</f>
        <v>9.0059341526945291E-3</v>
      </c>
      <c r="U21" s="1">
        <f>(Table2[[#This Row],[Close Price]]-Table2[[#This Row],[200D EMA]])/Table2[[#This Row],[200D EMA]]</f>
        <v>0.29045557142599099</v>
      </c>
      <c r="V21">
        <v>0.78877276233318105</v>
      </c>
      <c r="W21">
        <v>435.05</v>
      </c>
      <c r="X21">
        <v>464</v>
      </c>
      <c r="Y21">
        <v>435.05</v>
      </c>
      <c r="Z21">
        <v>464</v>
      </c>
      <c r="AA21">
        <v>421.1</v>
      </c>
      <c r="AB21">
        <v>470</v>
      </c>
      <c r="AC21" s="1">
        <f>(Table2[[#This Row],[Close Price]]/Table2[[#This Row],[Day Low]])-1</f>
        <v>4.5626939432249047E-2</v>
      </c>
      <c r="AD21" s="1">
        <f>(Table2[[#This Row],[Day High]]/Table2[[#This Row],[Close Price]])-1</f>
        <v>2.0004396570674876E-2</v>
      </c>
      <c r="AE21" s="1">
        <f>(Table2[[#This Row],[Close Price]]/Table2[[#This Row],[Current Week Low]])-1</f>
        <v>4.5626939432249047E-2</v>
      </c>
      <c r="AF21" s="1">
        <f>(Table2[[#This Row],[Current Week High]]/Table2[[#This Row],[Close Price]])-1</f>
        <v>2.0004396570674876E-2</v>
      </c>
      <c r="AG21" s="1">
        <f>(Table2[[#This Row],[Close Price]]/Table2[[#This Row],[Current Month Low]])-1</f>
        <v>8.0265970078366111E-2</v>
      </c>
      <c r="AH21" s="1">
        <f>(Table2[[#This Row],[Current Month High]]/Table2[[#This Row],[Close Price]])-1</f>
        <v>3.3194108595295813E-2</v>
      </c>
      <c r="AI21">
        <v>25.214332820400099</v>
      </c>
      <c r="AJ21">
        <v>332.20902612826598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</v>
      </c>
      <c r="AM21" t="s">
        <v>3217</v>
      </c>
      <c r="AN21">
        <v>3.22</v>
      </c>
      <c r="AO21" t="s">
        <v>3216</v>
      </c>
      <c r="AP21">
        <v>0.13843577926075301</v>
      </c>
      <c r="AQ21">
        <f>(Table2[[#This Row],[Sharpe Ratio]]-AVERAGE(Table2[Sharpe Ratio]))/_xlfn.STDEV.P(Table2[Sharpe Ratio])</f>
        <v>0.87464651786949721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7.6965527290408842</v>
      </c>
      <c r="AS21">
        <f>_xlfn.RANK.AVG(Table2[[#This Row],[1Y Return vs Nifty Z-Score]],Table2[1Y Return vs Nifty Z-Score])</f>
        <v>3</v>
      </c>
      <c r="AT21">
        <f>_xlfn.RANK.AVG(Table2[[#This Row],[6M Return vs Nifty Z-Score]],Table2[6M Return vs Nifty Z-Score])</f>
        <v>8</v>
      </c>
      <c r="AU21">
        <f>_xlfn.RANK.AVG(Table2[[#This Row],[Sharpe Ratio Z-Score]],Table2[Sharpe Ratio Z-Score])</f>
        <v>138</v>
      </c>
      <c r="AV21">
        <f>(Table2[[#This Row],[Rank 1Y]]+Table2[[#This Row],[Rank 6M]]+Table2[[#This Row],[Rank Sharpe]])/3</f>
        <v>49.666666666666664</v>
      </c>
    </row>
    <row r="22" spans="1:48" x14ac:dyDescent="0.3">
      <c r="A22" t="s">
        <v>318</v>
      </c>
      <c r="B22" t="s">
        <v>319</v>
      </c>
      <c r="C22" t="s">
        <v>3182</v>
      </c>
      <c r="D22" t="s">
        <v>320</v>
      </c>
      <c r="E22">
        <v>86984.863200000007</v>
      </c>
      <c r="F22">
        <v>4250.55</v>
      </c>
      <c r="G22">
        <v>67.606920583415203</v>
      </c>
      <c r="H22">
        <f>(Table2[[#This Row],[1Y Return vs Nifty]]-AVERAGE(Table2[1Y Return vs Nifty]))/_xlfn.STDEV.P(Table2[1Y Return vs Nifty])</f>
        <v>0.6584888661642081</v>
      </c>
      <c r="I22">
        <v>-18.8844603675002</v>
      </c>
      <c r="J22">
        <f>(Table2[[#This Row],[1M Return vs Nifty]]-AVERAGE(Table2[1M Return vs Nifty]))/_xlfn.STDEV.P(Table2[1M Return vs Nifty])</f>
        <v>-2.0681165867198508</v>
      </c>
      <c r="K22">
        <v>114.644020948738</v>
      </c>
      <c r="L22">
        <f>(Table2[[#This Row],[6M Return vs Nifty]]-AVERAGE(Table2[6M Return vs Nifty]))/_xlfn.STDEV.P(Table2[6M Return vs Nifty])</f>
        <v>2.9085050170434341</v>
      </c>
      <c r="M22">
        <v>-5.4454578401096496</v>
      </c>
      <c r="N22">
        <f>(Table2[[#This Row],[1W Return vs Nifty]]-AVERAGE(Table2[1W Return vs Nifty]))/_xlfn.STDEV.P(Table2[1W Return vs Nifty])</f>
        <v>-1.3272068471473011</v>
      </c>
      <c r="O22">
        <v>4440.2</v>
      </c>
      <c r="P22">
        <v>4457.2785402265799</v>
      </c>
      <c r="Q22">
        <v>3363.7272702047799</v>
      </c>
      <c r="R22">
        <v>41.550847443561899</v>
      </c>
      <c r="S22" s="1">
        <f>(Table2[[#This Row],[Close Price]]-Table2[[#This Row],[20D EMA]])/Table2[[#This Row],[20D EMA]]</f>
        <v>-4.2712039998198198E-2</v>
      </c>
      <c r="T22" s="1">
        <f>(Table2[[#This Row],[Close Price]]-Table2[[#This Row],[50D EMA]])/Table2[[#This Row],[50D EMA]]</f>
        <v>-4.6379991369368399E-2</v>
      </c>
      <c r="U22" s="1">
        <f>(Table2[[#This Row],[Close Price]]-Table2[[#This Row],[200D EMA]])/Table2[[#This Row],[200D EMA]]</f>
        <v>0.26364287546452347</v>
      </c>
      <c r="V22">
        <v>0.75678396476198895</v>
      </c>
      <c r="W22">
        <v>4240.1499999999996</v>
      </c>
      <c r="X22">
        <v>4338.8500000000004</v>
      </c>
      <c r="Y22">
        <v>4240.1499999999996</v>
      </c>
      <c r="Z22">
        <v>4338.8500000000004</v>
      </c>
      <c r="AA22">
        <v>4182.6499999999996</v>
      </c>
      <c r="AB22">
        <v>4925</v>
      </c>
      <c r="AC22" s="1">
        <f>(Table2[[#This Row],[Close Price]]/Table2[[#This Row],[Day Low]])-1</f>
        <v>2.4527434170962259E-3</v>
      </c>
      <c r="AD22" s="1">
        <f>(Table2[[#This Row],[Day High]]/Table2[[#This Row],[Close Price]])-1</f>
        <v>2.0773782216419123E-2</v>
      </c>
      <c r="AE22" s="1">
        <f>(Table2[[#This Row],[Close Price]]/Table2[[#This Row],[Current Week Low]])-1</f>
        <v>2.4527434170962259E-3</v>
      </c>
      <c r="AF22" s="1">
        <f>(Table2[[#This Row],[Current Week High]]/Table2[[#This Row],[Close Price]])-1</f>
        <v>2.0773782216419123E-2</v>
      </c>
      <c r="AG22" s="1">
        <f>(Table2[[#This Row],[Close Price]]/Table2[[#This Row],[Current Month Low]])-1</f>
        <v>1.6233727421610888E-2</v>
      </c>
      <c r="AH22" s="1">
        <f>(Table2[[#This Row],[Current Month High]]/Table2[[#This Row],[Close Price]])-1</f>
        <v>0.15867358341861637</v>
      </c>
      <c r="AI22">
        <v>37.864511651433297</v>
      </c>
      <c r="AJ22">
        <v>144.00401836968999</v>
      </c>
      <c r="AK22" t="str">
        <f>IF(AND(Table2[[#This Row],[20D EMA]]&gt;Table2[[#This Row],[50D EMA]],Table2[[#This Row],[50D EMA]]&gt;Table2[[#This Row],[200D EMA]]),"Uptrend","Downtrend/NoTrend")</f>
        <v>Downtrend/NoTrend</v>
      </c>
      <c r="AL22">
        <v>-0.06</v>
      </c>
      <c r="AM22" t="s">
        <v>3215</v>
      </c>
      <c r="AN22">
        <v>0.28999999999999998</v>
      </c>
      <c r="AO22" t="s">
        <v>3216</v>
      </c>
      <c r="AP22">
        <v>0.25350089951568899</v>
      </c>
      <c r="AQ22">
        <f>(Table2[[#This Row],[Sharpe Ratio]]-AVERAGE(Table2[Sharpe Ratio]))/_xlfn.STDEV.P(Table2[Sharpe Ratio])</f>
        <v>2.2130758145451623</v>
      </c>
      <c r="AR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">
        <f>_xlfn.RANK.AVG(Table2[[#This Row],[1Y Return vs Nifty Z-Score]],Table2[1Y Return vs Nifty Z-Score])</f>
        <v>134</v>
      </c>
      <c r="AT22">
        <f>_xlfn.RANK.AVG(Table2[[#This Row],[6M Return vs Nifty Z-Score]],Table2[6M Return vs Nifty Z-Score])</f>
        <v>9</v>
      </c>
      <c r="AU22">
        <f>_xlfn.RANK.AVG(Table2[[#This Row],[Sharpe Ratio Z-Score]],Table2[Sharpe Ratio Z-Score])</f>
        <v>9</v>
      </c>
      <c r="AV22">
        <f>(Table2[[#This Row],[Rank 1Y]]+Table2[[#This Row],[Rank 6M]]+Table2[[#This Row],[Rank Sharpe]])/3</f>
        <v>50.666666666666664</v>
      </c>
    </row>
    <row r="23" spans="1:48" x14ac:dyDescent="0.3">
      <c r="A23" t="s">
        <v>1311</v>
      </c>
      <c r="B23" t="s">
        <v>1312</v>
      </c>
      <c r="C23" t="s">
        <v>3189</v>
      </c>
      <c r="D23" t="s">
        <v>1313</v>
      </c>
      <c r="E23">
        <v>8725.00609626</v>
      </c>
      <c r="F23">
        <v>1402.95</v>
      </c>
      <c r="G23">
        <v>170.42746655805601</v>
      </c>
      <c r="H23">
        <f>(Table2[[#This Row],[1Y Return vs Nifty]]-AVERAGE(Table2[1Y Return vs Nifty]))/_xlfn.STDEV.P(Table2[1Y Return vs Nifty])</f>
        <v>2.3703108373801642</v>
      </c>
      <c r="I23">
        <v>2.7903195789304598</v>
      </c>
      <c r="J23">
        <f>(Table2[[#This Row],[1M Return vs Nifty]]-AVERAGE(Table2[1M Return vs Nifty]))/_xlfn.STDEV.P(Table2[1M Return vs Nifty])</f>
        <v>2.6121683097974663E-2</v>
      </c>
      <c r="K23">
        <v>83.9818679075414</v>
      </c>
      <c r="L23">
        <f>(Table2[[#This Row],[6M Return vs Nifty]]-AVERAGE(Table2[6M Return vs Nifty]))/_xlfn.STDEV.P(Table2[6M Return vs Nifty])</f>
        <v>1.9956546065890541</v>
      </c>
      <c r="M23">
        <v>4.4136897386296701</v>
      </c>
      <c r="N23">
        <f>(Table2[[#This Row],[1W Return vs Nifty]]-AVERAGE(Table2[1W Return vs Nifty]))/_xlfn.STDEV.P(Table2[1W Return vs Nifty])</f>
        <v>1.0572056190004657</v>
      </c>
      <c r="O23">
        <v>1337.72</v>
      </c>
      <c r="P23">
        <v>1284.0750696037501</v>
      </c>
      <c r="Q23">
        <v>992.00772361959605</v>
      </c>
      <c r="R23">
        <v>75.422513597291498</v>
      </c>
      <c r="S23" s="1">
        <f>(Table2[[#This Row],[Close Price]]-Table2[[#This Row],[20D EMA]])/Table2[[#This Row],[20D EMA]]</f>
        <v>4.8762072780551995E-2</v>
      </c>
      <c r="T23" s="1">
        <f>(Table2[[#This Row],[Close Price]]-Table2[[#This Row],[50D EMA]])/Table2[[#This Row],[50D EMA]]</f>
        <v>9.2576308979297695E-2</v>
      </c>
      <c r="U23" s="1">
        <f>(Table2[[#This Row],[Close Price]]-Table2[[#This Row],[200D EMA]])/Table2[[#This Row],[200D EMA]]</f>
        <v>0.41425310166031282</v>
      </c>
      <c r="V23">
        <v>0.75890373895956598</v>
      </c>
      <c r="W23">
        <v>1387</v>
      </c>
      <c r="X23">
        <v>1436</v>
      </c>
      <c r="Y23">
        <v>1387</v>
      </c>
      <c r="Z23">
        <v>1436</v>
      </c>
      <c r="AA23">
        <v>1245.0999999999999</v>
      </c>
      <c r="AB23">
        <v>1444.45</v>
      </c>
      <c r="AC23" s="1">
        <f>(Table2[[#This Row],[Close Price]]/Table2[[#This Row],[Day Low]])-1</f>
        <v>1.1499639509733317E-2</v>
      </c>
      <c r="AD23" s="1">
        <f>(Table2[[#This Row],[Day High]]/Table2[[#This Row],[Close Price]])-1</f>
        <v>2.35575038312128E-2</v>
      </c>
      <c r="AE23" s="1">
        <f>(Table2[[#This Row],[Close Price]]/Table2[[#This Row],[Current Week Low]])-1</f>
        <v>1.1499639509733317E-2</v>
      </c>
      <c r="AF23" s="1">
        <f>(Table2[[#This Row],[Current Week High]]/Table2[[#This Row],[Close Price]])-1</f>
        <v>2.35575038312128E-2</v>
      </c>
      <c r="AG23" s="1">
        <f>(Table2[[#This Row],[Close Price]]/Table2[[#This Row],[Current Month Low]])-1</f>
        <v>0.12677696570556596</v>
      </c>
      <c r="AH23" s="1">
        <f>(Table2[[#This Row],[Current Month High]]/Table2[[#This Row],[Close Price]])-1</f>
        <v>2.9580526747211122E-2</v>
      </c>
      <c r="AI23">
        <v>2.95805267472111</v>
      </c>
      <c r="AJ23">
        <v>222.183947640372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</v>
      </c>
      <c r="AM23">
        <v>0</v>
      </c>
      <c r="AN23">
        <v>6.49</v>
      </c>
      <c r="AO23" t="s">
        <v>3216</v>
      </c>
      <c r="AP23">
        <v>0.162512091700933</v>
      </c>
      <c r="AQ23">
        <f>(Table2[[#This Row],[Sharpe Ratio]]-AVERAGE(Table2[Sharpe Ratio]))/_xlfn.STDEV.P(Table2[Sharpe Ratio])</f>
        <v>1.1547004721386784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6.6039932182063366</v>
      </c>
      <c r="AS23">
        <f>_xlfn.RANK.AVG(Table2[[#This Row],[1Y Return vs Nifty Z-Score]],Table2[1Y Return vs Nifty Z-Score])</f>
        <v>27</v>
      </c>
      <c r="AT23">
        <f>_xlfn.RANK.AVG(Table2[[#This Row],[6M Return vs Nifty Z-Score]],Table2[6M Return vs Nifty Z-Score])</f>
        <v>32</v>
      </c>
      <c r="AU23">
        <f>_xlfn.RANK.AVG(Table2[[#This Row],[Sharpe Ratio Z-Score]],Table2[Sharpe Ratio Z-Score])</f>
        <v>96</v>
      </c>
      <c r="AV23">
        <f>(Table2[[#This Row],[Rank 1Y]]+Table2[[#This Row],[Rank 6M]]+Table2[[#This Row],[Rank Sharpe]])/3</f>
        <v>51.666666666666664</v>
      </c>
    </row>
    <row r="24" spans="1:48" x14ac:dyDescent="0.3">
      <c r="A24" t="s">
        <v>331</v>
      </c>
      <c r="B24" t="s">
        <v>332</v>
      </c>
      <c r="C24" t="s">
        <v>3183</v>
      </c>
      <c r="D24" t="s">
        <v>135</v>
      </c>
      <c r="E24">
        <v>80055.52091952</v>
      </c>
      <c r="F24">
        <v>1834.9</v>
      </c>
      <c r="G24">
        <v>173.27999778974299</v>
      </c>
      <c r="H24">
        <f>(Table2[[#This Row],[1Y Return vs Nifty]]-AVERAGE(Table2[1Y Return vs Nifty]))/_xlfn.STDEV.P(Table2[1Y Return vs Nifty])</f>
        <v>2.4178015950852032</v>
      </c>
      <c r="I24">
        <v>-1.8788995451292101</v>
      </c>
      <c r="J24">
        <f>(Table2[[#This Row],[1M Return vs Nifty]]-AVERAGE(Table2[1M Return vs Nifty]))/_xlfn.STDEV.P(Table2[1M Return vs Nifty])</f>
        <v>-0.42502279928839959</v>
      </c>
      <c r="K24">
        <v>67.291517383018899</v>
      </c>
      <c r="L24">
        <f>(Table2[[#This Row],[6M Return vs Nifty]]-AVERAGE(Table2[6M Return vs Nifty]))/_xlfn.STDEV.P(Table2[6M Return vs Nifty])</f>
        <v>1.4987621246270877</v>
      </c>
      <c r="M24">
        <v>2.2156614952460401</v>
      </c>
      <c r="N24">
        <f>(Table2[[#This Row],[1W Return vs Nifty]]-AVERAGE(Table2[1W Return vs Nifty]))/_xlfn.STDEV.P(Table2[1W Return vs Nifty])</f>
        <v>0.52561747686019278</v>
      </c>
      <c r="O24">
        <v>1802.87</v>
      </c>
      <c r="P24">
        <v>1771.5435091757199</v>
      </c>
      <c r="Q24">
        <v>1464.6566635463801</v>
      </c>
      <c r="R24">
        <v>58.0484808012123</v>
      </c>
      <c r="S24" s="1">
        <f>(Table2[[#This Row],[Close Price]]-Table2[[#This Row],[20D EMA]])/Table2[[#This Row],[20D EMA]]</f>
        <v>1.776611735732482E-2</v>
      </c>
      <c r="T24" s="1">
        <f>(Table2[[#This Row],[Close Price]]-Table2[[#This Row],[50D EMA]])/Table2[[#This Row],[50D EMA]]</f>
        <v>3.5763440466533764E-2</v>
      </c>
      <c r="U24" s="1">
        <f>(Table2[[#This Row],[Close Price]]-Table2[[#This Row],[200D EMA]])/Table2[[#This Row],[200D EMA]]</f>
        <v>0.25278506947638368</v>
      </c>
      <c r="V24">
        <v>0.93473424497772295</v>
      </c>
      <c r="W24">
        <v>1805</v>
      </c>
      <c r="X24">
        <v>1891.6</v>
      </c>
      <c r="Y24">
        <v>1805</v>
      </c>
      <c r="Z24">
        <v>1891.6</v>
      </c>
      <c r="AA24">
        <v>1740.05</v>
      </c>
      <c r="AB24">
        <v>1919.4</v>
      </c>
      <c r="AC24" s="1">
        <f>(Table2[[#This Row],[Close Price]]/Table2[[#This Row],[Day Low]])-1</f>
        <v>1.6565096952908531E-2</v>
      </c>
      <c r="AD24" s="1">
        <f>(Table2[[#This Row],[Day High]]/Table2[[#This Row],[Close Price]])-1</f>
        <v>3.0900866532235893E-2</v>
      </c>
      <c r="AE24" s="1">
        <f>(Table2[[#This Row],[Close Price]]/Table2[[#This Row],[Current Week Low]])-1</f>
        <v>1.6565096952908531E-2</v>
      </c>
      <c r="AF24" s="1">
        <f>(Table2[[#This Row],[Current Week High]]/Table2[[#This Row],[Close Price]])-1</f>
        <v>3.0900866532235893E-2</v>
      </c>
      <c r="AG24" s="1">
        <f>(Table2[[#This Row],[Close Price]]/Table2[[#This Row],[Current Month Low]])-1</f>
        <v>5.45099278756358E-2</v>
      </c>
      <c r="AH24" s="1">
        <f>(Table2[[#This Row],[Current Month High]]/Table2[[#This Row],[Close Price]])-1</f>
        <v>4.6051555943103173E-2</v>
      </c>
      <c r="AI24">
        <v>13.0742819772194</v>
      </c>
      <c r="AJ24">
        <v>210.34249471458699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0.03</v>
      </c>
      <c r="AM24" t="s">
        <v>3216</v>
      </c>
      <c r="AN24">
        <v>6.34</v>
      </c>
      <c r="AO24" t="s">
        <v>3216</v>
      </c>
      <c r="AP24">
        <v>0.17344257137817401</v>
      </c>
      <c r="AQ24">
        <f>(Table2[[#This Row],[Sharpe Ratio]]-AVERAGE(Table2[Sharpe Ratio]))/_xlfn.STDEV.P(Table2[Sharpe Ratio])</f>
        <v>1.2818430344922753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5.2990014317763592</v>
      </c>
      <c r="AS24">
        <f>_xlfn.RANK.AVG(Table2[[#This Row],[1Y Return vs Nifty Z-Score]],Table2[1Y Return vs Nifty Z-Score])</f>
        <v>26</v>
      </c>
      <c r="AT24">
        <f>_xlfn.RANK.AVG(Table2[[#This Row],[6M Return vs Nifty Z-Score]],Table2[6M Return vs Nifty Z-Score])</f>
        <v>55</v>
      </c>
      <c r="AU24">
        <f>_xlfn.RANK.AVG(Table2[[#This Row],[Sharpe Ratio Z-Score]],Table2[Sharpe Ratio Z-Score])</f>
        <v>76</v>
      </c>
      <c r="AV24">
        <f>(Table2[[#This Row],[Rank 1Y]]+Table2[[#This Row],[Rank 6M]]+Table2[[#This Row],[Rank Sharpe]])/3</f>
        <v>52.333333333333336</v>
      </c>
    </row>
    <row r="25" spans="1:48" x14ac:dyDescent="0.3">
      <c r="A25" t="s">
        <v>1018</v>
      </c>
      <c r="B25" t="s">
        <v>1019</v>
      </c>
      <c r="C25" t="s">
        <v>3182</v>
      </c>
      <c r="D25" t="s">
        <v>166</v>
      </c>
      <c r="E25">
        <v>14189.1090432</v>
      </c>
      <c r="F25">
        <v>14024.85</v>
      </c>
      <c r="G25">
        <v>149.53288180629599</v>
      </c>
      <c r="H25">
        <f>(Table2[[#This Row],[1Y Return vs Nifty]]-AVERAGE(Table2[1Y Return vs Nifty]))/_xlfn.STDEV.P(Table2[1Y Return vs Nifty])</f>
        <v>2.0224444754730961</v>
      </c>
      <c r="I25">
        <v>2.89196875983541</v>
      </c>
      <c r="J25">
        <f>(Table2[[#This Row],[1M Return vs Nifty]]-AVERAGE(Table2[1M Return vs Nifty]))/_xlfn.STDEV.P(Table2[1M Return vs Nifty])</f>
        <v>3.5943125588874698E-2</v>
      </c>
      <c r="K25">
        <v>51.122805521056598</v>
      </c>
      <c r="L25">
        <f>(Table2[[#This Row],[6M Return vs Nifty]]-AVERAGE(Table2[6M Return vs Nifty]))/_xlfn.STDEV.P(Table2[6M Return vs Nifty])</f>
        <v>1.0173994740695622</v>
      </c>
      <c r="M25">
        <v>-1.2681640149629201E-2</v>
      </c>
      <c r="N25">
        <f>(Table2[[#This Row],[1W Return vs Nifty]]-AVERAGE(Table2[1W Return vs Nifty]))/_xlfn.STDEV.P(Table2[1W Return vs Nifty])</f>
        <v>-1.3302253112207153E-2</v>
      </c>
      <c r="O25">
        <v>13832.43</v>
      </c>
      <c r="P25">
        <v>13231.490361583299</v>
      </c>
      <c r="Q25">
        <v>10272.996079607499</v>
      </c>
      <c r="R25">
        <v>58.466054556763197</v>
      </c>
      <c r="S25" s="1">
        <f>(Table2[[#This Row],[Close Price]]-Table2[[#This Row],[20D EMA]])/Table2[[#This Row],[20D EMA]]</f>
        <v>1.3910787909282756E-2</v>
      </c>
      <c r="T25" s="1">
        <f>(Table2[[#This Row],[Close Price]]-Table2[[#This Row],[50D EMA]])/Table2[[#This Row],[50D EMA]]</f>
        <v>5.9959960422913898E-2</v>
      </c>
      <c r="U25" s="1">
        <f>(Table2[[#This Row],[Close Price]]-Table2[[#This Row],[200D EMA]])/Table2[[#This Row],[200D EMA]]</f>
        <v>0.3652151613140544</v>
      </c>
      <c r="V25">
        <v>0.40506125067140503</v>
      </c>
      <c r="W25">
        <v>13774.9</v>
      </c>
      <c r="X25">
        <v>14259.9</v>
      </c>
      <c r="Y25">
        <v>13774.9</v>
      </c>
      <c r="Z25">
        <v>14259.9</v>
      </c>
      <c r="AA25">
        <v>13430.9</v>
      </c>
      <c r="AB25">
        <v>14400</v>
      </c>
      <c r="AC25" s="1">
        <f>(Table2[[#This Row],[Close Price]]/Table2[[#This Row],[Day Low]])-1</f>
        <v>1.8145322289091048E-2</v>
      </c>
      <c r="AD25" s="1">
        <f>(Table2[[#This Row],[Day High]]/Table2[[#This Row],[Close Price]])-1</f>
        <v>1.6759537535160796E-2</v>
      </c>
      <c r="AE25" s="1">
        <f>(Table2[[#This Row],[Close Price]]/Table2[[#This Row],[Current Week Low]])-1</f>
        <v>1.8145322289091048E-2</v>
      </c>
      <c r="AF25" s="1">
        <f>(Table2[[#This Row],[Current Week High]]/Table2[[#This Row],[Close Price]])-1</f>
        <v>1.6759537535160796E-2</v>
      </c>
      <c r="AG25" s="1">
        <f>(Table2[[#This Row],[Close Price]]/Table2[[#This Row],[Current Month Low]])-1</f>
        <v>4.4222650753114046E-2</v>
      </c>
      <c r="AH25" s="1">
        <f>(Table2[[#This Row],[Current Month High]]/Table2[[#This Row],[Close Price]])-1</f>
        <v>2.6748949186622184E-2</v>
      </c>
      <c r="AI25">
        <v>5.5269753330695099</v>
      </c>
      <c r="AJ25">
        <v>232.96969409195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0.25</v>
      </c>
      <c r="AM25" t="s">
        <v>3216</v>
      </c>
      <c r="AN25">
        <v>-3.89</v>
      </c>
      <c r="AO25" t="s">
        <v>3215</v>
      </c>
      <c r="AP25">
        <v>0.23615490707463499</v>
      </c>
      <c r="AQ25">
        <f>(Table2[[#This Row],[Sharpe Ratio]]-AVERAGE(Table2[Sharpe Ratio]))/_xlfn.STDEV.P(Table2[Sharpe Ratio])</f>
        <v>2.0113084639215888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5.0737932859409147</v>
      </c>
      <c r="AS25">
        <f>_xlfn.RANK.AVG(Table2[[#This Row],[1Y Return vs Nifty Z-Score]],Table2[1Y Return vs Nifty Z-Score])</f>
        <v>38</v>
      </c>
      <c r="AT25">
        <f>_xlfn.RANK.AVG(Table2[[#This Row],[6M Return vs Nifty Z-Score]],Table2[6M Return vs Nifty Z-Score])</f>
        <v>102</v>
      </c>
      <c r="AU25">
        <f>_xlfn.RANK.AVG(Table2[[#This Row],[Sharpe Ratio Z-Score]],Table2[Sharpe Ratio Z-Score])</f>
        <v>17</v>
      </c>
      <c r="AV25">
        <f>(Table2[[#This Row],[Rank 1Y]]+Table2[[#This Row],[Rank 6M]]+Table2[[#This Row],[Rank Sharpe]])/3</f>
        <v>52.333333333333336</v>
      </c>
    </row>
    <row r="26" spans="1:48" x14ac:dyDescent="0.3">
      <c r="A26" t="s">
        <v>487</v>
      </c>
      <c r="B26" t="s">
        <v>488</v>
      </c>
      <c r="C26" t="s">
        <v>3170</v>
      </c>
      <c r="D26" t="s">
        <v>412</v>
      </c>
      <c r="E26">
        <v>45280.861864420003</v>
      </c>
      <c r="F26">
        <v>763.5</v>
      </c>
      <c r="G26">
        <v>221.55275699578601</v>
      </c>
      <c r="H26">
        <f>(Table2[[#This Row],[1Y Return vs Nifty]]-AVERAGE(Table2[1Y Return vs Nifty]))/_xlfn.STDEV.P(Table2[1Y Return vs Nifty])</f>
        <v>3.2214772518989911</v>
      </c>
      <c r="I26">
        <v>20.210373915258899</v>
      </c>
      <c r="J26">
        <f>(Table2[[#This Row],[1M Return vs Nifty]]-AVERAGE(Table2[1M Return vs Nifty]))/_xlfn.STDEV.P(Table2[1M Return vs Nifty])</f>
        <v>1.7092642360378343</v>
      </c>
      <c r="K26">
        <v>93.955555694977605</v>
      </c>
      <c r="L26">
        <f>(Table2[[#This Row],[6M Return vs Nifty]]-AVERAGE(Table2[6M Return vs Nifty]))/_xlfn.STDEV.P(Table2[6M Return vs Nifty])</f>
        <v>2.2925836897578877</v>
      </c>
      <c r="M26">
        <v>-1.98521887270742</v>
      </c>
      <c r="N26">
        <f>(Table2[[#This Row],[1W Return vs Nifty]]-AVERAGE(Table2[1W Return vs Nifty]))/_xlfn.STDEV.P(Table2[1W Return vs Nifty])</f>
        <v>-0.49035590604604679</v>
      </c>
      <c r="O26">
        <v>727.29</v>
      </c>
      <c r="P26">
        <v>674.17542231338302</v>
      </c>
      <c r="Q26">
        <v>526.51492257171503</v>
      </c>
      <c r="R26">
        <v>59.836261747745098</v>
      </c>
      <c r="S26" s="1">
        <f>(Table2[[#This Row],[Close Price]]-Table2[[#This Row],[20D EMA]])/Table2[[#This Row],[20D EMA]]</f>
        <v>4.9787567545270854E-2</v>
      </c>
      <c r="T26" s="1">
        <f>(Table2[[#This Row],[Close Price]]-Table2[[#This Row],[50D EMA]])/Table2[[#This Row],[50D EMA]]</f>
        <v>0.13249456258744394</v>
      </c>
      <c r="U26" s="1">
        <f>(Table2[[#This Row],[Close Price]]-Table2[[#This Row],[200D EMA]])/Table2[[#This Row],[200D EMA]]</f>
        <v>0.45010134996887186</v>
      </c>
      <c r="V26">
        <v>1.1991612919888901</v>
      </c>
      <c r="W26">
        <v>754</v>
      </c>
      <c r="X26">
        <v>778</v>
      </c>
      <c r="Y26">
        <v>754</v>
      </c>
      <c r="Z26">
        <v>778</v>
      </c>
      <c r="AA26">
        <v>715</v>
      </c>
      <c r="AB26">
        <v>806.45</v>
      </c>
      <c r="AC26" s="1">
        <f>(Table2[[#This Row],[Close Price]]/Table2[[#This Row],[Day Low]])-1</f>
        <v>1.2599469496021198E-2</v>
      </c>
      <c r="AD26" s="1">
        <f>(Table2[[#This Row],[Day High]]/Table2[[#This Row],[Close Price]])-1</f>
        <v>1.8991486574983618E-2</v>
      </c>
      <c r="AE26" s="1">
        <f>(Table2[[#This Row],[Close Price]]/Table2[[#This Row],[Current Week Low]])-1</f>
        <v>1.2599469496021198E-2</v>
      </c>
      <c r="AF26" s="1">
        <f>(Table2[[#This Row],[Current Week High]]/Table2[[#This Row],[Close Price]])-1</f>
        <v>1.8991486574983618E-2</v>
      </c>
      <c r="AG26" s="1">
        <f>(Table2[[#This Row],[Close Price]]/Table2[[#This Row],[Current Month Low]])-1</f>
        <v>6.7832167832167833E-2</v>
      </c>
      <c r="AH26" s="1">
        <f>(Table2[[#This Row],[Current Month High]]/Table2[[#This Row],[Close Price]])-1</f>
        <v>5.6254092992796378E-2</v>
      </c>
      <c r="AI26">
        <v>5.6254092992796298</v>
      </c>
      <c r="AJ26">
        <v>263.00962795673303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0.2</v>
      </c>
      <c r="AM26" t="s">
        <v>3216</v>
      </c>
      <c r="AN26">
        <v>5.25</v>
      </c>
      <c r="AO26" t="s">
        <v>3216</v>
      </c>
      <c r="AP26">
        <v>0.141094221872055</v>
      </c>
      <c r="AQ26">
        <f>(Table2[[#This Row],[Sharpe Ratio]]-AVERAGE(Table2[Sharpe Ratio]))/_xlfn.STDEV.P(Table2[Sharpe Ratio])</f>
        <v>0.90556933328579536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7.6385386049344612</v>
      </c>
      <c r="AS26">
        <f>_xlfn.RANK.AVG(Table2[[#This Row],[1Y Return vs Nifty Z-Score]],Table2[1Y Return vs Nifty Z-Score])</f>
        <v>10</v>
      </c>
      <c r="AT26">
        <f>_xlfn.RANK.AVG(Table2[[#This Row],[6M Return vs Nifty Z-Score]],Table2[6M Return vs Nifty Z-Score])</f>
        <v>18</v>
      </c>
      <c r="AU26">
        <f>_xlfn.RANK.AVG(Table2[[#This Row],[Sharpe Ratio Z-Score]],Table2[Sharpe Ratio Z-Score])</f>
        <v>130</v>
      </c>
      <c r="AV26">
        <f>(Table2[[#This Row],[Rank 1Y]]+Table2[[#This Row],[Rank 6M]]+Table2[[#This Row],[Rank Sharpe]])/3</f>
        <v>52.666666666666664</v>
      </c>
    </row>
    <row r="27" spans="1:48" x14ac:dyDescent="0.3">
      <c r="A27" t="s">
        <v>807</v>
      </c>
      <c r="B27" t="s">
        <v>808</v>
      </c>
      <c r="C27" t="s">
        <v>3182</v>
      </c>
      <c r="D27" t="s">
        <v>320</v>
      </c>
      <c r="E27">
        <v>20382.237359999999</v>
      </c>
      <c r="F27">
        <v>1751.55</v>
      </c>
      <c r="G27">
        <v>87.024823420978194</v>
      </c>
      <c r="H27">
        <f>(Table2[[#This Row],[1Y Return vs Nifty]]-AVERAGE(Table2[1Y Return vs Nifty]))/_xlfn.STDEV.P(Table2[1Y Return vs Nifty])</f>
        <v>0.98177048655625643</v>
      </c>
      <c r="I27">
        <v>-14.012369592972799</v>
      </c>
      <c r="J27">
        <f>(Table2[[#This Row],[1M Return vs Nifty]]-AVERAGE(Table2[1M Return vs Nifty]))/_xlfn.STDEV.P(Table2[1M Return vs Nifty])</f>
        <v>-1.5973704486156017</v>
      </c>
      <c r="K27">
        <v>114.603853928549</v>
      </c>
      <c r="L27">
        <f>(Table2[[#This Row],[6M Return vs Nifty]]-AVERAGE(Table2[6M Return vs Nifty]))/_xlfn.STDEV.P(Table2[6M Return vs Nifty])</f>
        <v>2.9073091949230174</v>
      </c>
      <c r="M27">
        <v>-4.9033082134376098</v>
      </c>
      <c r="N27">
        <f>(Table2[[#This Row],[1W Return vs Nifty]]-AVERAGE(Table2[1W Return vs Nifty]))/_xlfn.STDEV.P(Table2[1W Return vs Nifty])</f>
        <v>-1.1960891903691613</v>
      </c>
      <c r="O27">
        <v>1846.07</v>
      </c>
      <c r="P27">
        <v>1908.2719990179</v>
      </c>
      <c r="Q27">
        <v>1450.6331633037901</v>
      </c>
      <c r="R27">
        <v>40.350976492715802</v>
      </c>
      <c r="S27" s="1">
        <f>(Table2[[#This Row],[Close Price]]-Table2[[#This Row],[20D EMA]])/Table2[[#This Row],[20D EMA]]</f>
        <v>-5.1200658696582461E-2</v>
      </c>
      <c r="T27" s="1">
        <f>(Table2[[#This Row],[Close Price]]-Table2[[#This Row],[50D EMA]])/Table2[[#This Row],[50D EMA]]</f>
        <v>-8.2127704592719328E-2</v>
      </c>
      <c r="U27" s="1">
        <f>(Table2[[#This Row],[Close Price]]-Table2[[#This Row],[200D EMA]])/Table2[[#This Row],[200D EMA]]</f>
        <v>0.20743827199626222</v>
      </c>
      <c r="V27">
        <v>0.40222993104546101</v>
      </c>
      <c r="W27">
        <v>1747</v>
      </c>
      <c r="X27">
        <v>1789.45</v>
      </c>
      <c r="Y27">
        <v>1747</v>
      </c>
      <c r="Z27">
        <v>1789.45</v>
      </c>
      <c r="AA27">
        <v>1743.05</v>
      </c>
      <c r="AB27">
        <v>1994.95</v>
      </c>
      <c r="AC27" s="1">
        <f>(Table2[[#This Row],[Close Price]]/Table2[[#This Row],[Day Low]])-1</f>
        <v>2.6044647967944368E-3</v>
      </c>
      <c r="AD27" s="1">
        <f>(Table2[[#This Row],[Day High]]/Table2[[#This Row],[Close Price]])-1</f>
        <v>2.1637977791099328E-2</v>
      </c>
      <c r="AE27" s="1">
        <f>(Table2[[#This Row],[Close Price]]/Table2[[#This Row],[Current Week Low]])-1</f>
        <v>2.6044647967944368E-3</v>
      </c>
      <c r="AF27" s="1">
        <f>(Table2[[#This Row],[Current Week High]]/Table2[[#This Row],[Close Price]])-1</f>
        <v>2.1637977791099328E-2</v>
      </c>
      <c r="AG27" s="1">
        <f>(Table2[[#This Row],[Close Price]]/Table2[[#This Row],[Current Month Low]])-1</f>
        <v>4.8765095665643798E-3</v>
      </c>
      <c r="AH27" s="1">
        <f>(Table2[[#This Row],[Current Month High]]/Table2[[#This Row],[Close Price]])-1</f>
        <v>0.13896263309640045</v>
      </c>
      <c r="AI27">
        <v>61.788130512974199</v>
      </c>
      <c r="AJ27">
        <v>170.17584451642699</v>
      </c>
      <c r="AK27" t="str">
        <f>IF(AND(Table2[[#This Row],[20D EMA]]&gt;Table2[[#This Row],[50D EMA]],Table2[[#This Row],[50D EMA]]&gt;Table2[[#This Row],[200D EMA]]),"Uptrend","Downtrend/NoTrend")</f>
        <v>Downtrend/NoTrend</v>
      </c>
      <c r="AL27">
        <v>-0.2</v>
      </c>
      <c r="AM27" t="s">
        <v>3215</v>
      </c>
      <c r="AN27">
        <v>-0.31</v>
      </c>
      <c r="AO27" t="s">
        <v>3215</v>
      </c>
      <c r="AP27">
        <v>0.19154032801646001</v>
      </c>
      <c r="AQ27">
        <f>(Table2[[#This Row],[Sharpe Ratio]]-AVERAGE(Table2[Sharpe Ratio]))/_xlfn.STDEV.P(Table2[Sharpe Ratio])</f>
        <v>1.4923548528010857</v>
      </c>
      <c r="AR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">
        <f>_xlfn.RANK.AVG(Table2[[#This Row],[1Y Return vs Nifty Z-Score]],Table2[1Y Return vs Nifty Z-Score])</f>
        <v>100</v>
      </c>
      <c r="AT27">
        <f>_xlfn.RANK.AVG(Table2[[#This Row],[6M Return vs Nifty Z-Score]],Table2[6M Return vs Nifty Z-Score])</f>
        <v>10</v>
      </c>
      <c r="AU27">
        <f>_xlfn.RANK.AVG(Table2[[#This Row],[Sharpe Ratio Z-Score]],Table2[Sharpe Ratio Z-Score])</f>
        <v>49</v>
      </c>
      <c r="AV27">
        <f>(Table2[[#This Row],[Rank 1Y]]+Table2[[#This Row],[Rank 6M]]+Table2[[#This Row],[Rank Sharpe]])/3</f>
        <v>53</v>
      </c>
    </row>
    <row r="28" spans="1:48" x14ac:dyDescent="0.3">
      <c r="A28" t="s">
        <v>869</v>
      </c>
      <c r="B28" t="s">
        <v>870</v>
      </c>
      <c r="C28" t="s">
        <v>3170</v>
      </c>
      <c r="D28" t="s">
        <v>132</v>
      </c>
      <c r="E28">
        <v>18365.704315376999</v>
      </c>
      <c r="F28">
        <v>74.37</v>
      </c>
      <c r="G28">
        <v>273.05701942399998</v>
      </c>
      <c r="H28">
        <f>(Table2[[#This Row],[1Y Return vs Nifty]]-AVERAGE(Table2[1Y Return vs Nifty]))/_xlfn.STDEV.P(Table2[1Y Return vs Nifty])</f>
        <v>4.0789530336132218</v>
      </c>
      <c r="I28">
        <v>-5.2909588338555702</v>
      </c>
      <c r="J28">
        <f>(Table2[[#This Row],[1M Return vs Nifty]]-AVERAGE(Table2[1M Return vs Nifty]))/_xlfn.STDEV.P(Table2[1M Return vs Nifty])</f>
        <v>-0.75469927854210761</v>
      </c>
      <c r="K28">
        <v>77.410042986523493</v>
      </c>
      <c r="L28">
        <f>(Table2[[#This Row],[6M Return vs Nifty]]-AVERAGE(Table2[6M Return vs Nifty]))/_xlfn.STDEV.P(Table2[6M Return vs Nifty])</f>
        <v>1.8000032096201151</v>
      </c>
      <c r="M28">
        <v>-2.68253930241129</v>
      </c>
      <c r="N28">
        <f>(Table2[[#This Row],[1W Return vs Nifty]]-AVERAGE(Table2[1W Return vs Nifty]))/_xlfn.STDEV.P(Table2[1W Return vs Nifty])</f>
        <v>-0.65900126937045234</v>
      </c>
      <c r="O28">
        <v>72.14</v>
      </c>
      <c r="P28">
        <v>70.904651527893904</v>
      </c>
      <c r="Q28">
        <v>54.684179927764198</v>
      </c>
      <c r="R28">
        <v>42.4572684301436</v>
      </c>
      <c r="S28" s="1">
        <f>(Table2[[#This Row],[Close Price]]-Table2[[#This Row],[20D EMA]])/Table2[[#This Row],[20D EMA]]</f>
        <v>3.0912115331300304E-2</v>
      </c>
      <c r="T28" s="1">
        <f>(Table2[[#This Row],[Close Price]]-Table2[[#This Row],[50D EMA]])/Table2[[#This Row],[50D EMA]]</f>
        <v>4.8873358763251683E-2</v>
      </c>
      <c r="U28" s="1">
        <f>(Table2[[#This Row],[Close Price]]-Table2[[#This Row],[200D EMA]])/Table2[[#This Row],[200D EMA]]</f>
        <v>0.35999113634400398</v>
      </c>
      <c r="V28">
        <v>0.425062396775923</v>
      </c>
      <c r="W28">
        <v>71.25</v>
      </c>
      <c r="X28">
        <v>75.38</v>
      </c>
      <c r="Y28">
        <v>71.25</v>
      </c>
      <c r="Z28">
        <v>75.38</v>
      </c>
      <c r="AA28">
        <v>68.180000000000007</v>
      </c>
      <c r="AB28">
        <v>75.75</v>
      </c>
      <c r="AC28" s="1">
        <f>(Table2[[#This Row],[Close Price]]/Table2[[#This Row],[Day Low]])-1</f>
        <v>4.37894736842106E-2</v>
      </c>
      <c r="AD28" s="1">
        <f>(Table2[[#This Row],[Day High]]/Table2[[#This Row],[Close Price]])-1</f>
        <v>1.3580744924028387E-2</v>
      </c>
      <c r="AE28" s="1">
        <f>(Table2[[#This Row],[Close Price]]/Table2[[#This Row],[Current Week Low]])-1</f>
        <v>4.37894736842106E-2</v>
      </c>
      <c r="AF28" s="1">
        <f>(Table2[[#This Row],[Current Week High]]/Table2[[#This Row],[Close Price]])-1</f>
        <v>1.3580744924028387E-2</v>
      </c>
      <c r="AG28" s="1">
        <f>(Table2[[#This Row],[Close Price]]/Table2[[#This Row],[Current Month Low]])-1</f>
        <v>9.0789087709005623E-2</v>
      </c>
      <c r="AH28" s="1">
        <f>(Table2[[#This Row],[Current Month High]]/Table2[[#This Row],[Close Price]])-1</f>
        <v>1.8555869302137928E-2</v>
      </c>
      <c r="AI28">
        <v>22.899018421406399</v>
      </c>
      <c r="AJ28">
        <v>349.36555891238601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0.22</v>
      </c>
      <c r="AM28" t="s">
        <v>3216</v>
      </c>
      <c r="AN28">
        <v>-4.24</v>
      </c>
      <c r="AO28" t="s">
        <v>3215</v>
      </c>
      <c r="AP28">
        <v>0.146531759112011</v>
      </c>
      <c r="AQ28">
        <f>(Table2[[#This Row],[Sharpe Ratio]]-AVERAGE(Table2[Sharpe Ratio]))/_xlfn.STDEV.P(Table2[Sharpe Ratio])</f>
        <v>0.96881837980482377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5.4340740751256016</v>
      </c>
      <c r="AS28">
        <f>_xlfn.RANK.AVG(Table2[[#This Row],[1Y Return vs Nifty Z-Score]],Table2[1Y Return vs Nifty Z-Score])</f>
        <v>6</v>
      </c>
      <c r="AT28">
        <f>_xlfn.RANK.AVG(Table2[[#This Row],[6M Return vs Nifty Z-Score]],Table2[6M Return vs Nifty Z-Score])</f>
        <v>40</v>
      </c>
      <c r="AU28">
        <f>_xlfn.RANK.AVG(Table2[[#This Row],[Sharpe Ratio Z-Score]],Table2[Sharpe Ratio Z-Score])</f>
        <v>120</v>
      </c>
      <c r="AV28">
        <f>(Table2[[#This Row],[Rank 1Y]]+Table2[[#This Row],[Rank 6M]]+Table2[[#This Row],[Rank Sharpe]])/3</f>
        <v>55.333333333333336</v>
      </c>
    </row>
    <row r="29" spans="1:48" x14ac:dyDescent="0.3">
      <c r="A29" t="s">
        <v>991</v>
      </c>
      <c r="B29" t="s">
        <v>992</v>
      </c>
      <c r="C29" t="s">
        <v>3182</v>
      </c>
      <c r="D29" t="s">
        <v>138</v>
      </c>
      <c r="E29">
        <v>14986.03491792</v>
      </c>
      <c r="F29">
        <v>1667.7</v>
      </c>
      <c r="G29">
        <v>95.133804410169802</v>
      </c>
      <c r="H29">
        <f>(Table2[[#This Row],[1Y Return vs Nifty]]-AVERAGE(Table2[1Y Return vs Nifty]))/_xlfn.STDEV.P(Table2[1Y Return vs Nifty])</f>
        <v>1.1167739694680694</v>
      </c>
      <c r="I29">
        <v>-4.3954693128214997</v>
      </c>
      <c r="J29">
        <f>(Table2[[#This Row],[1M Return vs Nifty]]-AVERAGE(Table2[1M Return vs Nifty]))/_xlfn.STDEV.P(Table2[1M Return vs Nifty])</f>
        <v>-0.66817621211165845</v>
      </c>
      <c r="K29">
        <v>70.475027085864099</v>
      </c>
      <c r="L29">
        <f>(Table2[[#This Row],[6M Return vs Nifty]]-AVERAGE(Table2[6M Return vs Nifty]))/_xlfn.STDEV.P(Table2[6M Return vs Nifty])</f>
        <v>1.5935391657247318</v>
      </c>
      <c r="M29">
        <v>1.46919405071766</v>
      </c>
      <c r="N29">
        <f>(Table2[[#This Row],[1W Return vs Nifty]]-AVERAGE(Table2[1W Return vs Nifty]))/_xlfn.STDEV.P(Table2[1W Return vs Nifty])</f>
        <v>0.34508601954179763</v>
      </c>
      <c r="O29">
        <v>1669.63</v>
      </c>
      <c r="P29">
        <v>1568.3947483033701</v>
      </c>
      <c r="Q29">
        <v>1157.6099857910101</v>
      </c>
      <c r="R29">
        <v>51.364845635437902</v>
      </c>
      <c r="S29" s="1">
        <f>(Table2[[#This Row],[Close Price]]-Table2[[#This Row],[20D EMA]])/Table2[[#This Row],[20D EMA]]</f>
        <v>-1.1559447302696188E-3</v>
      </c>
      <c r="T29" s="1">
        <f>(Table2[[#This Row],[Close Price]]-Table2[[#This Row],[50D EMA]])/Table2[[#This Row],[50D EMA]]</f>
        <v>6.3316490828635219E-2</v>
      </c>
      <c r="U29" s="1">
        <f>(Table2[[#This Row],[Close Price]]-Table2[[#This Row],[200D EMA]])/Table2[[#This Row],[200D EMA]]</f>
        <v>0.44064064794710522</v>
      </c>
      <c r="V29">
        <v>0.49268473293852599</v>
      </c>
      <c r="W29">
        <v>1666.05</v>
      </c>
      <c r="X29">
        <v>1722</v>
      </c>
      <c r="Y29">
        <v>1666.05</v>
      </c>
      <c r="Z29">
        <v>1722</v>
      </c>
      <c r="AA29">
        <v>1576</v>
      </c>
      <c r="AB29">
        <v>1729</v>
      </c>
      <c r="AC29" s="1">
        <f>(Table2[[#This Row],[Close Price]]/Table2[[#This Row],[Day Low]])-1</f>
        <v>9.9036643558125803E-4</v>
      </c>
      <c r="AD29" s="1">
        <f>(Table2[[#This Row],[Day High]]/Table2[[#This Row],[Close Price]])-1</f>
        <v>3.2559812915992081E-2</v>
      </c>
      <c r="AE29" s="1">
        <f>(Table2[[#This Row],[Close Price]]/Table2[[#This Row],[Current Week Low]])-1</f>
        <v>9.9036643558125803E-4</v>
      </c>
      <c r="AF29" s="1">
        <f>(Table2[[#This Row],[Current Week High]]/Table2[[#This Row],[Close Price]])-1</f>
        <v>3.2559812915992081E-2</v>
      </c>
      <c r="AG29" s="1">
        <f>(Table2[[#This Row],[Close Price]]/Table2[[#This Row],[Current Month Low]])-1</f>
        <v>5.818527918781724E-2</v>
      </c>
      <c r="AH29" s="1">
        <f>(Table2[[#This Row],[Current Month High]]/Table2[[#This Row],[Close Price]])-1</f>
        <v>3.6757210529471784E-2</v>
      </c>
      <c r="AI29">
        <v>18.126761407926999</v>
      </c>
      <c r="AJ29">
        <v>156.56923076922999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0.23</v>
      </c>
      <c r="AM29" t="s">
        <v>3216</v>
      </c>
      <c r="AN29">
        <v>-1.05</v>
      </c>
      <c r="AO29" t="s">
        <v>3215</v>
      </c>
      <c r="AP29">
        <v>0.205047711084173</v>
      </c>
      <c r="AQ29">
        <f>(Table2[[#This Row],[Sharpe Ratio]]-AVERAGE(Table2[Sharpe Ratio]))/_xlfn.STDEV.P(Table2[Sharpe Ratio])</f>
        <v>1.6494717721524332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4.0366947147753738</v>
      </c>
      <c r="AS29">
        <f>_xlfn.RANK.AVG(Table2[[#This Row],[1Y Return vs Nifty Z-Score]],Table2[1Y Return vs Nifty Z-Score])</f>
        <v>84</v>
      </c>
      <c r="AT29">
        <f>_xlfn.RANK.AVG(Table2[[#This Row],[6M Return vs Nifty Z-Score]],Table2[6M Return vs Nifty Z-Score])</f>
        <v>50</v>
      </c>
      <c r="AU29">
        <f>_xlfn.RANK.AVG(Table2[[#This Row],[Sharpe Ratio Z-Score]],Table2[Sharpe Ratio Z-Score])</f>
        <v>33</v>
      </c>
      <c r="AV29">
        <f>(Table2[[#This Row],[Rank 1Y]]+Table2[[#This Row],[Rank 6M]]+Table2[[#This Row],[Rank Sharpe]])/3</f>
        <v>55.666666666666664</v>
      </c>
    </row>
    <row r="30" spans="1:48" x14ac:dyDescent="0.3">
      <c r="A30" t="s">
        <v>1478</v>
      </c>
      <c r="B30" t="s">
        <v>1479</v>
      </c>
      <c r="C30" t="s">
        <v>3183</v>
      </c>
      <c r="D30" t="s">
        <v>135</v>
      </c>
      <c r="E30">
        <v>7215.10539075</v>
      </c>
      <c r="F30">
        <v>244.5</v>
      </c>
      <c r="G30">
        <v>148.85511459901599</v>
      </c>
      <c r="H30">
        <f>(Table2[[#This Row],[1Y Return vs Nifty]]-AVERAGE(Table2[1Y Return vs Nifty]))/_xlfn.STDEV.P(Table2[1Y Return vs Nifty])</f>
        <v>2.0111605751028558</v>
      </c>
      <c r="I30">
        <v>11.722950812383001</v>
      </c>
      <c r="J30">
        <f>(Table2[[#This Row],[1M Return vs Nifty]]-AVERAGE(Table2[1M Return vs Nifty]))/_xlfn.STDEV.P(Table2[1M Return vs Nifty])</f>
        <v>0.88920118035242968</v>
      </c>
      <c r="K30">
        <v>72.097971043220596</v>
      </c>
      <c r="L30">
        <f>(Table2[[#This Row],[6M Return vs Nifty]]-AVERAGE(Table2[6M Return vs Nifty]))/_xlfn.STDEV.P(Table2[6M Return vs Nifty])</f>
        <v>1.6418562247266495</v>
      </c>
      <c r="M30">
        <v>2.4259850050856802</v>
      </c>
      <c r="N30">
        <f>(Table2[[#This Row],[1W Return vs Nifty]]-AVERAGE(Table2[1W Return vs Nifty]))/_xlfn.STDEV.P(Table2[1W Return vs Nifty])</f>
        <v>0.57648374037642636</v>
      </c>
      <c r="O30">
        <v>231.01</v>
      </c>
      <c r="P30">
        <v>217.571607995352</v>
      </c>
      <c r="Q30">
        <v>172.79172536444599</v>
      </c>
      <c r="R30">
        <v>68.2785978346446</v>
      </c>
      <c r="S30" s="1">
        <f>(Table2[[#This Row],[Close Price]]-Table2[[#This Row],[20D EMA]])/Table2[[#This Row],[20D EMA]]</f>
        <v>5.839574044413666E-2</v>
      </c>
      <c r="T30" s="1">
        <f>(Table2[[#This Row],[Close Price]]-Table2[[#This Row],[50D EMA]])/Table2[[#This Row],[50D EMA]]</f>
        <v>0.12376795048195478</v>
      </c>
      <c r="U30" s="1">
        <f>(Table2[[#This Row],[Close Price]]-Table2[[#This Row],[200D EMA]])/Table2[[#This Row],[200D EMA]]</f>
        <v>0.41499831363052558</v>
      </c>
      <c r="V30">
        <v>0.42320916038237</v>
      </c>
      <c r="W30">
        <v>235</v>
      </c>
      <c r="X30">
        <v>249</v>
      </c>
      <c r="Y30">
        <v>235</v>
      </c>
      <c r="Z30">
        <v>249</v>
      </c>
      <c r="AA30">
        <v>225.3</v>
      </c>
      <c r="AB30">
        <v>250</v>
      </c>
      <c r="AC30" s="1">
        <f>(Table2[[#This Row],[Close Price]]/Table2[[#This Row],[Day Low]])-1</f>
        <v>4.042553191489362E-2</v>
      </c>
      <c r="AD30" s="1">
        <f>(Table2[[#This Row],[Day High]]/Table2[[#This Row],[Close Price]])-1</f>
        <v>1.8404907975460016E-2</v>
      </c>
      <c r="AE30" s="1">
        <f>(Table2[[#This Row],[Close Price]]/Table2[[#This Row],[Current Week Low]])-1</f>
        <v>4.042553191489362E-2</v>
      </c>
      <c r="AF30" s="1">
        <f>(Table2[[#This Row],[Current Week High]]/Table2[[#This Row],[Close Price]])-1</f>
        <v>1.8404907975460016E-2</v>
      </c>
      <c r="AG30" s="1">
        <f>(Table2[[#This Row],[Close Price]]/Table2[[#This Row],[Current Month Low]])-1</f>
        <v>8.5219707057256899E-2</v>
      </c>
      <c r="AH30" s="1">
        <f>(Table2[[#This Row],[Current Month High]]/Table2[[#This Row],[Close Price]])-1</f>
        <v>2.249488752556239E-2</v>
      </c>
      <c r="AI30">
        <v>2.2494887525562302</v>
      </c>
      <c r="AJ30">
        <v>193.87019230769201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0.3</v>
      </c>
      <c r="AM30" t="s">
        <v>3216</v>
      </c>
      <c r="AN30">
        <v>8.66</v>
      </c>
      <c r="AO30" t="s">
        <v>3216</v>
      </c>
      <c r="AP30">
        <v>0.17072247084825401</v>
      </c>
      <c r="AQ30">
        <f>(Table2[[#This Row],[Sharpe Ratio]]-AVERAGE(Table2[Sharpe Ratio]))/_xlfn.STDEV.P(Table2[Sharpe Ratio])</f>
        <v>1.2502030185510262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6.3689047391093876</v>
      </c>
      <c r="AS30">
        <f>_xlfn.RANK.AVG(Table2[[#This Row],[1Y Return vs Nifty Z-Score]],Table2[1Y Return vs Nifty Z-Score])</f>
        <v>39</v>
      </c>
      <c r="AT30">
        <f>_xlfn.RANK.AVG(Table2[[#This Row],[6M Return vs Nifty Z-Score]],Table2[6M Return vs Nifty Z-Score])</f>
        <v>47</v>
      </c>
      <c r="AU30">
        <f>_xlfn.RANK.AVG(Table2[[#This Row],[Sharpe Ratio Z-Score]],Table2[Sharpe Ratio Z-Score])</f>
        <v>83</v>
      </c>
      <c r="AV30">
        <f>(Table2[[#This Row],[Rank 1Y]]+Table2[[#This Row],[Rank 6M]]+Table2[[#This Row],[Rank Sharpe]])/3</f>
        <v>56.333333333333336</v>
      </c>
    </row>
    <row r="31" spans="1:48" x14ac:dyDescent="0.3">
      <c r="A31" t="s">
        <v>621</v>
      </c>
      <c r="B31" t="s">
        <v>622</v>
      </c>
      <c r="C31" t="s">
        <v>3170</v>
      </c>
      <c r="D31" t="s">
        <v>206</v>
      </c>
      <c r="E31">
        <v>31422.27598798</v>
      </c>
      <c r="F31">
        <v>14260.7</v>
      </c>
      <c r="G31">
        <v>124.074821648677</v>
      </c>
      <c r="H31">
        <f>(Table2[[#This Row],[1Y Return vs Nifty]]-AVERAGE(Table2[1Y Return vs Nifty]))/_xlfn.STDEV.P(Table2[1Y Return vs Nifty])</f>
        <v>1.5986024669595642</v>
      </c>
      <c r="I31">
        <v>2.3887422956300699</v>
      </c>
      <c r="J31">
        <f>(Table2[[#This Row],[1M Return vs Nifty]]-AVERAGE(Table2[1M Return vs Nifty]))/_xlfn.STDEV.P(Table2[1M Return vs Nifty])</f>
        <v>-1.2679103671518904E-2</v>
      </c>
      <c r="K31">
        <v>54.773006884387101</v>
      </c>
      <c r="L31">
        <f>(Table2[[#This Row],[6M Return vs Nifty]]-AVERAGE(Table2[6M Return vs Nifty]))/_xlfn.STDEV.P(Table2[6M Return vs Nifty])</f>
        <v>1.1260705060183138</v>
      </c>
      <c r="M31">
        <v>-0.96388882616619198</v>
      </c>
      <c r="N31">
        <f>(Table2[[#This Row],[1W Return vs Nifty]]-AVERAGE(Table2[1W Return vs Nifty]))/_xlfn.STDEV.P(Table2[1W Return vs Nifty])</f>
        <v>-0.24334955224364446</v>
      </c>
      <c r="O31">
        <v>14033.76</v>
      </c>
      <c r="P31">
        <v>13475.293168902201</v>
      </c>
      <c r="Q31">
        <v>10593.453767584</v>
      </c>
      <c r="R31">
        <v>57.108936008021999</v>
      </c>
      <c r="S31" s="1">
        <f>(Table2[[#This Row],[Close Price]]-Table2[[#This Row],[20D EMA]])/Table2[[#This Row],[20D EMA]]</f>
        <v>1.6171004777051946E-2</v>
      </c>
      <c r="T31" s="1">
        <f>(Table2[[#This Row],[Close Price]]-Table2[[#This Row],[50D EMA]])/Table2[[#This Row],[50D EMA]]</f>
        <v>5.8284953154884508E-2</v>
      </c>
      <c r="U31" s="1">
        <f>(Table2[[#This Row],[Close Price]]-Table2[[#This Row],[200D EMA]])/Table2[[#This Row],[200D EMA]]</f>
        <v>0.34618041602614863</v>
      </c>
      <c r="V31">
        <v>0.88748592769222401</v>
      </c>
      <c r="W31">
        <v>14030.05</v>
      </c>
      <c r="X31">
        <v>14340</v>
      </c>
      <c r="Y31">
        <v>14030.05</v>
      </c>
      <c r="Z31">
        <v>14340</v>
      </c>
      <c r="AA31">
        <v>13578.05</v>
      </c>
      <c r="AB31">
        <v>14698.95</v>
      </c>
      <c r="AC31" s="1">
        <f>(Table2[[#This Row],[Close Price]]/Table2[[#This Row],[Day Low]])-1</f>
        <v>1.6439713329603256E-2</v>
      </c>
      <c r="AD31" s="1">
        <f>(Table2[[#This Row],[Day High]]/Table2[[#This Row],[Close Price]])-1</f>
        <v>5.5607368502246235E-3</v>
      </c>
      <c r="AE31" s="1">
        <f>(Table2[[#This Row],[Close Price]]/Table2[[#This Row],[Current Week Low]])-1</f>
        <v>1.6439713329603256E-2</v>
      </c>
      <c r="AF31" s="1">
        <f>(Table2[[#This Row],[Current Week High]]/Table2[[#This Row],[Close Price]])-1</f>
        <v>5.5607368502246235E-3</v>
      </c>
      <c r="AG31" s="1">
        <f>(Table2[[#This Row],[Close Price]]/Table2[[#This Row],[Current Month Low]])-1</f>
        <v>5.0275996921502086E-2</v>
      </c>
      <c r="AH31" s="1">
        <f>(Table2[[#This Row],[Current Month High]]/Table2[[#This Row],[Close Price]])-1</f>
        <v>3.0731310524728883E-2</v>
      </c>
      <c r="AI31">
        <v>5.1140547097968403</v>
      </c>
      <c r="AJ31">
        <v>176.22829360890199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0.1</v>
      </c>
      <c r="AM31" t="s">
        <v>3216</v>
      </c>
      <c r="AN31">
        <v>-0.4</v>
      </c>
      <c r="AO31" t="s">
        <v>3215</v>
      </c>
      <c r="AP31">
        <v>0.21377912858402701</v>
      </c>
      <c r="AQ31">
        <f>(Table2[[#This Row],[Sharpe Ratio]]-AVERAGE(Table2[Sharpe Ratio]))/_xlfn.STDEV.P(Table2[Sharpe Ratio])</f>
        <v>1.7510349996310912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4.2196793166938056</v>
      </c>
      <c r="AS31">
        <f>_xlfn.RANK.AVG(Table2[[#This Row],[1Y Return vs Nifty Z-Score]],Table2[1Y Return vs Nifty Z-Score])</f>
        <v>54</v>
      </c>
      <c r="AT31">
        <f>_xlfn.RANK.AVG(Table2[[#This Row],[6M Return vs Nifty Z-Score]],Table2[6M Return vs Nifty Z-Score])</f>
        <v>91</v>
      </c>
      <c r="AU31">
        <f>_xlfn.RANK.AVG(Table2[[#This Row],[Sharpe Ratio Z-Score]],Table2[Sharpe Ratio Z-Score])</f>
        <v>28</v>
      </c>
      <c r="AV31">
        <f>(Table2[[#This Row],[Rank 1Y]]+Table2[[#This Row],[Rank 6M]]+Table2[[#This Row],[Rank Sharpe]])/3</f>
        <v>57.666666666666664</v>
      </c>
    </row>
    <row r="32" spans="1:48" x14ac:dyDescent="0.3">
      <c r="A32" t="s">
        <v>551</v>
      </c>
      <c r="B32" t="s">
        <v>552</v>
      </c>
      <c r="C32" t="s">
        <v>3170</v>
      </c>
      <c r="D32" t="s">
        <v>553</v>
      </c>
      <c r="E32">
        <v>39295.695726929996</v>
      </c>
      <c r="F32">
        <v>3431.8</v>
      </c>
      <c r="G32">
        <v>149.638279599154</v>
      </c>
      <c r="H32">
        <f>(Table2[[#This Row],[1Y Return vs Nifty]]-AVERAGE(Table2[1Y Return vs Nifty]))/_xlfn.STDEV.P(Table2[1Y Return vs Nifty])</f>
        <v>2.0241992050927631</v>
      </c>
      <c r="I32">
        <v>9.7940756541331204</v>
      </c>
      <c r="J32">
        <f>(Table2[[#This Row],[1M Return vs Nifty]]-AVERAGE(Table2[1M Return vs Nifty]))/_xlfn.STDEV.P(Table2[1M Return vs Nifty])</f>
        <v>0.70283139094319369</v>
      </c>
      <c r="K32">
        <v>53.339045421285803</v>
      </c>
      <c r="L32">
        <f>(Table2[[#This Row],[6M Return vs Nifty]]-AVERAGE(Table2[6M Return vs Nifty]))/_xlfn.STDEV.P(Table2[6M Return vs Nifty])</f>
        <v>1.0833796907840063</v>
      </c>
      <c r="M32">
        <v>2.2063227864603698</v>
      </c>
      <c r="N32">
        <f>(Table2[[#This Row],[1W Return vs Nifty]]-AVERAGE(Table2[1W Return vs Nifty]))/_xlfn.STDEV.P(Table2[1W Return vs Nifty])</f>
        <v>0.5233589313349899</v>
      </c>
      <c r="O32">
        <v>2839.71</v>
      </c>
      <c r="P32">
        <v>2700.6350272978898</v>
      </c>
      <c r="Q32">
        <v>2386.6727471998101</v>
      </c>
      <c r="R32">
        <v>67.8226575127171</v>
      </c>
      <c r="S32" s="1">
        <f>(Table2[[#This Row],[Close Price]]-Table2[[#This Row],[20D EMA]])/Table2[[#This Row],[20D EMA]]</f>
        <v>0.20850368523546423</v>
      </c>
      <c r="T32" s="1">
        <f>(Table2[[#This Row],[Close Price]]-Table2[[#This Row],[50D EMA]])/Table2[[#This Row],[50D EMA]]</f>
        <v>0.27073816539870432</v>
      </c>
      <c r="U32" s="1">
        <f>(Table2[[#This Row],[Close Price]]-Table2[[#This Row],[200D EMA]])/Table2[[#This Row],[200D EMA]]</f>
        <v>0.4379013645781128</v>
      </c>
      <c r="V32">
        <v>1.44286053642527</v>
      </c>
      <c r="W32">
        <v>2955</v>
      </c>
      <c r="X32">
        <v>3459</v>
      </c>
      <c r="Y32">
        <v>2955</v>
      </c>
      <c r="Z32">
        <v>3459</v>
      </c>
      <c r="AA32">
        <v>2700.1</v>
      </c>
      <c r="AB32">
        <v>3459</v>
      </c>
      <c r="AC32" s="1">
        <f>(Table2[[#This Row],[Close Price]]/Table2[[#This Row],[Day Low]])-1</f>
        <v>0.16135363790186141</v>
      </c>
      <c r="AD32" s="1">
        <f>(Table2[[#This Row],[Day High]]/Table2[[#This Row],[Close Price]])-1</f>
        <v>7.9258698059327948E-3</v>
      </c>
      <c r="AE32" s="1">
        <f>(Table2[[#This Row],[Close Price]]/Table2[[#This Row],[Current Week Low]])-1</f>
        <v>0.16135363790186141</v>
      </c>
      <c r="AF32" s="1">
        <f>(Table2[[#This Row],[Current Week High]]/Table2[[#This Row],[Close Price]])-1</f>
        <v>7.9258698059327948E-3</v>
      </c>
      <c r="AG32" s="1">
        <f>(Table2[[#This Row],[Close Price]]/Table2[[#This Row],[Current Month Low]])-1</f>
        <v>0.2709899633346915</v>
      </c>
      <c r="AH32" s="1">
        <f>(Table2[[#This Row],[Current Month High]]/Table2[[#This Row],[Close Price]])-1</f>
        <v>7.9258698059327948E-3</v>
      </c>
      <c r="AI32">
        <v>0.79258698059327903</v>
      </c>
      <c r="AJ32">
        <v>197.17700034638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0.32</v>
      </c>
      <c r="AM32" t="s">
        <v>3216</v>
      </c>
      <c r="AN32">
        <v>22.05</v>
      </c>
      <c r="AO32" t="s">
        <v>3216</v>
      </c>
      <c r="AP32">
        <v>0.18890267606482999</v>
      </c>
      <c r="AQ32">
        <f>(Table2[[#This Row],[Sharpe Ratio]]-AVERAGE(Table2[Sharpe Ratio]))/_xlfn.STDEV.P(Table2[Sharpe Ratio])</f>
        <v>1.4616738728596952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5.7954430910146488</v>
      </c>
      <c r="AS32">
        <f>_xlfn.RANK.AVG(Table2[[#This Row],[1Y Return vs Nifty Z-Score]],Table2[1Y Return vs Nifty Z-Score])</f>
        <v>37</v>
      </c>
      <c r="AT32">
        <f>_xlfn.RANK.AVG(Table2[[#This Row],[6M Return vs Nifty Z-Score]],Table2[6M Return vs Nifty Z-Score])</f>
        <v>95</v>
      </c>
      <c r="AU32">
        <f>_xlfn.RANK.AVG(Table2[[#This Row],[Sharpe Ratio Z-Score]],Table2[Sharpe Ratio Z-Score])</f>
        <v>51</v>
      </c>
      <c r="AV32">
        <f>(Table2[[#This Row],[Rank 1Y]]+Table2[[#This Row],[Rank 6M]]+Table2[[#This Row],[Rank Sharpe]])/3</f>
        <v>61</v>
      </c>
    </row>
    <row r="33" spans="1:48" x14ac:dyDescent="0.3">
      <c r="A33" t="s">
        <v>1237</v>
      </c>
      <c r="B33" t="s">
        <v>1238</v>
      </c>
      <c r="C33" t="s">
        <v>3170</v>
      </c>
      <c r="D33" t="s">
        <v>412</v>
      </c>
      <c r="E33">
        <v>9752.1887884400003</v>
      </c>
      <c r="F33">
        <v>321.64999999999998</v>
      </c>
      <c r="G33">
        <v>279.39101905933501</v>
      </c>
      <c r="H33">
        <f>(Table2[[#This Row],[1Y Return vs Nifty]]-AVERAGE(Table2[1Y Return vs Nifty]))/_xlfn.STDEV.P(Table2[1Y Return vs Nifty])</f>
        <v>4.1844054958488783</v>
      </c>
      <c r="I33">
        <v>45.972837500936102</v>
      </c>
      <c r="J33">
        <f>(Table2[[#This Row],[1M Return vs Nifty]]-AVERAGE(Table2[1M Return vs Nifty]))/_xlfn.STDEV.P(Table2[1M Return vs Nifty])</f>
        <v>4.1984584654259924</v>
      </c>
      <c r="K33">
        <v>171.67296053331</v>
      </c>
      <c r="L33">
        <f>(Table2[[#This Row],[6M Return vs Nifty]]-AVERAGE(Table2[6M Return vs Nifty]))/_xlfn.STDEV.P(Table2[6M Return vs Nifty])</f>
        <v>4.6063274379807391</v>
      </c>
      <c r="M33">
        <v>0.53915345993415398</v>
      </c>
      <c r="N33">
        <f>(Table2[[#This Row],[1W Return vs Nifty]]-AVERAGE(Table2[1W Return vs Nifty]))/_xlfn.STDEV.P(Table2[1W Return vs Nifty])</f>
        <v>0.12015781342895356</v>
      </c>
      <c r="O33">
        <v>288.24</v>
      </c>
      <c r="P33">
        <v>251.78644224621101</v>
      </c>
      <c r="Q33">
        <v>184.156612392352</v>
      </c>
      <c r="R33">
        <v>63.840853544551301</v>
      </c>
      <c r="S33" s="1">
        <f>(Table2[[#This Row],[Close Price]]-Table2[[#This Row],[20D EMA]])/Table2[[#This Row],[20D EMA]]</f>
        <v>0.11591035248404097</v>
      </c>
      <c r="T33" s="1">
        <f>(Table2[[#This Row],[Close Price]]-Table2[[#This Row],[50D EMA]])/Table2[[#This Row],[50D EMA]]</f>
        <v>0.27747148389138615</v>
      </c>
      <c r="U33" s="1">
        <f>(Table2[[#This Row],[Close Price]]-Table2[[#This Row],[200D EMA]])/Table2[[#This Row],[200D EMA]]</f>
        <v>0.74661119045084068</v>
      </c>
      <c r="V33">
        <v>1.02673912341586</v>
      </c>
      <c r="W33">
        <v>312.10000000000002</v>
      </c>
      <c r="X33">
        <v>322.5</v>
      </c>
      <c r="Y33">
        <v>312.10000000000002</v>
      </c>
      <c r="Z33">
        <v>322.5</v>
      </c>
      <c r="AA33">
        <v>268.25</v>
      </c>
      <c r="AB33">
        <v>348</v>
      </c>
      <c r="AC33" s="1">
        <f>(Table2[[#This Row],[Close Price]]/Table2[[#This Row],[Day Low]])-1</f>
        <v>3.0599166933674926E-2</v>
      </c>
      <c r="AD33" s="1">
        <f>(Table2[[#This Row],[Day High]]/Table2[[#This Row],[Close Price]])-1</f>
        <v>2.6426239701540233E-3</v>
      </c>
      <c r="AE33" s="1">
        <f>(Table2[[#This Row],[Close Price]]/Table2[[#This Row],[Current Week Low]])-1</f>
        <v>3.0599166933674926E-2</v>
      </c>
      <c r="AF33" s="1">
        <f>(Table2[[#This Row],[Current Week High]]/Table2[[#This Row],[Close Price]])-1</f>
        <v>2.6426239701540233E-3</v>
      </c>
      <c r="AG33" s="1">
        <f>(Table2[[#This Row],[Close Price]]/Table2[[#This Row],[Current Month Low]])-1</f>
        <v>0.19906803355079217</v>
      </c>
      <c r="AH33" s="1">
        <f>(Table2[[#This Row],[Current Month High]]/Table2[[#This Row],[Close Price]])-1</f>
        <v>8.1921343074770725E-2</v>
      </c>
      <c r="AI33">
        <v>8.1921343074770707</v>
      </c>
      <c r="AJ33">
        <v>326.87458526874502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0.54</v>
      </c>
      <c r="AM33" t="s">
        <v>3216</v>
      </c>
      <c r="AN33">
        <v>20.75</v>
      </c>
      <c r="AO33" t="s">
        <v>3216</v>
      </c>
      <c r="AP33">
        <v>0.12237572461072201</v>
      </c>
      <c r="AQ33">
        <f>(Table2[[#This Row],[Sharpe Ratio]]-AVERAGE(Table2[Sharpe Ratio]))/_xlfn.STDEV.P(Table2[Sharpe Ratio])</f>
        <v>0.68783710418975386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13.797186316874317</v>
      </c>
      <c r="AS33">
        <f>_xlfn.RANK.AVG(Table2[[#This Row],[1Y Return vs Nifty Z-Score]],Table2[1Y Return vs Nifty Z-Score])</f>
        <v>4</v>
      </c>
      <c r="AT33">
        <f>_xlfn.RANK.AVG(Table2[[#This Row],[6M Return vs Nifty Z-Score]],Table2[6M Return vs Nifty Z-Score])</f>
        <v>3</v>
      </c>
      <c r="AU33">
        <f>_xlfn.RANK.AVG(Table2[[#This Row],[Sharpe Ratio Z-Score]],Table2[Sharpe Ratio Z-Score])</f>
        <v>177</v>
      </c>
      <c r="AV33">
        <f>(Table2[[#This Row],[Rank 1Y]]+Table2[[#This Row],[Rank 6M]]+Table2[[#This Row],[Rank Sharpe]])/3</f>
        <v>61.333333333333336</v>
      </c>
    </row>
    <row r="34" spans="1:48" x14ac:dyDescent="0.3">
      <c r="A34" t="s">
        <v>875</v>
      </c>
      <c r="B34" t="s">
        <v>876</v>
      </c>
      <c r="C34" t="s">
        <v>3184</v>
      </c>
      <c r="D34" t="s">
        <v>282</v>
      </c>
      <c r="E34">
        <v>18199.35945186</v>
      </c>
      <c r="F34">
        <v>505.15</v>
      </c>
      <c r="G34">
        <v>179.05647756980699</v>
      </c>
      <c r="H34">
        <f>(Table2[[#This Row],[1Y Return vs Nifty]]-AVERAGE(Table2[1Y Return vs Nifty]))/_xlfn.STDEV.P(Table2[1Y Return vs Nifty])</f>
        <v>2.5139721114938309</v>
      </c>
      <c r="I34">
        <v>19.141897670898999</v>
      </c>
      <c r="J34">
        <f>(Table2[[#This Row],[1M Return vs Nifty]]-AVERAGE(Table2[1M Return vs Nifty]))/_xlfn.STDEV.P(Table2[1M Return vs Nifty])</f>
        <v>1.606027024547795</v>
      </c>
      <c r="K34">
        <v>88.677862365222097</v>
      </c>
      <c r="L34">
        <f>(Table2[[#This Row],[6M Return vs Nifty]]-AVERAGE(Table2[6M Return vs Nifty]))/_xlfn.STDEV.P(Table2[6M Return vs Nifty])</f>
        <v>2.1354601989238717</v>
      </c>
      <c r="M34">
        <v>3.2857697691481301E-2</v>
      </c>
      <c r="N34">
        <f>(Table2[[#This Row],[1W Return vs Nifty]]-AVERAGE(Table2[1W Return vs Nifty]))/_xlfn.STDEV.P(Table2[1W Return vs Nifty])</f>
        <v>-2.2886676088706452E-3</v>
      </c>
      <c r="O34">
        <v>469.32</v>
      </c>
      <c r="P34">
        <v>408.99513423945001</v>
      </c>
      <c r="Q34">
        <v>305.40662636658902</v>
      </c>
      <c r="R34">
        <v>54.558729663412301</v>
      </c>
      <c r="S34" s="1">
        <f>(Table2[[#This Row],[Close Price]]-Table2[[#This Row],[20D EMA]])/Table2[[#This Row],[20D EMA]]</f>
        <v>7.6344498423250626E-2</v>
      </c>
      <c r="T34" s="1">
        <f>(Table2[[#This Row],[Close Price]]-Table2[[#This Row],[50D EMA]])/Table2[[#This Row],[50D EMA]]</f>
        <v>0.235100268220441</v>
      </c>
      <c r="U34" s="1">
        <f>(Table2[[#This Row],[Close Price]]-Table2[[#This Row],[200D EMA]])/Table2[[#This Row],[200D EMA]]</f>
        <v>0.65402436093070493</v>
      </c>
      <c r="V34">
        <v>0.53944102023902796</v>
      </c>
      <c r="W34">
        <v>471.5</v>
      </c>
      <c r="X34">
        <v>511.8</v>
      </c>
      <c r="Y34">
        <v>471.5</v>
      </c>
      <c r="Z34">
        <v>511.8</v>
      </c>
      <c r="AA34">
        <v>460</v>
      </c>
      <c r="AB34">
        <v>519.5</v>
      </c>
      <c r="AC34" s="1">
        <f>(Table2[[#This Row],[Close Price]]/Table2[[#This Row],[Day Low]])-1</f>
        <v>7.1367974549310764E-2</v>
      </c>
      <c r="AD34" s="1">
        <f>(Table2[[#This Row],[Day High]]/Table2[[#This Row],[Close Price]])-1</f>
        <v>1.3164406611897439E-2</v>
      </c>
      <c r="AE34" s="1">
        <f>(Table2[[#This Row],[Close Price]]/Table2[[#This Row],[Current Week Low]])-1</f>
        <v>7.1367974549310764E-2</v>
      </c>
      <c r="AF34" s="1">
        <f>(Table2[[#This Row],[Current Week High]]/Table2[[#This Row],[Close Price]])-1</f>
        <v>1.3164406611897439E-2</v>
      </c>
      <c r="AG34" s="1">
        <f>(Table2[[#This Row],[Close Price]]/Table2[[#This Row],[Current Month Low]])-1</f>
        <v>9.8152173913043539E-2</v>
      </c>
      <c r="AH34" s="1">
        <f>(Table2[[#This Row],[Current Month High]]/Table2[[#This Row],[Close Price]])-1</f>
        <v>2.8407403741463E-2</v>
      </c>
      <c r="AI34">
        <v>2.8407403741463</v>
      </c>
      <c r="AJ34">
        <v>214.63718467767001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0.95</v>
      </c>
      <c r="AM34" t="s">
        <v>3216</v>
      </c>
      <c r="AN34">
        <v>4.92</v>
      </c>
      <c r="AO34" t="s">
        <v>3216</v>
      </c>
      <c r="AP34">
        <v>0.139309997438434</v>
      </c>
      <c r="AQ34">
        <f>(Table2[[#This Row],[Sharpe Ratio]]-AVERAGE(Table2[Sharpe Ratio]))/_xlfn.STDEV.P(Table2[Sharpe Ratio])</f>
        <v>0.88481536154777474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7.1379860289044013</v>
      </c>
      <c r="AS34">
        <f>_xlfn.RANK.AVG(Table2[[#This Row],[1Y Return vs Nifty Z-Score]],Table2[1Y Return vs Nifty Z-Score])</f>
        <v>24</v>
      </c>
      <c r="AT34">
        <f>_xlfn.RANK.AVG(Table2[[#This Row],[6M Return vs Nifty Z-Score]],Table2[6M Return vs Nifty Z-Score])</f>
        <v>26</v>
      </c>
      <c r="AU34">
        <f>_xlfn.RANK.AVG(Table2[[#This Row],[Sharpe Ratio Z-Score]],Table2[Sharpe Ratio Z-Score])</f>
        <v>136</v>
      </c>
      <c r="AV34">
        <f>(Table2[[#This Row],[Rank 1Y]]+Table2[[#This Row],[Rank 6M]]+Table2[[#This Row],[Rank Sharpe]])/3</f>
        <v>62</v>
      </c>
    </row>
    <row r="35" spans="1:48" x14ac:dyDescent="0.3">
      <c r="A35" t="s">
        <v>618</v>
      </c>
      <c r="B35" t="s">
        <v>619</v>
      </c>
      <c r="C35" t="s">
        <v>3188</v>
      </c>
      <c r="D35" t="s">
        <v>620</v>
      </c>
      <c r="E35">
        <v>31985.455151999999</v>
      </c>
      <c r="F35">
        <v>2860.85</v>
      </c>
      <c r="G35">
        <v>147.63729186498</v>
      </c>
      <c r="H35">
        <f>(Table2[[#This Row],[1Y Return vs Nifty]]-AVERAGE(Table2[1Y Return vs Nifty]))/_xlfn.STDEV.P(Table2[1Y Return vs Nifty])</f>
        <v>1.990885486175753</v>
      </c>
      <c r="I35">
        <v>31.895196883019899</v>
      </c>
      <c r="J35">
        <f>(Table2[[#This Row],[1M Return vs Nifty]]-AVERAGE(Table2[1M Return vs Nifty]))/_xlfn.STDEV.P(Table2[1M Return vs Nifty])</f>
        <v>2.838263169157853</v>
      </c>
      <c r="K35">
        <v>86.914717293606898</v>
      </c>
      <c r="L35">
        <f>(Table2[[#This Row],[6M Return vs Nifty]]-AVERAGE(Table2[6M Return vs Nifty]))/_xlfn.STDEV.P(Table2[6M Return vs Nifty])</f>
        <v>2.0829691784742606</v>
      </c>
      <c r="M35">
        <v>18.013259090659901</v>
      </c>
      <c r="N35">
        <f>(Table2[[#This Row],[1W Return vs Nifty]]-AVERAGE(Table2[1W Return vs Nifty]))/_xlfn.STDEV.P(Table2[1W Return vs Nifty])</f>
        <v>4.3462306019664263</v>
      </c>
      <c r="O35">
        <v>2493.62</v>
      </c>
      <c r="P35">
        <v>2347.7738403370299</v>
      </c>
      <c r="Q35">
        <v>1902.0620692263701</v>
      </c>
      <c r="R35">
        <v>85.288951614508207</v>
      </c>
      <c r="S35" s="1">
        <f>(Table2[[#This Row],[Close Price]]-Table2[[#This Row],[20D EMA]])/Table2[[#This Row],[20D EMA]]</f>
        <v>0.14726782749576922</v>
      </c>
      <c r="T35" s="1">
        <f>(Table2[[#This Row],[Close Price]]-Table2[[#This Row],[50D EMA]])/Table2[[#This Row],[50D EMA]]</f>
        <v>0.21853730152701437</v>
      </c>
      <c r="U35" s="1">
        <f>(Table2[[#This Row],[Close Price]]-Table2[[#This Row],[200D EMA]])/Table2[[#This Row],[200D EMA]]</f>
        <v>0.50407815091102659</v>
      </c>
      <c r="V35">
        <v>2.04322101119664</v>
      </c>
      <c r="W35">
        <v>2813.2</v>
      </c>
      <c r="X35">
        <v>2936.45</v>
      </c>
      <c r="Y35">
        <v>2813.2</v>
      </c>
      <c r="Z35">
        <v>2936.45</v>
      </c>
      <c r="AA35">
        <v>2282</v>
      </c>
      <c r="AB35">
        <v>2936.45</v>
      </c>
      <c r="AC35" s="1">
        <f>(Table2[[#This Row],[Close Price]]/Table2[[#This Row],[Day Low]])-1</f>
        <v>1.6938006540594408E-2</v>
      </c>
      <c r="AD35" s="1">
        <f>(Table2[[#This Row],[Day High]]/Table2[[#This Row],[Close Price]])-1</f>
        <v>2.6425712637852428E-2</v>
      </c>
      <c r="AE35" s="1">
        <f>(Table2[[#This Row],[Close Price]]/Table2[[#This Row],[Current Week Low]])-1</f>
        <v>1.6938006540594408E-2</v>
      </c>
      <c r="AF35" s="1">
        <f>(Table2[[#This Row],[Current Week High]]/Table2[[#This Row],[Close Price]])-1</f>
        <v>2.6425712637852428E-2</v>
      </c>
      <c r="AG35" s="1">
        <f>(Table2[[#This Row],[Close Price]]/Table2[[#This Row],[Current Month Low]])-1</f>
        <v>0.25365907099035923</v>
      </c>
      <c r="AH35" s="1">
        <f>(Table2[[#This Row],[Current Month High]]/Table2[[#This Row],[Close Price]])-1</f>
        <v>2.6425712637852428E-2</v>
      </c>
      <c r="AI35">
        <v>2.6425712637852401</v>
      </c>
      <c r="AJ35">
        <v>183.99761751129199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0.13</v>
      </c>
      <c r="AM35" t="s">
        <v>3216</v>
      </c>
      <c r="AN35">
        <v>18.170000000000002</v>
      </c>
      <c r="AO35" t="s">
        <v>3216</v>
      </c>
      <c r="AP35">
        <v>0.14432968823814499</v>
      </c>
      <c r="AQ35">
        <f>(Table2[[#This Row],[Sharpe Ratio]]-AVERAGE(Table2[Sharpe Ratio]))/_xlfn.STDEV.P(Table2[Sharpe Ratio])</f>
        <v>0.94320404798638535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12.201552483760679</v>
      </c>
      <c r="AS35">
        <f>_xlfn.RANK.AVG(Table2[[#This Row],[1Y Return vs Nifty Z-Score]],Table2[1Y Return vs Nifty Z-Score])</f>
        <v>41</v>
      </c>
      <c r="AT35">
        <f>_xlfn.RANK.AVG(Table2[[#This Row],[6M Return vs Nifty Z-Score]],Table2[6M Return vs Nifty Z-Score])</f>
        <v>28</v>
      </c>
      <c r="AU35">
        <f>_xlfn.RANK.AVG(Table2[[#This Row],[Sharpe Ratio Z-Score]],Table2[Sharpe Ratio Z-Score])</f>
        <v>127</v>
      </c>
      <c r="AV35">
        <f>(Table2[[#This Row],[Rank 1Y]]+Table2[[#This Row],[Rank 6M]]+Table2[[#This Row],[Rank Sharpe]])/3</f>
        <v>65.333333333333329</v>
      </c>
    </row>
    <row r="36" spans="1:48" x14ac:dyDescent="0.3">
      <c r="A36" t="s">
        <v>1472</v>
      </c>
      <c r="B36" t="s">
        <v>1473</v>
      </c>
      <c r="C36" t="s">
        <v>3176</v>
      </c>
      <c r="D36" t="s">
        <v>206</v>
      </c>
      <c r="E36">
        <v>7263.2229631199998</v>
      </c>
      <c r="F36">
        <v>2470.1</v>
      </c>
      <c r="G36">
        <v>118.878836517881</v>
      </c>
      <c r="H36">
        <f>(Table2[[#This Row],[1Y Return vs Nifty]]-AVERAGE(Table2[1Y Return vs Nifty]))/_xlfn.STDEV.P(Table2[1Y Return vs Nifty])</f>
        <v>1.5120963953889879</v>
      </c>
      <c r="I36">
        <v>-5.1291881898288496</v>
      </c>
      <c r="J36">
        <f>(Table2[[#This Row],[1M Return vs Nifty]]-AVERAGE(Table2[1M Return vs Nifty]))/_xlfn.STDEV.P(Table2[1M Return vs Nifty])</f>
        <v>-0.73906884194754252</v>
      </c>
      <c r="K36">
        <v>90.266465112947401</v>
      </c>
      <c r="L36">
        <f>(Table2[[#This Row],[6M Return vs Nifty]]-AVERAGE(Table2[6M Return vs Nifty]))/_xlfn.STDEV.P(Table2[6M Return vs Nifty])</f>
        <v>2.1827548774274201</v>
      </c>
      <c r="M36">
        <v>-3.1928649857407199</v>
      </c>
      <c r="N36">
        <f>(Table2[[#This Row],[1W Return vs Nifty]]-AVERAGE(Table2[1W Return vs Nifty]))/_xlfn.STDEV.P(Table2[1W Return vs Nifty])</f>
        <v>-0.78242237767702505</v>
      </c>
      <c r="O36">
        <v>2591.65</v>
      </c>
      <c r="P36">
        <v>2477.1099895165999</v>
      </c>
      <c r="Q36">
        <v>1866.0699651974401</v>
      </c>
      <c r="R36">
        <v>32.022132833979001</v>
      </c>
      <c r="S36" s="1">
        <f>(Table2[[#This Row],[Close Price]]-Table2[[#This Row],[20D EMA]])/Table2[[#This Row],[20D EMA]]</f>
        <v>-4.6900623155132902E-2</v>
      </c>
      <c r="T36" s="1">
        <f>(Table2[[#This Row],[Close Price]]-Table2[[#This Row],[50D EMA]])/Table2[[#This Row],[50D EMA]]</f>
        <v>-2.8299064418887275E-3</v>
      </c>
      <c r="U36" s="1">
        <f>(Table2[[#This Row],[Close Price]]-Table2[[#This Row],[200D EMA]])/Table2[[#This Row],[200D EMA]]</f>
        <v>0.32369099019213371</v>
      </c>
      <c r="V36">
        <v>0.31616942833363998</v>
      </c>
      <c r="W36">
        <v>2463.9499999999998</v>
      </c>
      <c r="X36">
        <v>2550</v>
      </c>
      <c r="Y36">
        <v>2463.9499999999998</v>
      </c>
      <c r="Z36">
        <v>2550</v>
      </c>
      <c r="AA36">
        <v>2435.5</v>
      </c>
      <c r="AB36">
        <v>2719.95</v>
      </c>
      <c r="AC36" s="1">
        <f>(Table2[[#This Row],[Close Price]]/Table2[[#This Row],[Day Low]])-1</f>
        <v>2.4959922076341901E-3</v>
      </c>
      <c r="AD36" s="1">
        <f>(Table2[[#This Row],[Day High]]/Table2[[#This Row],[Close Price]])-1</f>
        <v>3.2346868547832086E-2</v>
      </c>
      <c r="AE36" s="1">
        <f>(Table2[[#This Row],[Close Price]]/Table2[[#This Row],[Current Week Low]])-1</f>
        <v>2.4959922076341901E-3</v>
      </c>
      <c r="AF36" s="1">
        <f>(Table2[[#This Row],[Current Week High]]/Table2[[#This Row],[Close Price]])-1</f>
        <v>3.2346868547832086E-2</v>
      </c>
      <c r="AG36" s="1">
        <f>(Table2[[#This Row],[Close Price]]/Table2[[#This Row],[Current Month Low]])-1</f>
        <v>1.4206528433586385E-2</v>
      </c>
      <c r="AH36" s="1">
        <f>(Table2[[#This Row],[Current Month High]]/Table2[[#This Row],[Close Price]])-1</f>
        <v>0.1011497510222259</v>
      </c>
      <c r="AI36">
        <v>19.513380025100101</v>
      </c>
      <c r="AJ36">
        <v>185.692805921813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0.11</v>
      </c>
      <c r="AM36" t="s">
        <v>3216</v>
      </c>
      <c r="AN36">
        <v>-10.26</v>
      </c>
      <c r="AO36" t="s">
        <v>3215</v>
      </c>
      <c r="AP36">
        <v>0.14900540378983901</v>
      </c>
      <c r="AQ36">
        <f>(Table2[[#This Row],[Sharpe Ratio]]-AVERAGE(Table2[Sharpe Ratio]))/_xlfn.STDEV.P(Table2[Sharpe Ratio])</f>
        <v>0.99759163879969126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3.1709516919915317</v>
      </c>
      <c r="AS36">
        <f>_xlfn.RANK.AVG(Table2[[#This Row],[1Y Return vs Nifty Z-Score]],Table2[1Y Return vs Nifty Z-Score])</f>
        <v>59</v>
      </c>
      <c r="AT36">
        <f>_xlfn.RANK.AVG(Table2[[#This Row],[6M Return vs Nifty Z-Score]],Table2[6M Return vs Nifty Z-Score])</f>
        <v>22</v>
      </c>
      <c r="AU36">
        <f>_xlfn.RANK.AVG(Table2[[#This Row],[Sharpe Ratio Z-Score]],Table2[Sharpe Ratio Z-Score])</f>
        <v>116</v>
      </c>
      <c r="AV36">
        <f>(Table2[[#This Row],[Rank 1Y]]+Table2[[#This Row],[Rank 6M]]+Table2[[#This Row],[Rank Sharpe]])/3</f>
        <v>65.666666666666671</v>
      </c>
    </row>
    <row r="37" spans="1:48" x14ac:dyDescent="0.3">
      <c r="A37" t="s">
        <v>510</v>
      </c>
      <c r="B37" t="s">
        <v>511</v>
      </c>
      <c r="C37" t="s">
        <v>3182</v>
      </c>
      <c r="D37" t="s">
        <v>211</v>
      </c>
      <c r="E37">
        <v>41774.043392125001</v>
      </c>
      <c r="F37">
        <v>10584.45</v>
      </c>
      <c r="G37">
        <v>76.403154606097004</v>
      </c>
      <c r="H37">
        <f>(Table2[[#This Row],[1Y Return vs Nifty]]-AVERAGE(Table2[1Y Return vs Nifty]))/_xlfn.STDEV.P(Table2[1Y Return vs Nifty])</f>
        <v>0.8049341755257996</v>
      </c>
      <c r="I37">
        <v>20.753082235665602</v>
      </c>
      <c r="J37">
        <f>(Table2[[#This Row],[1M Return vs Nifty]]-AVERAGE(Table2[1M Return vs Nifty]))/_xlfn.STDEV.P(Table2[1M Return vs Nifty])</f>
        <v>1.7617012405542949</v>
      </c>
      <c r="K37">
        <v>58.051240263946099</v>
      </c>
      <c r="L37">
        <f>(Table2[[#This Row],[6M Return vs Nifty]]-AVERAGE(Table2[6M Return vs Nifty]))/_xlfn.STDEV.P(Table2[6M Return vs Nifty])</f>
        <v>1.2236675887174644</v>
      </c>
      <c r="M37">
        <v>13.6440172747571</v>
      </c>
      <c r="N37">
        <f>(Table2[[#This Row],[1W Return vs Nifty]]-AVERAGE(Table2[1W Return vs Nifty]))/_xlfn.STDEV.P(Table2[1W Return vs Nifty])</f>
        <v>3.2895393849773726</v>
      </c>
      <c r="O37">
        <v>9327.4599999999991</v>
      </c>
      <c r="P37">
        <v>8851.4967073581192</v>
      </c>
      <c r="Q37">
        <v>7383.4406799160597</v>
      </c>
      <c r="R37">
        <v>87.970889134517705</v>
      </c>
      <c r="S37" s="1">
        <f>(Table2[[#This Row],[Close Price]]-Table2[[#This Row],[20D EMA]])/Table2[[#This Row],[20D EMA]]</f>
        <v>0.13476230399272704</v>
      </c>
      <c r="T37" s="1">
        <f>(Table2[[#This Row],[Close Price]]-Table2[[#This Row],[50D EMA]])/Table2[[#This Row],[50D EMA]]</f>
        <v>0.19578082102220101</v>
      </c>
      <c r="U37" s="1">
        <f>(Table2[[#This Row],[Close Price]]-Table2[[#This Row],[200D EMA]])/Table2[[#This Row],[200D EMA]]</f>
        <v>0.43353897713177436</v>
      </c>
      <c r="V37">
        <v>1.35945579912751</v>
      </c>
      <c r="W37">
        <v>10262.5</v>
      </c>
      <c r="X37">
        <v>10624.8</v>
      </c>
      <c r="Y37">
        <v>10262.5</v>
      </c>
      <c r="Z37">
        <v>10624.8</v>
      </c>
      <c r="AA37">
        <v>8716.4</v>
      </c>
      <c r="AB37">
        <v>10624.8</v>
      </c>
      <c r="AC37" s="1">
        <f>(Table2[[#This Row],[Close Price]]/Table2[[#This Row],[Day Low]])-1</f>
        <v>3.1371498172959811E-2</v>
      </c>
      <c r="AD37" s="1">
        <f>(Table2[[#This Row],[Day High]]/Table2[[#This Row],[Close Price]])-1</f>
        <v>3.8121961934722837E-3</v>
      </c>
      <c r="AE37" s="1">
        <f>(Table2[[#This Row],[Close Price]]/Table2[[#This Row],[Current Week Low]])-1</f>
        <v>3.1371498172959811E-2</v>
      </c>
      <c r="AF37" s="1">
        <f>(Table2[[#This Row],[Current Week High]]/Table2[[#This Row],[Close Price]])-1</f>
        <v>3.8121961934722837E-3</v>
      </c>
      <c r="AG37" s="1">
        <f>(Table2[[#This Row],[Close Price]]/Table2[[#This Row],[Current Month Low]])-1</f>
        <v>0.21431439585149836</v>
      </c>
      <c r="AH37" s="1">
        <f>(Table2[[#This Row],[Current Month High]]/Table2[[#This Row],[Close Price]])-1</f>
        <v>3.8121961934722837E-3</v>
      </c>
      <c r="AI37">
        <v>0.38121961934722798</v>
      </c>
      <c r="AJ37">
        <v>132.84788754083499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0.22</v>
      </c>
      <c r="AM37" t="s">
        <v>3216</v>
      </c>
      <c r="AN37">
        <v>18.3</v>
      </c>
      <c r="AO37" t="s">
        <v>3216</v>
      </c>
      <c r="AP37">
        <v>0.28857531020815902</v>
      </c>
      <c r="AQ37">
        <f>(Table2[[#This Row],[Sharpe Ratio]]-AVERAGE(Table2[Sharpe Ratio]))/_xlfn.STDEV.P(Table2[Sharpe Ratio])</f>
        <v>2.6210588656246427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9.7009012553995735</v>
      </c>
      <c r="AS37">
        <f>_xlfn.RANK.AVG(Table2[[#This Row],[1Y Return vs Nifty Z-Score]],Table2[1Y Return vs Nifty Z-Score])</f>
        <v>119</v>
      </c>
      <c r="AT37">
        <f>_xlfn.RANK.AVG(Table2[[#This Row],[6M Return vs Nifty Z-Score]],Table2[6M Return vs Nifty Z-Score])</f>
        <v>78</v>
      </c>
      <c r="AU37">
        <f>_xlfn.RANK.AVG(Table2[[#This Row],[Sharpe Ratio Z-Score]],Table2[Sharpe Ratio Z-Score])</f>
        <v>2</v>
      </c>
      <c r="AV37">
        <f>(Table2[[#This Row],[Rank 1Y]]+Table2[[#This Row],[Rank 6M]]+Table2[[#This Row],[Rank Sharpe]])/3</f>
        <v>66.333333333333329</v>
      </c>
    </row>
    <row r="38" spans="1:48" x14ac:dyDescent="0.3">
      <c r="A38" t="s">
        <v>1412</v>
      </c>
      <c r="B38" t="s">
        <v>1413</v>
      </c>
      <c r="C38" t="s">
        <v>3173</v>
      </c>
      <c r="D38" t="s">
        <v>46</v>
      </c>
      <c r="E38">
        <v>7998.3441278999999</v>
      </c>
      <c r="F38">
        <v>585.9</v>
      </c>
      <c r="G38">
        <v>72.732261698348907</v>
      </c>
      <c r="H38">
        <f>(Table2[[#This Row],[1Y Return vs Nifty]]-AVERAGE(Table2[1Y Return vs Nifty]))/_xlfn.STDEV.P(Table2[1Y Return vs Nifty])</f>
        <v>0.74381881114119641</v>
      </c>
      <c r="I38">
        <v>-0.93166745925678796</v>
      </c>
      <c r="J38">
        <f>(Table2[[#This Row],[1M Return vs Nifty]]-AVERAGE(Table2[1M Return vs Nifty]))/_xlfn.STDEV.P(Table2[1M Return vs Nifty])</f>
        <v>-0.33350031603661162</v>
      </c>
      <c r="K38">
        <v>74.660611926992601</v>
      </c>
      <c r="L38">
        <f>(Table2[[#This Row],[6M Return vs Nifty]]-AVERAGE(Table2[6M Return vs Nifty]))/_xlfn.STDEV.P(Table2[6M Return vs Nifty])</f>
        <v>1.7181492293129692</v>
      </c>
      <c r="M38">
        <v>6.8569401893605102</v>
      </c>
      <c r="N38">
        <f>(Table2[[#This Row],[1W Return vs Nifty]]-AVERAGE(Table2[1W Return vs Nifty]))/_xlfn.STDEV.P(Table2[1W Return vs Nifty])</f>
        <v>1.6481001954450445</v>
      </c>
      <c r="O38">
        <v>573.17999999999995</v>
      </c>
      <c r="P38">
        <v>541.66360561423005</v>
      </c>
      <c r="Q38">
        <v>422.90445171669001</v>
      </c>
      <c r="R38">
        <v>57.206578568865602</v>
      </c>
      <c r="S38" s="1">
        <f>(Table2[[#This Row],[Close Price]]-Table2[[#This Row],[20D EMA]])/Table2[[#This Row],[20D EMA]]</f>
        <v>2.2191981576468175E-2</v>
      </c>
      <c r="T38" s="1">
        <f>(Table2[[#This Row],[Close Price]]-Table2[[#This Row],[50D EMA]])/Table2[[#This Row],[50D EMA]]</f>
        <v>8.1667651153352269E-2</v>
      </c>
      <c r="U38" s="1">
        <f>(Table2[[#This Row],[Close Price]]-Table2[[#This Row],[200D EMA]])/Table2[[#This Row],[200D EMA]]</f>
        <v>0.38541932491290753</v>
      </c>
      <c r="V38">
        <v>0.77075129051449598</v>
      </c>
      <c r="W38">
        <v>590</v>
      </c>
      <c r="X38">
        <v>598.6</v>
      </c>
      <c r="Y38">
        <v>590</v>
      </c>
      <c r="Z38">
        <v>598.6</v>
      </c>
      <c r="AA38">
        <v>531.79999999999995</v>
      </c>
      <c r="AB38">
        <v>598.6</v>
      </c>
      <c r="AC38" s="1">
        <f>(Table2[[#This Row],[Close Price]]/Table2[[#This Row],[Day Low]])-1</f>
        <v>-6.9491525423729383E-3</v>
      </c>
      <c r="AD38" s="1">
        <f>(Table2[[#This Row],[Day High]]/Table2[[#This Row],[Close Price]])-1</f>
        <v>2.1676053934118533E-2</v>
      </c>
      <c r="AE38" s="1">
        <f>(Table2[[#This Row],[Close Price]]/Table2[[#This Row],[Current Week Low]])-1</f>
        <v>-6.9491525423729383E-3</v>
      </c>
      <c r="AF38" s="1">
        <f>(Table2[[#This Row],[Current Week High]]/Table2[[#This Row],[Close Price]])-1</f>
        <v>2.1676053934118533E-2</v>
      </c>
      <c r="AG38" s="1">
        <f>(Table2[[#This Row],[Close Price]]/Table2[[#This Row],[Current Month Low]])-1</f>
        <v>0.1017299736743138</v>
      </c>
      <c r="AH38" s="1">
        <f>(Table2[[#This Row],[Current Month High]]/Table2[[#This Row],[Close Price]])-1</f>
        <v>2.1676053934118533E-2</v>
      </c>
      <c r="AI38">
        <v>5.64942823007339</v>
      </c>
      <c r="AJ38">
        <v>142.86010362694299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0.36</v>
      </c>
      <c r="AM38" t="s">
        <v>3216</v>
      </c>
      <c r="AN38">
        <v>1.1399999999999999</v>
      </c>
      <c r="AO38" t="s">
        <v>3216</v>
      </c>
      <c r="AP38">
        <v>0.202155827479716</v>
      </c>
      <c r="AQ38">
        <f>(Table2[[#This Row],[Sharpe Ratio]]-AVERAGE(Table2[Sharpe Ratio]))/_xlfn.STDEV.P(Table2[Sharpe Ratio])</f>
        <v>1.6158335877034387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5.3924015075660376</v>
      </c>
      <c r="AS38">
        <f>_xlfn.RANK.AVG(Table2[[#This Row],[1Y Return vs Nifty Z-Score]],Table2[1Y Return vs Nifty Z-Score])</f>
        <v>126</v>
      </c>
      <c r="AT38">
        <f>_xlfn.RANK.AVG(Table2[[#This Row],[6M Return vs Nifty Z-Score]],Table2[6M Return vs Nifty Z-Score])</f>
        <v>43</v>
      </c>
      <c r="AU38">
        <f>_xlfn.RANK.AVG(Table2[[#This Row],[Sharpe Ratio Z-Score]],Table2[Sharpe Ratio Z-Score])</f>
        <v>36</v>
      </c>
      <c r="AV38">
        <f>(Table2[[#This Row],[Rank 1Y]]+Table2[[#This Row],[Rank 6M]]+Table2[[#This Row],[Rank Sharpe]])/3</f>
        <v>68.333333333333329</v>
      </c>
    </row>
    <row r="39" spans="1:48" x14ac:dyDescent="0.3">
      <c r="A39" t="s">
        <v>1301</v>
      </c>
      <c r="B39" t="s">
        <v>1302</v>
      </c>
      <c r="C39" t="s">
        <v>3182</v>
      </c>
      <c r="D39" t="s">
        <v>261</v>
      </c>
      <c r="E39">
        <v>8841.9504037839997</v>
      </c>
      <c r="F39">
        <v>82.55</v>
      </c>
      <c r="G39">
        <v>71.801730428345607</v>
      </c>
      <c r="H39">
        <f>(Table2[[#This Row],[1Y Return vs Nifty]]-AVERAGE(Table2[1Y Return vs Nifty]))/_xlfn.STDEV.P(Table2[1Y Return vs Nifty])</f>
        <v>0.72832673358222288</v>
      </c>
      <c r="I39">
        <v>-2.67712537097702</v>
      </c>
      <c r="J39">
        <f>(Table2[[#This Row],[1M Return vs Nifty]]-AVERAGE(Table2[1M Return vs Nifty]))/_xlfn.STDEV.P(Table2[1M Return vs Nifty])</f>
        <v>-0.502148153113397</v>
      </c>
      <c r="K39">
        <v>61.319189311092003</v>
      </c>
      <c r="L39">
        <f>(Table2[[#This Row],[6M Return vs Nifty]]-AVERAGE(Table2[6M Return vs Nifty]))/_xlfn.STDEV.P(Table2[6M Return vs Nifty])</f>
        <v>1.3209584940567953</v>
      </c>
      <c r="M39">
        <v>0.55040701690796801</v>
      </c>
      <c r="N39">
        <f>(Table2[[#This Row],[1W Return vs Nifty]]-AVERAGE(Table2[1W Return vs Nifty]))/_xlfn.STDEV.P(Table2[1W Return vs Nifty])</f>
        <v>0.12287946064262652</v>
      </c>
      <c r="O39">
        <v>78.33</v>
      </c>
      <c r="P39">
        <v>77.621151276826197</v>
      </c>
      <c r="Q39">
        <v>63.721925448791602</v>
      </c>
      <c r="R39">
        <v>49.170823866415901</v>
      </c>
      <c r="S39" s="1">
        <f>(Table2[[#This Row],[Close Price]]-Table2[[#This Row],[20D EMA]])/Table2[[#This Row],[20D EMA]]</f>
        <v>5.3874632963104803E-2</v>
      </c>
      <c r="T39" s="1">
        <f>(Table2[[#This Row],[Close Price]]-Table2[[#This Row],[50D EMA]])/Table2[[#This Row],[50D EMA]]</f>
        <v>6.3498784056882557E-2</v>
      </c>
      <c r="U39" s="1">
        <f>(Table2[[#This Row],[Close Price]]-Table2[[#This Row],[200D EMA]])/Table2[[#This Row],[200D EMA]]</f>
        <v>0.29547246757851137</v>
      </c>
      <c r="V39">
        <v>0.55395046922297697</v>
      </c>
      <c r="W39">
        <v>76.3</v>
      </c>
      <c r="X39">
        <v>83.95</v>
      </c>
      <c r="Y39">
        <v>76.3</v>
      </c>
      <c r="Z39">
        <v>83.95</v>
      </c>
      <c r="AA39">
        <v>72.56</v>
      </c>
      <c r="AB39">
        <v>83.95</v>
      </c>
      <c r="AC39" s="1">
        <f>(Table2[[#This Row],[Close Price]]/Table2[[#This Row],[Day Low]])-1</f>
        <v>8.1913499344691942E-2</v>
      </c>
      <c r="AD39" s="1">
        <f>(Table2[[#This Row],[Day High]]/Table2[[#This Row],[Close Price]])-1</f>
        <v>1.6959418534221671E-2</v>
      </c>
      <c r="AE39" s="1">
        <f>(Table2[[#This Row],[Close Price]]/Table2[[#This Row],[Current Week Low]])-1</f>
        <v>8.1913499344691942E-2</v>
      </c>
      <c r="AF39" s="1">
        <f>(Table2[[#This Row],[Current Week High]]/Table2[[#This Row],[Close Price]])-1</f>
        <v>1.6959418534221671E-2</v>
      </c>
      <c r="AG39" s="1">
        <f>(Table2[[#This Row],[Close Price]]/Table2[[#This Row],[Current Month Low]])-1</f>
        <v>0.13767916207276731</v>
      </c>
      <c r="AH39" s="1">
        <f>(Table2[[#This Row],[Current Month High]]/Table2[[#This Row],[Close Price]])-1</f>
        <v>1.6959418534221671E-2</v>
      </c>
      <c r="AI39">
        <v>13.1435493640218</v>
      </c>
      <c r="AJ39">
        <v>109.059031491757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0.13</v>
      </c>
      <c r="AM39" t="s">
        <v>3216</v>
      </c>
      <c r="AN39">
        <v>4.57</v>
      </c>
      <c r="AO39" t="s">
        <v>3216</v>
      </c>
      <c r="AP39">
        <v>0.22917350414572399</v>
      </c>
      <c r="AQ39">
        <f>(Table2[[#This Row],[Sharpe Ratio]]-AVERAGE(Table2[Sharpe Ratio]))/_xlfn.STDEV.P(Table2[Sharpe Ratio])</f>
        <v>1.9301012814908998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3.6001178166591474</v>
      </c>
      <c r="AS39">
        <f>_xlfn.RANK.AVG(Table2[[#This Row],[1Y Return vs Nifty Z-Score]],Table2[1Y Return vs Nifty Z-Score])</f>
        <v>128</v>
      </c>
      <c r="AT39">
        <f>_xlfn.RANK.AVG(Table2[[#This Row],[6M Return vs Nifty Z-Score]],Table2[6M Return vs Nifty Z-Score])</f>
        <v>67</v>
      </c>
      <c r="AU39">
        <f>_xlfn.RANK.AVG(Table2[[#This Row],[Sharpe Ratio Z-Score]],Table2[Sharpe Ratio Z-Score])</f>
        <v>20</v>
      </c>
      <c r="AV39">
        <f>(Table2[[#This Row],[Rank 1Y]]+Table2[[#This Row],[Rank 6M]]+Table2[[#This Row],[Rank Sharpe]])/3</f>
        <v>71.666666666666671</v>
      </c>
    </row>
    <row r="40" spans="1:48" x14ac:dyDescent="0.3">
      <c r="A40" t="s">
        <v>336</v>
      </c>
      <c r="B40" t="s">
        <v>337</v>
      </c>
      <c r="C40" t="s">
        <v>3180</v>
      </c>
      <c r="D40" t="s">
        <v>338</v>
      </c>
      <c r="E40">
        <v>77953.021685175001</v>
      </c>
      <c r="F40">
        <v>13990.3</v>
      </c>
      <c r="G40">
        <v>158.628616744266</v>
      </c>
      <c r="H40">
        <f>(Table2[[#This Row],[1Y Return vs Nifty]]-AVERAGE(Table2[1Y Return vs Nifty]))/_xlfn.STDEV.P(Table2[1Y Return vs Nifty])</f>
        <v>2.1738760669277251</v>
      </c>
      <c r="I40">
        <v>4.58260183706538</v>
      </c>
      <c r="J40">
        <f>(Table2[[#This Row],[1M Return vs Nifty]]-AVERAGE(Table2[1M Return vs Nifty]))/_xlfn.STDEV.P(Table2[1M Return vs Nifty])</f>
        <v>0.19929373395977687</v>
      </c>
      <c r="K40">
        <v>83.975491173365597</v>
      </c>
      <c r="L40">
        <f>(Table2[[#This Row],[6M Return vs Nifty]]-AVERAGE(Table2[6M Return vs Nifty]))/_xlfn.STDEV.P(Table2[6M Return vs Nifty])</f>
        <v>1.9954647632860767</v>
      </c>
      <c r="M40">
        <v>5.91128556382579</v>
      </c>
      <c r="N40">
        <f>(Table2[[#This Row],[1W Return vs Nifty]]-AVERAGE(Table2[1W Return vs Nifty]))/_xlfn.STDEV.P(Table2[1W Return vs Nifty])</f>
        <v>1.4193957704643598</v>
      </c>
      <c r="O40">
        <v>12767.48</v>
      </c>
      <c r="P40">
        <v>12187.080947623501</v>
      </c>
      <c r="Q40">
        <v>9426.1963270468204</v>
      </c>
      <c r="R40">
        <v>61.224276028001498</v>
      </c>
      <c r="S40" s="1">
        <f>(Table2[[#This Row],[Close Price]]-Table2[[#This Row],[20D EMA]])/Table2[[#This Row],[20D EMA]]</f>
        <v>9.5776143765253577E-2</v>
      </c>
      <c r="T40" s="1">
        <f>(Table2[[#This Row],[Close Price]]-Table2[[#This Row],[50D EMA]])/Table2[[#This Row],[50D EMA]]</f>
        <v>0.14796152254393033</v>
      </c>
      <c r="U40" s="1">
        <f>(Table2[[#This Row],[Close Price]]-Table2[[#This Row],[200D EMA]])/Table2[[#This Row],[200D EMA]]</f>
        <v>0.48419357231689331</v>
      </c>
      <c r="V40">
        <v>1.0017789464589499</v>
      </c>
      <c r="W40">
        <v>13050.5</v>
      </c>
      <c r="X40">
        <v>14056</v>
      </c>
      <c r="Y40">
        <v>13050.5</v>
      </c>
      <c r="Z40">
        <v>14056</v>
      </c>
      <c r="AA40">
        <v>12022</v>
      </c>
      <c r="AB40">
        <v>14056</v>
      </c>
      <c r="AC40" s="1">
        <f>(Table2[[#This Row],[Close Price]]/Table2[[#This Row],[Day Low]])-1</f>
        <v>7.201256656833066E-2</v>
      </c>
      <c r="AD40" s="1">
        <f>(Table2[[#This Row],[Day High]]/Table2[[#This Row],[Close Price]])-1</f>
        <v>4.6961108768217574E-3</v>
      </c>
      <c r="AE40" s="1">
        <f>(Table2[[#This Row],[Close Price]]/Table2[[#This Row],[Current Week Low]])-1</f>
        <v>7.201256656833066E-2</v>
      </c>
      <c r="AF40" s="1">
        <f>(Table2[[#This Row],[Current Week High]]/Table2[[#This Row],[Close Price]])-1</f>
        <v>4.6961108768217574E-3</v>
      </c>
      <c r="AG40" s="1">
        <f>(Table2[[#This Row],[Close Price]]/Table2[[#This Row],[Current Month Low]])-1</f>
        <v>0.16372483779737146</v>
      </c>
      <c r="AH40" s="1">
        <f>(Table2[[#This Row],[Current Month High]]/Table2[[#This Row],[Close Price]])-1</f>
        <v>4.6961108768217574E-3</v>
      </c>
      <c r="AI40">
        <v>0.46961108768217502</v>
      </c>
      <c r="AJ40">
        <v>195.56243332030499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0.06</v>
      </c>
      <c r="AM40" t="s">
        <v>3216</v>
      </c>
      <c r="AN40">
        <v>5.97</v>
      </c>
      <c r="AO40" t="s">
        <v>3216</v>
      </c>
      <c r="AP40">
        <v>0.129291274427877</v>
      </c>
      <c r="AQ40">
        <f>(Table2[[#This Row],[Sharpe Ratio]]-AVERAGE(Table2[Sharpe Ratio]))/_xlfn.STDEV.P(Table2[Sharpe Ratio])</f>
        <v>0.76827828790722552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6.5563086225451643</v>
      </c>
      <c r="AS40">
        <f>_xlfn.RANK.AVG(Table2[[#This Row],[1Y Return vs Nifty Z-Score]],Table2[1Y Return vs Nifty Z-Score])</f>
        <v>34</v>
      </c>
      <c r="AT40">
        <f>_xlfn.RANK.AVG(Table2[[#This Row],[6M Return vs Nifty Z-Score]],Table2[6M Return vs Nifty Z-Score])</f>
        <v>33</v>
      </c>
      <c r="AU40">
        <f>_xlfn.RANK.AVG(Table2[[#This Row],[Sharpe Ratio Z-Score]],Table2[Sharpe Ratio Z-Score])</f>
        <v>156</v>
      </c>
      <c r="AV40">
        <f>(Table2[[#This Row],[Rank 1Y]]+Table2[[#This Row],[Rank 6M]]+Table2[[#This Row],[Rank Sharpe]])/3</f>
        <v>74.333333333333329</v>
      </c>
    </row>
    <row r="41" spans="1:48" x14ac:dyDescent="0.3">
      <c r="A41" t="s">
        <v>690</v>
      </c>
      <c r="B41" t="s">
        <v>691</v>
      </c>
      <c r="C41" t="s">
        <v>3170</v>
      </c>
      <c r="D41" t="s">
        <v>553</v>
      </c>
      <c r="E41">
        <v>27023.2880198399</v>
      </c>
      <c r="F41">
        <v>5592.7</v>
      </c>
      <c r="G41">
        <v>194.91744908236299</v>
      </c>
      <c r="H41">
        <f>(Table2[[#This Row],[1Y Return vs Nifty]]-AVERAGE(Table2[1Y Return vs Nifty]))/_xlfn.STDEV.P(Table2[1Y Return vs Nifty])</f>
        <v>2.7780356725521447</v>
      </c>
      <c r="I41">
        <v>17.7859003392471</v>
      </c>
      <c r="J41">
        <f>(Table2[[#This Row],[1M Return vs Nifty]]-AVERAGE(Table2[1M Return vs Nifty]))/_xlfn.STDEV.P(Table2[1M Return vs Nifty])</f>
        <v>1.4750092466171865</v>
      </c>
      <c r="K41">
        <v>59.7815540584483</v>
      </c>
      <c r="L41">
        <f>(Table2[[#This Row],[6M Return vs Nifty]]-AVERAGE(Table2[6M Return vs Nifty]))/_xlfn.STDEV.P(Table2[6M Return vs Nifty])</f>
        <v>1.275181181236686</v>
      </c>
      <c r="M41">
        <v>-2.8756039122156101</v>
      </c>
      <c r="N41">
        <f>(Table2[[#This Row],[1W Return vs Nifty]]-AVERAGE(Table2[1W Return vs Nifty]))/_xlfn.STDEV.P(Table2[1W Return vs Nifty])</f>
        <v>-0.70569350708297862</v>
      </c>
      <c r="O41">
        <v>5114.12</v>
      </c>
      <c r="P41">
        <v>4688.0621024407301</v>
      </c>
      <c r="Q41">
        <v>3785.9109342572101</v>
      </c>
      <c r="R41">
        <v>68.497003435743395</v>
      </c>
      <c r="S41" s="1">
        <f>(Table2[[#This Row],[Close Price]]-Table2[[#This Row],[20D EMA]])/Table2[[#This Row],[20D EMA]]</f>
        <v>9.358012717730517E-2</v>
      </c>
      <c r="T41" s="1">
        <f>(Table2[[#This Row],[Close Price]]-Table2[[#This Row],[50D EMA]])/Table2[[#This Row],[50D EMA]]</f>
        <v>0.19296627855853085</v>
      </c>
      <c r="U41" s="1">
        <f>(Table2[[#This Row],[Close Price]]-Table2[[#This Row],[200D EMA]])/Table2[[#This Row],[200D EMA]]</f>
        <v>0.47724024603797999</v>
      </c>
      <c r="V41">
        <v>0.78465432935520596</v>
      </c>
      <c r="W41">
        <v>5320</v>
      </c>
      <c r="X41">
        <v>5718.65</v>
      </c>
      <c r="Y41">
        <v>5320</v>
      </c>
      <c r="Z41">
        <v>5718.65</v>
      </c>
      <c r="AA41">
        <v>5125.6000000000004</v>
      </c>
      <c r="AB41">
        <v>5718.65</v>
      </c>
      <c r="AC41" s="1">
        <f>(Table2[[#This Row],[Close Price]]/Table2[[#This Row],[Day Low]])-1</f>
        <v>5.1259398496240616E-2</v>
      </c>
      <c r="AD41" s="1">
        <f>(Table2[[#This Row],[Day High]]/Table2[[#This Row],[Close Price]])-1</f>
        <v>2.2520428415613081E-2</v>
      </c>
      <c r="AE41" s="1">
        <f>(Table2[[#This Row],[Close Price]]/Table2[[#This Row],[Current Week Low]])-1</f>
        <v>5.1259398496240616E-2</v>
      </c>
      <c r="AF41" s="1">
        <f>(Table2[[#This Row],[Current Week High]]/Table2[[#This Row],[Close Price]])-1</f>
        <v>2.2520428415613081E-2</v>
      </c>
      <c r="AG41" s="1">
        <f>(Table2[[#This Row],[Close Price]]/Table2[[#This Row],[Current Month Low]])-1</f>
        <v>9.1130794443577301E-2</v>
      </c>
      <c r="AH41" s="1">
        <f>(Table2[[#This Row],[Current Month High]]/Table2[[#This Row],[Close Price]])-1</f>
        <v>2.2520428415613081E-2</v>
      </c>
      <c r="AI41">
        <v>2.2520428415613001</v>
      </c>
      <c r="AJ41">
        <v>228.595769682726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0.43</v>
      </c>
      <c r="AM41" t="s">
        <v>3216</v>
      </c>
      <c r="AN41">
        <v>11.75</v>
      </c>
      <c r="AO41" t="s">
        <v>3216</v>
      </c>
      <c r="AP41">
        <v>0.137087287414174</v>
      </c>
      <c r="AQ41">
        <f>(Table2[[#This Row],[Sharpe Ratio]]-AVERAGE(Table2[Sharpe Ratio]))/_xlfn.STDEV.P(Table2[Sharpe Ratio])</f>
        <v>0.85896095659957628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5.6814935499226147</v>
      </c>
      <c r="AS41">
        <f>_xlfn.RANK.AVG(Table2[[#This Row],[1Y Return vs Nifty Z-Score]],Table2[1Y Return vs Nifty Z-Score])</f>
        <v>18</v>
      </c>
      <c r="AT41">
        <f>_xlfn.RANK.AVG(Table2[[#This Row],[6M Return vs Nifty Z-Score]],Table2[6M Return vs Nifty Z-Score])</f>
        <v>72</v>
      </c>
      <c r="AU41">
        <f>_xlfn.RANK.AVG(Table2[[#This Row],[Sharpe Ratio Z-Score]],Table2[Sharpe Ratio Z-Score])</f>
        <v>142</v>
      </c>
      <c r="AV41">
        <f>(Table2[[#This Row],[Rank 1Y]]+Table2[[#This Row],[Rank 6M]]+Table2[[#This Row],[Rank Sharpe]])/3</f>
        <v>77.333333333333329</v>
      </c>
    </row>
    <row r="42" spans="1:48" x14ac:dyDescent="0.3">
      <c r="A42" t="s">
        <v>1444</v>
      </c>
      <c r="B42" t="s">
        <v>1445</v>
      </c>
      <c r="C42" t="s">
        <v>3182</v>
      </c>
      <c r="D42" t="s">
        <v>282</v>
      </c>
      <c r="E42">
        <v>7577.2453030999995</v>
      </c>
      <c r="F42">
        <v>3251.05</v>
      </c>
      <c r="G42">
        <v>127.54647590254</v>
      </c>
      <c r="H42">
        <f>(Table2[[#This Row],[1Y Return vs Nifty]]-AVERAGE(Table2[1Y Return vs Nifty]))/_xlfn.STDEV.P(Table2[1Y Return vs Nifty])</f>
        <v>1.6564007792705466</v>
      </c>
      <c r="I42">
        <v>2.2878148321984</v>
      </c>
      <c r="J42">
        <f>(Table2[[#This Row],[1M Return vs Nifty]]-AVERAGE(Table2[1M Return vs Nifty]))/_xlfn.STDEV.P(Table2[1M Return vs Nifty])</f>
        <v>-2.243081311985632E-2</v>
      </c>
      <c r="K42">
        <v>75.609376556925895</v>
      </c>
      <c r="L42">
        <f>(Table2[[#This Row],[6M Return vs Nifty]]-AVERAGE(Table2[6M Return vs Nifty]))/_xlfn.STDEV.P(Table2[6M Return vs Nifty])</f>
        <v>1.7463951317026538</v>
      </c>
      <c r="M42">
        <v>-5.58452431599558</v>
      </c>
      <c r="N42">
        <f>(Table2[[#This Row],[1W Return vs Nifty]]-AVERAGE(Table2[1W Return vs Nifty]))/_xlfn.STDEV.P(Table2[1W Return vs Nifty])</f>
        <v>-1.3608397587228118</v>
      </c>
      <c r="O42">
        <v>3222.01</v>
      </c>
      <c r="P42">
        <v>2917.5450697070401</v>
      </c>
      <c r="Q42">
        <v>2144.1425040832501</v>
      </c>
      <c r="R42">
        <v>49.409848407115803</v>
      </c>
      <c r="S42" s="1">
        <f>(Table2[[#This Row],[Close Price]]-Table2[[#This Row],[20D EMA]])/Table2[[#This Row],[20D EMA]]</f>
        <v>9.0130074084189566E-3</v>
      </c>
      <c r="T42" s="1">
        <f>(Table2[[#This Row],[Close Price]]-Table2[[#This Row],[50D EMA]])/Table2[[#This Row],[50D EMA]]</f>
        <v>0.11431012112057909</v>
      </c>
      <c r="U42" s="1">
        <f>(Table2[[#This Row],[Close Price]]-Table2[[#This Row],[200D EMA]])/Table2[[#This Row],[200D EMA]]</f>
        <v>0.51624716818438321</v>
      </c>
      <c r="V42">
        <v>0.78473734913658599</v>
      </c>
      <c r="W42">
        <v>3205</v>
      </c>
      <c r="X42">
        <v>3320</v>
      </c>
      <c r="Y42">
        <v>3205</v>
      </c>
      <c r="Z42">
        <v>3320</v>
      </c>
      <c r="AA42">
        <v>3150</v>
      </c>
      <c r="AB42">
        <v>3589.95</v>
      </c>
      <c r="AC42" s="1">
        <f>(Table2[[#This Row],[Close Price]]/Table2[[#This Row],[Day Low]])-1</f>
        <v>1.4368174726989036E-2</v>
      </c>
      <c r="AD42" s="1">
        <f>(Table2[[#This Row],[Day High]]/Table2[[#This Row],[Close Price]])-1</f>
        <v>2.1208532627920107E-2</v>
      </c>
      <c r="AE42" s="1">
        <f>(Table2[[#This Row],[Close Price]]/Table2[[#This Row],[Current Week Low]])-1</f>
        <v>1.4368174726989036E-2</v>
      </c>
      <c r="AF42" s="1">
        <f>(Table2[[#This Row],[Current Week High]]/Table2[[#This Row],[Close Price]])-1</f>
        <v>2.1208532627920107E-2</v>
      </c>
      <c r="AG42" s="1">
        <f>(Table2[[#This Row],[Close Price]]/Table2[[#This Row],[Current Month Low]])-1</f>
        <v>3.2079365079365152E-2</v>
      </c>
      <c r="AH42" s="1">
        <f>(Table2[[#This Row],[Current Month High]]/Table2[[#This Row],[Close Price]])-1</f>
        <v>0.10424324449024147</v>
      </c>
      <c r="AI42">
        <v>10.4243244490241</v>
      </c>
      <c r="AJ42">
        <v>169.68477810037299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0.31</v>
      </c>
      <c r="AM42" t="s">
        <v>3216</v>
      </c>
      <c r="AN42">
        <v>4.83</v>
      </c>
      <c r="AO42" t="s">
        <v>3216</v>
      </c>
      <c r="AP42">
        <v>0.13295520086029999</v>
      </c>
      <c r="AQ42">
        <f>(Table2[[#This Row],[Sharpe Ratio]]-AVERAGE(Table2[Sharpe Ratio]))/_xlfn.STDEV.P(Table2[Sharpe Ratio])</f>
        <v>0.81089681963216786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2.8304221587627003</v>
      </c>
      <c r="AS42">
        <f>_xlfn.RANK.AVG(Table2[[#This Row],[1Y Return vs Nifty Z-Score]],Table2[1Y Return vs Nifty Z-Score])</f>
        <v>52</v>
      </c>
      <c r="AT42">
        <f>_xlfn.RANK.AVG(Table2[[#This Row],[6M Return vs Nifty Z-Score]],Table2[6M Return vs Nifty Z-Score])</f>
        <v>42</v>
      </c>
      <c r="AU42">
        <f>_xlfn.RANK.AVG(Table2[[#This Row],[Sharpe Ratio Z-Score]],Table2[Sharpe Ratio Z-Score])</f>
        <v>150</v>
      </c>
      <c r="AV42">
        <f>(Table2[[#This Row],[Rank 1Y]]+Table2[[#This Row],[Rank 6M]]+Table2[[#This Row],[Rank Sharpe]])/3</f>
        <v>81.333333333333329</v>
      </c>
    </row>
    <row r="43" spans="1:48" x14ac:dyDescent="0.3">
      <c r="A43" t="s">
        <v>1387</v>
      </c>
      <c r="B43" t="s">
        <v>1388</v>
      </c>
      <c r="C43" t="s">
        <v>3173</v>
      </c>
      <c r="D43" t="s">
        <v>46</v>
      </c>
      <c r="E43">
        <v>8257.8291628799998</v>
      </c>
      <c r="F43">
        <v>490.35</v>
      </c>
      <c r="G43">
        <v>94.721821045234293</v>
      </c>
      <c r="H43">
        <f>(Table2[[#This Row],[1Y Return vs Nifty]]-AVERAGE(Table2[1Y Return vs Nifty]))/_xlfn.STDEV.P(Table2[1Y Return vs Nifty])</f>
        <v>1.1099150078744786</v>
      </c>
      <c r="I43">
        <v>-17.425186481739299</v>
      </c>
      <c r="J43">
        <f>(Table2[[#This Row],[1M Return vs Nifty]]-AVERAGE(Table2[1M Return vs Nifty]))/_xlfn.STDEV.P(Table2[1M Return vs Nifty])</f>
        <v>-1.9271201279202999</v>
      </c>
      <c r="K43">
        <v>44.101415209990002</v>
      </c>
      <c r="L43">
        <f>(Table2[[#This Row],[6M Return vs Nifty]]-AVERAGE(Table2[6M Return vs Nifty]))/_xlfn.STDEV.P(Table2[6M Return vs Nifty])</f>
        <v>0.8083639566091283</v>
      </c>
      <c r="M43">
        <v>-6.6058450321379896</v>
      </c>
      <c r="N43">
        <f>(Table2[[#This Row],[1W Return vs Nifty]]-AVERAGE(Table2[1W Return vs Nifty]))/_xlfn.STDEV.P(Table2[1W Return vs Nifty])</f>
        <v>-1.6078438559894357</v>
      </c>
      <c r="O43">
        <v>513.13</v>
      </c>
      <c r="P43">
        <v>508.99882070170401</v>
      </c>
      <c r="Q43">
        <v>407.21019667940197</v>
      </c>
      <c r="R43">
        <v>25.123101486892999</v>
      </c>
      <c r="S43" s="1">
        <f>(Table2[[#This Row],[Close Price]]-Table2[[#This Row],[20D EMA]])/Table2[[#This Row],[20D EMA]]</f>
        <v>-4.4394208095414361E-2</v>
      </c>
      <c r="T43" s="1">
        <f>(Table2[[#This Row],[Close Price]]-Table2[[#This Row],[50D EMA]])/Table2[[#This Row],[50D EMA]]</f>
        <v>-3.663823950710688E-2</v>
      </c>
      <c r="U43" s="1">
        <f>(Table2[[#This Row],[Close Price]]-Table2[[#This Row],[200D EMA]])/Table2[[#This Row],[200D EMA]]</f>
        <v>0.20416925705338934</v>
      </c>
      <c r="V43">
        <v>0.44650297133009198</v>
      </c>
      <c r="W43">
        <v>478.15</v>
      </c>
      <c r="X43">
        <v>494.75</v>
      </c>
      <c r="Y43">
        <v>478.15</v>
      </c>
      <c r="Z43">
        <v>494.75</v>
      </c>
      <c r="AA43">
        <v>466.6</v>
      </c>
      <c r="AB43">
        <v>563</v>
      </c>
      <c r="AC43" s="1">
        <f>(Table2[[#This Row],[Close Price]]/Table2[[#This Row],[Day Low]])-1</f>
        <v>2.5515005751333364E-2</v>
      </c>
      <c r="AD43" s="1">
        <f>(Table2[[#This Row],[Day High]]/Table2[[#This Row],[Close Price]])-1</f>
        <v>8.9731824207197608E-3</v>
      </c>
      <c r="AE43" s="1">
        <f>(Table2[[#This Row],[Close Price]]/Table2[[#This Row],[Current Week Low]])-1</f>
        <v>2.5515005751333364E-2</v>
      </c>
      <c r="AF43" s="1">
        <f>(Table2[[#This Row],[Current Week High]]/Table2[[#This Row],[Close Price]])-1</f>
        <v>8.9731824207197608E-3</v>
      </c>
      <c r="AG43" s="1">
        <f>(Table2[[#This Row],[Close Price]]/Table2[[#This Row],[Current Month Low]])-1</f>
        <v>5.0900128589798532E-2</v>
      </c>
      <c r="AH43" s="1">
        <f>(Table2[[#This Row],[Current Month High]]/Table2[[#This Row],[Close Price]])-1</f>
        <v>0.14815947792393191</v>
      </c>
      <c r="AI43">
        <v>20.312022025084101</v>
      </c>
      <c r="AJ43">
        <v>160.82446808510599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-0.08</v>
      </c>
      <c r="AM43" t="s">
        <v>3215</v>
      </c>
      <c r="AN43">
        <v>-11.06</v>
      </c>
      <c r="AO43" t="s">
        <v>3215</v>
      </c>
      <c r="AP43">
        <v>0.20846578447128999</v>
      </c>
      <c r="AQ43">
        <f>(Table2[[#This Row],[Sharpe Ratio]]-AVERAGE(Table2[Sharpe Ratio]))/_xlfn.STDEV.P(Table2[Sharpe Ratio])</f>
        <v>1.6892305587366636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7.2545539310534979E-2</v>
      </c>
      <c r="AS43">
        <f>_xlfn.RANK.AVG(Table2[[#This Row],[1Y Return vs Nifty Z-Score]],Table2[1Y Return vs Nifty Z-Score])</f>
        <v>85</v>
      </c>
      <c r="AT43">
        <f>_xlfn.RANK.AVG(Table2[[#This Row],[6M Return vs Nifty Z-Score]],Table2[6M Return vs Nifty Z-Score])</f>
        <v>129</v>
      </c>
      <c r="AU43">
        <f>_xlfn.RANK.AVG(Table2[[#This Row],[Sharpe Ratio Z-Score]],Table2[Sharpe Ratio Z-Score])</f>
        <v>30</v>
      </c>
      <c r="AV43">
        <f>(Table2[[#This Row],[Rank 1Y]]+Table2[[#This Row],[Rank 6M]]+Table2[[#This Row],[Rank Sharpe]])/3</f>
        <v>81.333333333333329</v>
      </c>
    </row>
    <row r="44" spans="1:48" x14ac:dyDescent="0.3">
      <c r="A44" t="s">
        <v>294</v>
      </c>
      <c r="B44" t="s">
        <v>295</v>
      </c>
      <c r="C44" t="s">
        <v>3168</v>
      </c>
      <c r="D44" t="s">
        <v>65</v>
      </c>
      <c r="E44">
        <v>95254.15224096</v>
      </c>
      <c r="F44">
        <v>607.6</v>
      </c>
      <c r="G44">
        <v>193.12881507977701</v>
      </c>
      <c r="H44">
        <f>(Table2[[#This Row],[1Y Return vs Nifty]]-AVERAGE(Table2[1Y Return vs Nifty]))/_xlfn.STDEV.P(Table2[1Y Return vs Nifty])</f>
        <v>2.7482573538798651</v>
      </c>
      <c r="I44">
        <v>-15.054304347634799</v>
      </c>
      <c r="J44">
        <f>(Table2[[#This Row],[1M Return vs Nifty]]-AVERAGE(Table2[1M Return vs Nifty]))/_xlfn.STDEV.P(Table2[1M Return vs Nifty])</f>
        <v>-1.6980431956173885</v>
      </c>
      <c r="K44">
        <v>51.909660942951497</v>
      </c>
      <c r="L44">
        <f>(Table2[[#This Row],[6M Return vs Nifty]]-AVERAGE(Table2[6M Return vs Nifty]))/_xlfn.STDEV.P(Table2[6M Return vs Nifty])</f>
        <v>1.0408251380756075</v>
      </c>
      <c r="M44">
        <v>-8.2625790812017303</v>
      </c>
      <c r="N44">
        <f>(Table2[[#This Row],[1W Return vs Nifty]]-AVERAGE(Table2[1W Return vs Nifty]))/_xlfn.STDEV.P(Table2[1W Return vs Nifty])</f>
        <v>-2.0085212257244947</v>
      </c>
      <c r="O44">
        <v>640.09</v>
      </c>
      <c r="P44">
        <v>611.90718849346104</v>
      </c>
      <c r="Q44">
        <v>455.21190846354898</v>
      </c>
      <c r="R44">
        <v>24.758989748042101</v>
      </c>
      <c r="S44" s="1">
        <f>(Table2[[#This Row],[Close Price]]-Table2[[#This Row],[20D EMA]])/Table2[[#This Row],[20D EMA]]</f>
        <v>-5.0758487087753296E-2</v>
      </c>
      <c r="T44" s="1">
        <f>(Table2[[#This Row],[Close Price]]-Table2[[#This Row],[50D EMA]])/Table2[[#This Row],[50D EMA]]</f>
        <v>-7.0389571726808368E-3</v>
      </c>
      <c r="U44" s="1">
        <f>(Table2[[#This Row],[Close Price]]-Table2[[#This Row],[200D EMA]])/Table2[[#This Row],[200D EMA]]</f>
        <v>0.33476297237213753</v>
      </c>
      <c r="V44">
        <v>0.76035955163798297</v>
      </c>
      <c r="W44">
        <v>577.70000000000005</v>
      </c>
      <c r="X44">
        <v>609.95000000000005</v>
      </c>
      <c r="Y44">
        <v>577.70000000000005</v>
      </c>
      <c r="Z44">
        <v>609.95000000000005</v>
      </c>
      <c r="AA44">
        <v>565.29999999999995</v>
      </c>
      <c r="AB44">
        <v>734.7</v>
      </c>
      <c r="AC44" s="1">
        <f>(Table2[[#This Row],[Close Price]]/Table2[[#This Row],[Day Low]])-1</f>
        <v>5.1756967284057431E-2</v>
      </c>
      <c r="AD44" s="1">
        <f>(Table2[[#This Row],[Day High]]/Table2[[#This Row],[Close Price]])-1</f>
        <v>3.8676761026992246E-3</v>
      </c>
      <c r="AE44" s="1">
        <f>(Table2[[#This Row],[Close Price]]/Table2[[#This Row],[Current Week Low]])-1</f>
        <v>5.1756967284057431E-2</v>
      </c>
      <c r="AF44" s="1">
        <f>(Table2[[#This Row],[Current Week High]]/Table2[[#This Row],[Close Price]])-1</f>
        <v>3.8676761026992246E-3</v>
      </c>
      <c r="AG44" s="1">
        <f>(Table2[[#This Row],[Close Price]]/Table2[[#This Row],[Current Month Low]])-1</f>
        <v>7.4827525207854295E-2</v>
      </c>
      <c r="AH44" s="1">
        <f>(Table2[[#This Row],[Current Month High]]/Table2[[#This Row],[Close Price]])-1</f>
        <v>0.20918367346938771</v>
      </c>
      <c r="AI44">
        <v>26.382488479262602</v>
      </c>
      <c r="AJ44">
        <v>233.35771762984601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0.26</v>
      </c>
      <c r="AM44" t="s">
        <v>3216</v>
      </c>
      <c r="AN44">
        <v>-17.21</v>
      </c>
      <c r="AO44" t="s">
        <v>3215</v>
      </c>
      <c r="AP44">
        <v>0.14290153272106301</v>
      </c>
      <c r="AQ44">
        <f>(Table2[[#This Row],[Sharpe Ratio]]-AVERAGE(Table2[Sharpe Ratio]))/_xlfn.STDEV.P(Table2[Sharpe Ratio])</f>
        <v>0.92659184456595312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1.0091099151795424</v>
      </c>
      <c r="AS44">
        <f>_xlfn.RANK.AVG(Table2[[#This Row],[1Y Return vs Nifty Z-Score]],Table2[1Y Return vs Nifty Z-Score])</f>
        <v>19</v>
      </c>
      <c r="AT44">
        <f>_xlfn.RANK.AVG(Table2[[#This Row],[6M Return vs Nifty Z-Score]],Table2[6M Return vs Nifty Z-Score])</f>
        <v>100</v>
      </c>
      <c r="AU44">
        <f>_xlfn.RANK.AVG(Table2[[#This Row],[Sharpe Ratio Z-Score]],Table2[Sharpe Ratio Z-Score])</f>
        <v>129</v>
      </c>
      <c r="AV44">
        <f>(Table2[[#This Row],[Rank 1Y]]+Table2[[#This Row],[Rank 6M]]+Table2[[#This Row],[Rank Sharpe]])/3</f>
        <v>82.666666666666671</v>
      </c>
    </row>
    <row r="45" spans="1:48" x14ac:dyDescent="0.3">
      <c r="A45" t="s">
        <v>1010</v>
      </c>
      <c r="B45" t="s">
        <v>1011</v>
      </c>
      <c r="C45" t="s">
        <v>3182</v>
      </c>
      <c r="D45" t="s">
        <v>438</v>
      </c>
      <c r="E45">
        <v>14274.500390781001</v>
      </c>
      <c r="F45">
        <v>225.14</v>
      </c>
      <c r="G45">
        <v>224.43023228762999</v>
      </c>
      <c r="H45">
        <f>(Table2[[#This Row],[1Y Return vs Nifty]]-AVERAGE(Table2[1Y Return vs Nifty]))/_xlfn.STDEV.P(Table2[1Y Return vs Nifty])</f>
        <v>3.2693832942129895</v>
      </c>
      <c r="I45">
        <v>11.447180080511099</v>
      </c>
      <c r="J45">
        <f>(Table2[[#This Row],[1M Return vs Nifty]]-AVERAGE(Table2[1M Return vs Nifty]))/_xlfn.STDEV.P(Table2[1M Return vs Nifty])</f>
        <v>0.86255594465411234</v>
      </c>
      <c r="K45">
        <v>31.221805352480999</v>
      </c>
      <c r="L45">
        <f>(Table2[[#This Row],[6M Return vs Nifty]]-AVERAGE(Table2[6M Return vs Nifty]))/_xlfn.STDEV.P(Table2[6M Return vs Nifty])</f>
        <v>0.4249219612240403</v>
      </c>
      <c r="M45">
        <v>8.0063214626855199</v>
      </c>
      <c r="N45">
        <f>(Table2[[#This Row],[1W Return vs Nifty]]-AVERAGE(Table2[1W Return vs Nifty]))/_xlfn.STDEV.P(Table2[1W Return vs Nifty])</f>
        <v>1.9260754478271966</v>
      </c>
      <c r="O45">
        <v>217.8</v>
      </c>
      <c r="P45">
        <v>207.78772052759601</v>
      </c>
      <c r="Q45">
        <v>169.74775407647201</v>
      </c>
      <c r="R45">
        <v>65.2853884142976</v>
      </c>
      <c r="S45" s="1">
        <f>(Table2[[#This Row],[Close Price]]-Table2[[#This Row],[20D EMA]])/Table2[[#This Row],[20D EMA]]</f>
        <v>3.3700642791551765E-2</v>
      </c>
      <c r="T45" s="1">
        <f>(Table2[[#This Row],[Close Price]]-Table2[[#This Row],[50D EMA]])/Table2[[#This Row],[50D EMA]]</f>
        <v>8.3509648348538704E-2</v>
      </c>
      <c r="U45" s="1">
        <f>(Table2[[#This Row],[Close Price]]-Table2[[#This Row],[200D EMA]])/Table2[[#This Row],[200D EMA]]</f>
        <v>0.32632093558406411</v>
      </c>
      <c r="V45">
        <v>1.3079729459607501</v>
      </c>
      <c r="W45">
        <v>222</v>
      </c>
      <c r="X45">
        <v>232.1</v>
      </c>
      <c r="Y45">
        <v>222</v>
      </c>
      <c r="Z45">
        <v>232.1</v>
      </c>
      <c r="AA45">
        <v>207.1</v>
      </c>
      <c r="AB45">
        <v>236.6</v>
      </c>
      <c r="AC45" s="1">
        <f>(Table2[[#This Row],[Close Price]]/Table2[[#This Row],[Day Low]])-1</f>
        <v>1.4144144144144111E-2</v>
      </c>
      <c r="AD45" s="1">
        <f>(Table2[[#This Row],[Day High]]/Table2[[#This Row],[Close Price]])-1</f>
        <v>3.0914097894643389E-2</v>
      </c>
      <c r="AE45" s="1">
        <f>(Table2[[#This Row],[Close Price]]/Table2[[#This Row],[Current Week Low]])-1</f>
        <v>1.4144144144144111E-2</v>
      </c>
      <c r="AF45" s="1">
        <f>(Table2[[#This Row],[Current Week High]]/Table2[[#This Row],[Close Price]])-1</f>
        <v>3.0914097894643389E-2</v>
      </c>
      <c r="AG45" s="1">
        <f>(Table2[[#This Row],[Close Price]]/Table2[[#This Row],[Current Month Low]])-1</f>
        <v>8.7107677450507071E-2</v>
      </c>
      <c r="AH45" s="1">
        <f>(Table2[[#This Row],[Current Month High]]/Table2[[#This Row],[Close Price]])-1</f>
        <v>5.0901661188593739E-2</v>
      </c>
      <c r="AI45">
        <v>5.0901661188593703</v>
      </c>
      <c r="AJ45">
        <v>264.59919028339999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0.26</v>
      </c>
      <c r="AM45" t="s">
        <v>3216</v>
      </c>
      <c r="AN45">
        <v>6.28</v>
      </c>
      <c r="AO45" t="s">
        <v>3216</v>
      </c>
      <c r="AP45">
        <v>0.19828110929659401</v>
      </c>
      <c r="AQ45">
        <f>(Table2[[#This Row],[Sharpe Ratio]]-AVERAGE(Table2[Sharpe Ratio]))/_xlfn.STDEV.P(Table2[Sharpe Ratio])</f>
        <v>1.5707631413234906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8.0536997892418292</v>
      </c>
      <c r="AS45">
        <f>_xlfn.RANK.AVG(Table2[[#This Row],[1Y Return vs Nifty Z-Score]],Table2[1Y Return vs Nifty Z-Score])</f>
        <v>8</v>
      </c>
      <c r="AT45">
        <f>_xlfn.RANK.AVG(Table2[[#This Row],[6M Return vs Nifty Z-Score]],Table2[6M Return vs Nifty Z-Score])</f>
        <v>199</v>
      </c>
      <c r="AU45">
        <f>_xlfn.RANK.AVG(Table2[[#This Row],[Sharpe Ratio Z-Score]],Table2[Sharpe Ratio Z-Score])</f>
        <v>43</v>
      </c>
      <c r="AV45">
        <f>(Table2[[#This Row],[Rank 1Y]]+Table2[[#This Row],[Rank 6M]]+Table2[[#This Row],[Rank Sharpe]])/3</f>
        <v>83.333333333333329</v>
      </c>
    </row>
    <row r="46" spans="1:48" x14ac:dyDescent="0.3">
      <c r="A46" t="s">
        <v>456</v>
      </c>
      <c r="B46" t="s">
        <v>457</v>
      </c>
      <c r="C46" t="s">
        <v>3174</v>
      </c>
      <c r="D46" t="s">
        <v>54</v>
      </c>
      <c r="E46">
        <v>49487.33691772</v>
      </c>
      <c r="F46">
        <v>1741.45</v>
      </c>
      <c r="G46">
        <v>78.793815737551597</v>
      </c>
      <c r="H46">
        <f>(Table2[[#This Row],[1Y Return vs Nifty]]-AVERAGE(Table2[1Y Return vs Nifty]))/_xlfn.STDEV.P(Table2[1Y Return vs Nifty])</f>
        <v>0.84473542547797642</v>
      </c>
      <c r="I46">
        <v>15.910555300095201</v>
      </c>
      <c r="J46">
        <f>(Table2[[#This Row],[1M Return vs Nifty]]-AVERAGE(Table2[1M Return vs Nifty]))/_xlfn.STDEV.P(Table2[1M Return vs Nifty])</f>
        <v>1.293811589256348</v>
      </c>
      <c r="K46">
        <v>70.071293220529199</v>
      </c>
      <c r="L46">
        <f>(Table2[[#This Row],[6M Return vs Nifty]]-AVERAGE(Table2[6M Return vs Nifty]))/_xlfn.STDEV.P(Table2[6M Return vs Nifty])</f>
        <v>1.5815195066945871</v>
      </c>
      <c r="M46">
        <v>0.87566908145357603</v>
      </c>
      <c r="N46">
        <f>(Table2[[#This Row],[1W Return vs Nifty]]-AVERAGE(Table2[1W Return vs Nifty]))/_xlfn.STDEV.P(Table2[1W Return vs Nifty])</f>
        <v>0.20154335275637833</v>
      </c>
      <c r="O46">
        <v>1682.87</v>
      </c>
      <c r="P46">
        <v>1553.81540526855</v>
      </c>
      <c r="Q46">
        <v>1193.17105821774</v>
      </c>
      <c r="R46">
        <v>77.699118760767206</v>
      </c>
      <c r="S46" s="1">
        <f>(Table2[[#This Row],[Close Price]]-Table2[[#This Row],[20D EMA]])/Table2[[#This Row],[20D EMA]]</f>
        <v>3.4809581251077124E-2</v>
      </c>
      <c r="T46" s="1">
        <f>(Table2[[#This Row],[Close Price]]-Table2[[#This Row],[50D EMA]])/Table2[[#This Row],[50D EMA]]</f>
        <v>0.12075732683254013</v>
      </c>
      <c r="U46" s="1">
        <f>(Table2[[#This Row],[Close Price]]-Table2[[#This Row],[200D EMA]])/Table2[[#This Row],[200D EMA]]</f>
        <v>0.459514114096292</v>
      </c>
      <c r="V46">
        <v>0.96804512406158305</v>
      </c>
      <c r="W46">
        <v>1734.45</v>
      </c>
      <c r="X46">
        <v>1769.6</v>
      </c>
      <c r="Y46">
        <v>1734.45</v>
      </c>
      <c r="Z46">
        <v>1769.6</v>
      </c>
      <c r="AA46">
        <v>1666.5</v>
      </c>
      <c r="AB46">
        <v>1769.6</v>
      </c>
      <c r="AC46" s="1">
        <f>(Table2[[#This Row],[Close Price]]/Table2[[#This Row],[Day Low]])-1</f>
        <v>4.0358615122950692E-3</v>
      </c>
      <c r="AD46" s="1">
        <f>(Table2[[#This Row],[Day High]]/Table2[[#This Row],[Close Price]])-1</f>
        <v>1.6164690344253163E-2</v>
      </c>
      <c r="AE46" s="1">
        <f>(Table2[[#This Row],[Close Price]]/Table2[[#This Row],[Current Week Low]])-1</f>
        <v>4.0358615122950692E-3</v>
      </c>
      <c r="AF46" s="1">
        <f>(Table2[[#This Row],[Current Week High]]/Table2[[#This Row],[Close Price]])-1</f>
        <v>1.6164690344253163E-2</v>
      </c>
      <c r="AG46" s="1">
        <f>(Table2[[#This Row],[Close Price]]/Table2[[#This Row],[Current Month Low]])-1</f>
        <v>4.4974497449745021E-2</v>
      </c>
      <c r="AH46" s="1">
        <f>(Table2[[#This Row],[Current Month High]]/Table2[[#This Row],[Close Price]])-1</f>
        <v>1.6164690344253163E-2</v>
      </c>
      <c r="AI46">
        <v>1.6164690344253101</v>
      </c>
      <c r="AJ46">
        <v>141.164658634538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0.19</v>
      </c>
      <c r="AM46" t="s">
        <v>3216</v>
      </c>
      <c r="AN46">
        <v>2.97</v>
      </c>
      <c r="AO46" t="s">
        <v>3216</v>
      </c>
      <c r="AP46">
        <v>0.163622527251227</v>
      </c>
      <c r="AQ46">
        <f>(Table2[[#This Row],[Sharpe Ratio]]-AVERAGE(Table2[Sharpe Ratio]))/_xlfn.STDEV.P(Table2[Sharpe Ratio])</f>
        <v>1.1676169794980829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5.089226853683372</v>
      </c>
      <c r="AS46">
        <f>_xlfn.RANK.AVG(Table2[[#This Row],[1Y Return vs Nifty Z-Score]],Table2[1Y Return vs Nifty Z-Score])</f>
        <v>115</v>
      </c>
      <c r="AT46">
        <f>_xlfn.RANK.AVG(Table2[[#This Row],[6M Return vs Nifty Z-Score]],Table2[6M Return vs Nifty Z-Score])</f>
        <v>53</v>
      </c>
      <c r="AU46">
        <f>_xlfn.RANK.AVG(Table2[[#This Row],[Sharpe Ratio Z-Score]],Table2[Sharpe Ratio Z-Score])</f>
        <v>95</v>
      </c>
      <c r="AV46">
        <f>(Table2[[#This Row],[Rank 1Y]]+Table2[[#This Row],[Rank 6M]]+Table2[[#This Row],[Rank Sharpe]])/3</f>
        <v>87.666666666666671</v>
      </c>
    </row>
    <row r="47" spans="1:48" x14ac:dyDescent="0.3">
      <c r="A47" t="s">
        <v>861</v>
      </c>
      <c r="B47" t="s">
        <v>862</v>
      </c>
      <c r="C47" t="s">
        <v>3182</v>
      </c>
      <c r="D47" t="s">
        <v>261</v>
      </c>
      <c r="E47">
        <v>18682.232704909999</v>
      </c>
      <c r="F47">
        <v>1281.7</v>
      </c>
      <c r="G47">
        <v>144.919486364802</v>
      </c>
      <c r="H47">
        <f>(Table2[[#This Row],[1Y Return vs Nifty]]-AVERAGE(Table2[1Y Return vs Nifty]))/_xlfn.STDEV.P(Table2[1Y Return vs Nifty])</f>
        <v>1.9456377283021107</v>
      </c>
      <c r="I47">
        <v>-2.2070982487762998</v>
      </c>
      <c r="J47">
        <f>(Table2[[#This Row],[1M Return vs Nifty]]-AVERAGE(Table2[1M Return vs Nifty]))/_xlfn.STDEV.P(Table2[1M Return vs Nifty])</f>
        <v>-0.4567336764913546</v>
      </c>
      <c r="K47">
        <v>36.980632456307802</v>
      </c>
      <c r="L47">
        <f>(Table2[[#This Row],[6M Return vs Nifty]]-AVERAGE(Table2[6M Return vs Nifty]))/_xlfn.STDEV.P(Table2[6M Return vs Nifty])</f>
        <v>0.59636940258280768</v>
      </c>
      <c r="M47">
        <v>-4.4290249003119397</v>
      </c>
      <c r="N47">
        <f>(Table2[[#This Row],[1W Return vs Nifty]]-AVERAGE(Table2[1W Return vs Nifty]))/_xlfn.STDEV.P(Table2[1W Return vs Nifty])</f>
        <v>-1.0813848474966188</v>
      </c>
      <c r="O47">
        <v>1299.9100000000001</v>
      </c>
      <c r="P47">
        <v>1279.9878731365</v>
      </c>
      <c r="Q47">
        <v>1046.23112674045</v>
      </c>
      <c r="R47">
        <v>44.003755808824799</v>
      </c>
      <c r="S47" s="1">
        <f>(Table2[[#This Row],[Close Price]]-Table2[[#This Row],[20D EMA]])/Table2[[#This Row],[20D EMA]]</f>
        <v>-1.4008662138148052E-2</v>
      </c>
      <c r="T47" s="1">
        <f>(Table2[[#This Row],[Close Price]]-Table2[[#This Row],[50D EMA]])/Table2[[#This Row],[50D EMA]]</f>
        <v>1.3376117847934523E-3</v>
      </c>
      <c r="U47" s="1">
        <f>(Table2[[#This Row],[Close Price]]-Table2[[#This Row],[200D EMA]])/Table2[[#This Row],[200D EMA]]</f>
        <v>0.22506391488576441</v>
      </c>
      <c r="V47">
        <v>1.4135517000597499</v>
      </c>
      <c r="W47">
        <v>1275</v>
      </c>
      <c r="X47">
        <v>1304.3499999999999</v>
      </c>
      <c r="Y47">
        <v>1275</v>
      </c>
      <c r="Z47">
        <v>1304.3499999999999</v>
      </c>
      <c r="AA47">
        <v>1271</v>
      </c>
      <c r="AB47">
        <v>1404.85</v>
      </c>
      <c r="AC47" s="1">
        <f>(Table2[[#This Row],[Close Price]]/Table2[[#This Row],[Day Low]])-1</f>
        <v>5.254901960784375E-3</v>
      </c>
      <c r="AD47" s="1">
        <f>(Table2[[#This Row],[Day High]]/Table2[[#This Row],[Close Price]])-1</f>
        <v>1.7671842084731049E-2</v>
      </c>
      <c r="AE47" s="1">
        <f>(Table2[[#This Row],[Close Price]]/Table2[[#This Row],[Current Week Low]])-1</f>
        <v>5.254901960784375E-3</v>
      </c>
      <c r="AF47" s="1">
        <f>(Table2[[#This Row],[Current Week High]]/Table2[[#This Row],[Close Price]])-1</f>
        <v>1.7671842084731049E-2</v>
      </c>
      <c r="AG47" s="1">
        <f>(Table2[[#This Row],[Close Price]]/Table2[[#This Row],[Current Month Low]])-1</f>
        <v>8.4185680566484233E-3</v>
      </c>
      <c r="AH47" s="1">
        <f>(Table2[[#This Row],[Current Month High]]/Table2[[#This Row],[Close Price]])-1</f>
        <v>9.6083326831551741E-2</v>
      </c>
      <c r="AI47">
        <v>13.1309978934228</v>
      </c>
      <c r="AJ47">
        <v>173.51685872812601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-0.09</v>
      </c>
      <c r="AM47" t="s">
        <v>3215</v>
      </c>
      <c r="AN47">
        <v>-7.0000000000000007E-2</v>
      </c>
      <c r="AO47" t="s">
        <v>3215</v>
      </c>
      <c r="AP47">
        <v>0.186159987504912</v>
      </c>
      <c r="AQ47">
        <f>(Table2[[#This Row],[Sharpe Ratio]]-AVERAGE(Table2[Sharpe Ratio]))/_xlfn.STDEV.P(Table2[Sharpe Ratio])</f>
        <v>1.4297711145597145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2.4336597214566593</v>
      </c>
      <c r="AS47">
        <f>_xlfn.RANK.AVG(Table2[[#This Row],[1Y Return vs Nifty Z-Score]],Table2[1Y Return vs Nifty Z-Score])</f>
        <v>44</v>
      </c>
      <c r="AT47">
        <f>_xlfn.RANK.AVG(Table2[[#This Row],[6M Return vs Nifty Z-Score]],Table2[6M Return vs Nifty Z-Score])</f>
        <v>163</v>
      </c>
      <c r="AU47">
        <f>_xlfn.RANK.AVG(Table2[[#This Row],[Sharpe Ratio Z-Score]],Table2[Sharpe Ratio Z-Score])</f>
        <v>56</v>
      </c>
      <c r="AV47">
        <f>(Table2[[#This Row],[Rank 1Y]]+Table2[[#This Row],[Rank 6M]]+Table2[[#This Row],[Rank Sharpe]])/3</f>
        <v>87.666666666666671</v>
      </c>
    </row>
    <row r="48" spans="1:48" x14ac:dyDescent="0.3">
      <c r="A48" t="s">
        <v>930</v>
      </c>
      <c r="B48" t="s">
        <v>931</v>
      </c>
      <c r="C48" t="s">
        <v>3169</v>
      </c>
      <c r="D48" t="s">
        <v>258</v>
      </c>
      <c r="E48">
        <v>16665.77727685</v>
      </c>
      <c r="F48">
        <v>1170.6500000000001</v>
      </c>
      <c r="G48">
        <v>148.736401007583</v>
      </c>
      <c r="H48">
        <f>(Table2[[#This Row],[1Y Return vs Nifty]]-AVERAGE(Table2[1Y Return vs Nifty]))/_xlfn.STDEV.P(Table2[1Y Return vs Nifty])</f>
        <v>2.0091841555830929</v>
      </c>
      <c r="I48">
        <v>10.7934069559126</v>
      </c>
      <c r="J48">
        <f>(Table2[[#This Row],[1M Return vs Nifty]]-AVERAGE(Table2[1M Return vs Nifty]))/_xlfn.STDEV.P(Table2[1M Return vs Nifty])</f>
        <v>0.79938775098864334</v>
      </c>
      <c r="K48">
        <v>47.501468460309702</v>
      </c>
      <c r="L48">
        <f>(Table2[[#This Row],[6M Return vs Nifty]]-AVERAGE(Table2[6M Return vs Nifty]))/_xlfn.STDEV.P(Table2[6M Return vs Nifty])</f>
        <v>0.90958776828833454</v>
      </c>
      <c r="M48">
        <v>6.9443432515774397</v>
      </c>
      <c r="N48">
        <f>(Table2[[#This Row],[1W Return vs Nifty]]-AVERAGE(Table2[1W Return vs Nifty]))/_xlfn.STDEV.P(Table2[1W Return vs Nifty])</f>
        <v>1.6692384276771037</v>
      </c>
      <c r="O48">
        <v>1088.8900000000001</v>
      </c>
      <c r="P48">
        <v>1048.01450390332</v>
      </c>
      <c r="Q48">
        <v>874.12577892055504</v>
      </c>
      <c r="R48">
        <v>75.6110686729468</v>
      </c>
      <c r="S48" s="1">
        <f>(Table2[[#This Row],[Close Price]]-Table2[[#This Row],[20D EMA]])/Table2[[#This Row],[20D EMA]]</f>
        <v>7.5085637667716656E-2</v>
      </c>
      <c r="T48" s="1">
        <f>(Table2[[#This Row],[Close Price]]-Table2[[#This Row],[50D EMA]])/Table2[[#This Row],[50D EMA]]</f>
        <v>0.11701698367715842</v>
      </c>
      <c r="U48" s="1">
        <f>(Table2[[#This Row],[Close Price]]-Table2[[#This Row],[200D EMA]])/Table2[[#This Row],[200D EMA]]</f>
        <v>0.33922374586140042</v>
      </c>
      <c r="V48">
        <v>1.16560548189545</v>
      </c>
      <c r="W48">
        <v>1157.05</v>
      </c>
      <c r="X48">
        <v>1232</v>
      </c>
      <c r="Y48">
        <v>1157.05</v>
      </c>
      <c r="Z48">
        <v>1232</v>
      </c>
      <c r="AA48">
        <v>1035.25</v>
      </c>
      <c r="AB48">
        <v>1232</v>
      </c>
      <c r="AC48" s="1">
        <f>(Table2[[#This Row],[Close Price]]/Table2[[#This Row],[Day Low]])-1</f>
        <v>1.1754029644354347E-2</v>
      </c>
      <c r="AD48" s="1">
        <f>(Table2[[#This Row],[Day High]]/Table2[[#This Row],[Close Price]])-1</f>
        <v>5.2406782556699172E-2</v>
      </c>
      <c r="AE48" s="1">
        <f>(Table2[[#This Row],[Close Price]]/Table2[[#This Row],[Current Week Low]])-1</f>
        <v>1.1754029644354347E-2</v>
      </c>
      <c r="AF48" s="1">
        <f>(Table2[[#This Row],[Current Week High]]/Table2[[#This Row],[Close Price]])-1</f>
        <v>5.2406782556699172E-2</v>
      </c>
      <c r="AG48" s="1">
        <f>(Table2[[#This Row],[Close Price]]/Table2[[#This Row],[Current Month Low]])-1</f>
        <v>0.130789664332287</v>
      </c>
      <c r="AH48" s="1">
        <f>(Table2[[#This Row],[Current Month High]]/Table2[[#This Row],[Close Price]])-1</f>
        <v>5.2406782556699172E-2</v>
      </c>
      <c r="AI48">
        <v>5.2406782556699101</v>
      </c>
      <c r="AJ48">
        <v>178.08064611912801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0.01</v>
      </c>
      <c r="AM48" t="s">
        <v>3216</v>
      </c>
      <c r="AN48">
        <v>9.98</v>
      </c>
      <c r="AO48" t="s">
        <v>3216</v>
      </c>
      <c r="AP48">
        <v>0.150251486064019</v>
      </c>
      <c r="AQ48">
        <f>(Table2[[#This Row],[Sharpe Ratio]]-AVERAGE(Table2[Sharpe Ratio]))/_xlfn.STDEV.P(Table2[Sharpe Ratio])</f>
        <v>1.0120859792056771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6.3994840817428509</v>
      </c>
      <c r="AS48">
        <f>_xlfn.RANK.AVG(Table2[[#This Row],[1Y Return vs Nifty Z-Score]],Table2[1Y Return vs Nifty Z-Score])</f>
        <v>40</v>
      </c>
      <c r="AT48">
        <f>_xlfn.RANK.AVG(Table2[[#This Row],[6M Return vs Nifty Z-Score]],Table2[6M Return vs Nifty Z-Score])</f>
        <v>116</v>
      </c>
      <c r="AU48">
        <f>_xlfn.RANK.AVG(Table2[[#This Row],[Sharpe Ratio Z-Score]],Table2[Sharpe Ratio Z-Score])</f>
        <v>113</v>
      </c>
      <c r="AV48">
        <f>(Table2[[#This Row],[Rank 1Y]]+Table2[[#This Row],[Rank 6M]]+Table2[[#This Row],[Rank Sharpe]])/3</f>
        <v>89.666666666666671</v>
      </c>
    </row>
    <row r="49" spans="1:48" x14ac:dyDescent="0.3">
      <c r="A49" t="s">
        <v>96</v>
      </c>
      <c r="B49" t="s">
        <v>97</v>
      </c>
      <c r="C49" t="s">
        <v>3182</v>
      </c>
      <c r="D49" t="s">
        <v>98</v>
      </c>
      <c r="E49">
        <v>310642.64362500003</v>
      </c>
      <c r="F49">
        <v>4597.3500000000004</v>
      </c>
      <c r="G49">
        <v>105.104100122424</v>
      </c>
      <c r="H49">
        <f>(Table2[[#This Row],[1Y Return vs Nifty]]-AVERAGE(Table2[1Y Return vs Nifty]))/_xlfn.STDEV.P(Table2[1Y Return vs Nifty])</f>
        <v>1.2827658060020477</v>
      </c>
      <c r="I49">
        <v>-5.1421584965108504</v>
      </c>
      <c r="J49">
        <f>(Table2[[#This Row],[1M Return vs Nifty]]-AVERAGE(Table2[1M Return vs Nifty]))/_xlfn.STDEV.P(Table2[1M Return vs Nifty])</f>
        <v>-0.74032204556445824</v>
      </c>
      <c r="K49">
        <v>32.0005739146576</v>
      </c>
      <c r="L49">
        <f>(Table2[[#This Row],[6M Return vs Nifty]]-AVERAGE(Table2[6M Return vs Nifty]))/_xlfn.STDEV.P(Table2[6M Return vs Nifty])</f>
        <v>0.44810686936394611</v>
      </c>
      <c r="M49">
        <v>-2.61283088221874</v>
      </c>
      <c r="N49">
        <f>(Table2[[#This Row],[1W Return vs Nifty]]-AVERAGE(Table2[1W Return vs Nifty]))/_xlfn.STDEV.P(Table2[1W Return vs Nifty])</f>
        <v>-0.64214244615321869</v>
      </c>
      <c r="O49">
        <v>4706.37</v>
      </c>
      <c r="P49">
        <v>4770.6829030478902</v>
      </c>
      <c r="Q49">
        <v>4015.4944216332601</v>
      </c>
      <c r="R49">
        <v>42.335728699849398</v>
      </c>
      <c r="S49" s="1">
        <f>(Table2[[#This Row],[Close Price]]-Table2[[#This Row],[20D EMA]])/Table2[[#This Row],[20D EMA]]</f>
        <v>-2.3164349594273194E-2</v>
      </c>
      <c r="T49" s="1">
        <f>(Table2[[#This Row],[Close Price]]-Table2[[#This Row],[50D EMA]])/Table2[[#This Row],[50D EMA]]</f>
        <v>-3.6332933160816684E-2</v>
      </c>
      <c r="U49" s="1">
        <f>(Table2[[#This Row],[Close Price]]-Table2[[#This Row],[200D EMA]])/Table2[[#This Row],[200D EMA]]</f>
        <v>0.1449025991001319</v>
      </c>
      <c r="V49">
        <v>0.60084938858363701</v>
      </c>
      <c r="W49">
        <v>4590.05</v>
      </c>
      <c r="X49">
        <v>4662.8999999999996</v>
      </c>
      <c r="Y49">
        <v>4590.05</v>
      </c>
      <c r="Z49">
        <v>4662.8999999999996</v>
      </c>
      <c r="AA49">
        <v>4581.2</v>
      </c>
      <c r="AB49">
        <v>4950</v>
      </c>
      <c r="AC49" s="1">
        <f>(Table2[[#This Row],[Close Price]]/Table2[[#This Row],[Day Low]])-1</f>
        <v>1.5903966187733598E-3</v>
      </c>
      <c r="AD49" s="1">
        <f>(Table2[[#This Row],[Day High]]/Table2[[#This Row],[Close Price]])-1</f>
        <v>1.4258213971091838E-2</v>
      </c>
      <c r="AE49" s="1">
        <f>(Table2[[#This Row],[Close Price]]/Table2[[#This Row],[Current Week Low]])-1</f>
        <v>1.5903966187733598E-3</v>
      </c>
      <c r="AF49" s="1">
        <f>(Table2[[#This Row],[Current Week High]]/Table2[[#This Row],[Close Price]])-1</f>
        <v>1.4258213971091838E-2</v>
      </c>
      <c r="AG49" s="1">
        <f>(Table2[[#This Row],[Close Price]]/Table2[[#This Row],[Current Month Low]])-1</f>
        <v>3.5252772199425575E-3</v>
      </c>
      <c r="AH49" s="1">
        <f>(Table2[[#This Row],[Current Month High]]/Table2[[#This Row],[Close Price]])-1</f>
        <v>7.6707233514959672E-2</v>
      </c>
      <c r="AI49">
        <v>23.4352398664447</v>
      </c>
      <c r="AJ49">
        <v>160.06052720896</v>
      </c>
      <c r="AK49" t="str">
        <f>IF(AND(Table2[[#This Row],[20D EMA]]&gt;Table2[[#This Row],[50D EMA]],Table2[[#This Row],[50D EMA]]&gt;Table2[[#This Row],[200D EMA]]),"Uptrend","Downtrend/NoTrend")</f>
        <v>Downtrend/NoTrend</v>
      </c>
      <c r="AL49">
        <v>0</v>
      </c>
      <c r="AM49">
        <v>0</v>
      </c>
      <c r="AN49">
        <v>-0.1</v>
      </c>
      <c r="AO49" t="s">
        <v>3215</v>
      </c>
      <c r="AP49">
        <v>0.241881397662808</v>
      </c>
      <c r="AQ49">
        <f>(Table2[[#This Row],[Sharpe Ratio]]-AVERAGE(Table2[Sharpe Ratio]))/_xlfn.STDEV.P(Table2[Sharpe Ratio])</f>
        <v>2.0779185952399843</v>
      </c>
      <c r="AR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">
        <f>_xlfn.RANK.AVG(Table2[[#This Row],[1Y Return vs Nifty Z-Score]],Table2[1Y Return vs Nifty Z-Score])</f>
        <v>74</v>
      </c>
      <c r="AT49">
        <f>_xlfn.RANK.AVG(Table2[[#This Row],[6M Return vs Nifty Z-Score]],Table2[6M Return vs Nifty Z-Score])</f>
        <v>192</v>
      </c>
      <c r="AU49">
        <f>_xlfn.RANK.AVG(Table2[[#This Row],[Sharpe Ratio Z-Score]],Table2[Sharpe Ratio Z-Score])</f>
        <v>13</v>
      </c>
      <c r="AV49">
        <f>(Table2[[#This Row],[Rank 1Y]]+Table2[[#This Row],[Rank 6M]]+Table2[[#This Row],[Rank Sharpe]])/3</f>
        <v>93</v>
      </c>
    </row>
    <row r="50" spans="1:48" x14ac:dyDescent="0.3">
      <c r="A50" t="s">
        <v>759</v>
      </c>
      <c r="B50" t="s">
        <v>760</v>
      </c>
      <c r="C50" t="s">
        <v>3182</v>
      </c>
      <c r="D50" t="s">
        <v>438</v>
      </c>
      <c r="E50">
        <v>22572.0785314799</v>
      </c>
      <c r="F50">
        <v>721.3</v>
      </c>
      <c r="G50">
        <v>74.290263391829001</v>
      </c>
      <c r="H50">
        <f>(Table2[[#This Row],[1Y Return vs Nifty]]-AVERAGE(Table2[1Y Return vs Nifty]))/_xlfn.STDEV.P(Table2[1Y Return vs Nifty])</f>
        <v>0.76975741616230453</v>
      </c>
      <c r="I50">
        <v>9.5865033843108698</v>
      </c>
      <c r="J50">
        <f>(Table2[[#This Row],[1M Return vs Nifty]]-AVERAGE(Table2[1M Return vs Nifty]))/_xlfn.STDEV.P(Table2[1M Return vs Nifty])</f>
        <v>0.68277555682219748</v>
      </c>
      <c r="K50">
        <v>57.694532551460597</v>
      </c>
      <c r="L50">
        <f>(Table2[[#This Row],[6M Return vs Nifty]]-AVERAGE(Table2[6M Return vs Nifty]))/_xlfn.STDEV.P(Table2[6M Return vs Nifty])</f>
        <v>1.2130479567132428</v>
      </c>
      <c r="M50">
        <v>0.70639747987156598</v>
      </c>
      <c r="N50">
        <f>(Table2[[#This Row],[1W Return vs Nifty]]-AVERAGE(Table2[1W Return vs Nifty]))/_xlfn.STDEV.P(Table2[1W Return vs Nifty])</f>
        <v>0.16060540008313592</v>
      </c>
      <c r="O50">
        <v>687.15</v>
      </c>
      <c r="P50">
        <v>646.12489324322803</v>
      </c>
      <c r="Q50">
        <v>534.52946752407502</v>
      </c>
      <c r="R50">
        <v>59.218749648978203</v>
      </c>
      <c r="S50" s="1">
        <f>(Table2[[#This Row],[Close Price]]-Table2[[#This Row],[20D EMA]])/Table2[[#This Row],[20D EMA]]</f>
        <v>4.9698028087026093E-2</v>
      </c>
      <c r="T50" s="1">
        <f>(Table2[[#This Row],[Close Price]]-Table2[[#This Row],[50D EMA]])/Table2[[#This Row],[50D EMA]]</f>
        <v>0.11634764043748569</v>
      </c>
      <c r="U50" s="1">
        <f>(Table2[[#This Row],[Close Price]]-Table2[[#This Row],[200D EMA]])/Table2[[#This Row],[200D EMA]]</f>
        <v>0.34941110607248771</v>
      </c>
      <c r="V50">
        <v>0.79862726930911299</v>
      </c>
      <c r="W50">
        <v>711.25</v>
      </c>
      <c r="X50">
        <v>732.1</v>
      </c>
      <c r="Y50">
        <v>711.25</v>
      </c>
      <c r="Z50">
        <v>732.1</v>
      </c>
      <c r="AA50">
        <v>663.65</v>
      </c>
      <c r="AB50">
        <v>732.1</v>
      </c>
      <c r="AC50" s="1">
        <f>(Table2[[#This Row],[Close Price]]/Table2[[#This Row],[Day Low]])-1</f>
        <v>1.4130052724077302E-2</v>
      </c>
      <c r="AD50" s="1">
        <f>(Table2[[#This Row],[Day High]]/Table2[[#This Row],[Close Price]])-1</f>
        <v>1.4972965478996292E-2</v>
      </c>
      <c r="AE50" s="1">
        <f>(Table2[[#This Row],[Close Price]]/Table2[[#This Row],[Current Week Low]])-1</f>
        <v>1.4130052724077302E-2</v>
      </c>
      <c r="AF50" s="1">
        <f>(Table2[[#This Row],[Current Week High]]/Table2[[#This Row],[Close Price]])-1</f>
        <v>1.4972965478996292E-2</v>
      </c>
      <c r="AG50" s="1">
        <f>(Table2[[#This Row],[Close Price]]/Table2[[#This Row],[Current Month Low]])-1</f>
        <v>8.6868078053190745E-2</v>
      </c>
      <c r="AH50" s="1">
        <f>(Table2[[#This Row],[Current Month High]]/Table2[[#This Row],[Close Price]])-1</f>
        <v>1.4972965478996292E-2</v>
      </c>
      <c r="AI50">
        <v>1.4972965478996201</v>
      </c>
      <c r="AJ50">
        <v>119.540404809009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0.39</v>
      </c>
      <c r="AM50" t="s">
        <v>3216</v>
      </c>
      <c r="AN50">
        <v>7.07</v>
      </c>
      <c r="AO50" t="s">
        <v>3216</v>
      </c>
      <c r="AP50">
        <v>0.172204965068672</v>
      </c>
      <c r="AQ50">
        <f>(Table2[[#This Row],[Sharpe Ratio]]-AVERAGE(Table2[Sharpe Ratio]))/_xlfn.STDEV.P(Table2[Sharpe Ratio])</f>
        <v>1.267447285904709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4.0936336156855901</v>
      </c>
      <c r="AS50">
        <f>_xlfn.RANK.AVG(Table2[[#This Row],[1Y Return vs Nifty Z-Score]],Table2[1Y Return vs Nifty Z-Score])</f>
        <v>122</v>
      </c>
      <c r="AT50">
        <f>_xlfn.RANK.AVG(Table2[[#This Row],[6M Return vs Nifty Z-Score]],Table2[6M Return vs Nifty Z-Score])</f>
        <v>79</v>
      </c>
      <c r="AU50">
        <f>_xlfn.RANK.AVG(Table2[[#This Row],[Sharpe Ratio Z-Score]],Table2[Sharpe Ratio Z-Score])</f>
        <v>79</v>
      </c>
      <c r="AV50">
        <f>(Table2[[#This Row],[Rank 1Y]]+Table2[[#This Row],[Rank 6M]]+Table2[[#This Row],[Rank Sharpe]])/3</f>
        <v>93.333333333333329</v>
      </c>
    </row>
    <row r="51" spans="1:48" x14ac:dyDescent="0.3">
      <c r="A51" t="s">
        <v>1028</v>
      </c>
      <c r="B51" t="s">
        <v>1029</v>
      </c>
      <c r="C51" t="s">
        <v>3177</v>
      </c>
      <c r="D51" t="s">
        <v>127</v>
      </c>
      <c r="E51">
        <v>13482.107390200001</v>
      </c>
      <c r="F51">
        <v>391.45</v>
      </c>
      <c r="G51">
        <v>53.566654507011101</v>
      </c>
      <c r="H51">
        <f>(Table2[[#This Row],[1Y Return vs Nifty]]-AVERAGE(Table2[1Y Return vs Nifty]))/_xlfn.STDEV.P(Table2[1Y Return vs Nifty])</f>
        <v>0.42473756944152463</v>
      </c>
      <c r="I51">
        <v>14.8172398419727</v>
      </c>
      <c r="J51">
        <f>(Table2[[#This Row],[1M Return vs Nifty]]-AVERAGE(Table2[1M Return vs Nifty]))/_xlfn.STDEV.P(Table2[1M Return vs Nifty])</f>
        <v>1.1881743888306706</v>
      </c>
      <c r="K51">
        <v>80.417730183895102</v>
      </c>
      <c r="L51">
        <f>(Table2[[#This Row],[6M Return vs Nifty]]-AVERAGE(Table2[6M Return vs Nifty]))/_xlfn.STDEV.P(Table2[6M Return vs Nifty])</f>
        <v>1.8895457961746276</v>
      </c>
      <c r="M51">
        <v>5.5874563075385</v>
      </c>
      <c r="N51">
        <f>(Table2[[#This Row],[1W Return vs Nifty]]-AVERAGE(Table2[1W Return vs Nifty]))/_xlfn.STDEV.P(Table2[1W Return vs Nifty])</f>
        <v>1.3410783997760607</v>
      </c>
      <c r="O51">
        <v>353.1</v>
      </c>
      <c r="P51">
        <v>318.09502941399398</v>
      </c>
      <c r="Q51">
        <v>257.66493310579699</v>
      </c>
      <c r="R51">
        <v>84.882518223647295</v>
      </c>
      <c r="S51" s="1">
        <f>(Table2[[#This Row],[Close Price]]-Table2[[#This Row],[20D EMA]])/Table2[[#This Row],[20D EMA]]</f>
        <v>0.1086094590767487</v>
      </c>
      <c r="T51" s="1">
        <f>(Table2[[#This Row],[Close Price]]-Table2[[#This Row],[50D EMA]])/Table2[[#This Row],[50D EMA]]</f>
        <v>0.23060709474506141</v>
      </c>
      <c r="U51" s="1">
        <f>(Table2[[#This Row],[Close Price]]-Table2[[#This Row],[200D EMA]])/Table2[[#This Row],[200D EMA]]</f>
        <v>0.51922108795173527</v>
      </c>
      <c r="V51">
        <v>0.56528618215811399</v>
      </c>
      <c r="W51">
        <v>384.1</v>
      </c>
      <c r="X51">
        <v>394</v>
      </c>
      <c r="Y51">
        <v>384.1</v>
      </c>
      <c r="Z51">
        <v>394</v>
      </c>
      <c r="AA51">
        <v>341.3</v>
      </c>
      <c r="AB51">
        <v>394</v>
      </c>
      <c r="AC51" s="1">
        <f>(Table2[[#This Row],[Close Price]]/Table2[[#This Row],[Day Low]])-1</f>
        <v>1.9135641759958189E-2</v>
      </c>
      <c r="AD51" s="1">
        <f>(Table2[[#This Row],[Day High]]/Table2[[#This Row],[Close Price]])-1</f>
        <v>6.5142419210626468E-3</v>
      </c>
      <c r="AE51" s="1">
        <f>(Table2[[#This Row],[Close Price]]/Table2[[#This Row],[Current Week Low]])-1</f>
        <v>1.9135641759958189E-2</v>
      </c>
      <c r="AF51" s="1">
        <f>(Table2[[#This Row],[Current Week High]]/Table2[[#This Row],[Close Price]])-1</f>
        <v>6.5142419210626468E-3</v>
      </c>
      <c r="AG51" s="1">
        <f>(Table2[[#This Row],[Close Price]]/Table2[[#This Row],[Current Month Low]])-1</f>
        <v>0.14693817755640182</v>
      </c>
      <c r="AH51" s="1">
        <f>(Table2[[#This Row],[Current Month High]]/Table2[[#This Row],[Close Price]])-1</f>
        <v>6.5142419210626468E-3</v>
      </c>
      <c r="AI51">
        <v>0.65142419210626401</v>
      </c>
      <c r="AJ51">
        <v>117.170596393897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0.75</v>
      </c>
      <c r="AM51" t="s">
        <v>3216</v>
      </c>
      <c r="AN51">
        <v>12.66</v>
      </c>
      <c r="AO51" t="s">
        <v>3216</v>
      </c>
      <c r="AP51">
        <v>0.17429081430762</v>
      </c>
      <c r="AQ51">
        <f>(Table2[[#This Row],[Sharpe Ratio]]-AVERAGE(Table2[Sharpe Ratio]))/_xlfn.STDEV.P(Table2[Sharpe Ratio])</f>
        <v>1.2917097359301493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6.1352458901530325</v>
      </c>
      <c r="AS51">
        <f>_xlfn.RANK.AVG(Table2[[#This Row],[1Y Return vs Nifty Z-Score]],Table2[1Y Return vs Nifty Z-Score])</f>
        <v>171</v>
      </c>
      <c r="AT51">
        <f>_xlfn.RANK.AVG(Table2[[#This Row],[6M Return vs Nifty Z-Score]],Table2[6M Return vs Nifty Z-Score])</f>
        <v>35</v>
      </c>
      <c r="AU51">
        <f>_xlfn.RANK.AVG(Table2[[#This Row],[Sharpe Ratio Z-Score]],Table2[Sharpe Ratio Z-Score])</f>
        <v>74</v>
      </c>
      <c r="AV51">
        <f>(Table2[[#This Row],[Rank 1Y]]+Table2[[#This Row],[Rank 6M]]+Table2[[#This Row],[Rank Sharpe]])/3</f>
        <v>93.333333333333329</v>
      </c>
    </row>
    <row r="52" spans="1:48" x14ac:dyDescent="0.3">
      <c r="A52" t="s">
        <v>674</v>
      </c>
      <c r="B52" t="s">
        <v>675</v>
      </c>
      <c r="C52" t="s">
        <v>3168</v>
      </c>
      <c r="D52" t="s">
        <v>449</v>
      </c>
      <c r="E52">
        <v>28148.445</v>
      </c>
      <c r="F52">
        <v>802.4</v>
      </c>
      <c r="G52">
        <v>113.491336577102</v>
      </c>
      <c r="H52">
        <f>(Table2[[#This Row],[1Y Return vs Nifty]]-AVERAGE(Table2[1Y Return vs Nifty]))/_xlfn.STDEV.P(Table2[1Y Return vs Nifty])</f>
        <v>1.4224018632200504</v>
      </c>
      <c r="I52">
        <v>2.91894696718381</v>
      </c>
      <c r="J52">
        <f>(Table2[[#This Row],[1M Return vs Nifty]]-AVERAGE(Table2[1M Return vs Nifty]))/_xlfn.STDEV.P(Table2[1M Return vs Nifty])</f>
        <v>3.85497861602732E-2</v>
      </c>
      <c r="K52">
        <v>86.9084418471232</v>
      </c>
      <c r="L52">
        <f>(Table2[[#This Row],[6M Return vs Nifty]]-AVERAGE(Table2[6M Return vs Nifty]))/_xlfn.STDEV.P(Table2[6M Return vs Nifty])</f>
        <v>2.0827823506317822</v>
      </c>
      <c r="M52">
        <v>-3.7800308203085899</v>
      </c>
      <c r="N52">
        <f>(Table2[[#This Row],[1W Return vs Nifty]]-AVERAGE(Table2[1W Return vs Nifty]))/_xlfn.STDEV.P(Table2[1W Return vs Nifty])</f>
        <v>-0.92442710216850177</v>
      </c>
      <c r="O52">
        <v>810.9</v>
      </c>
      <c r="P52">
        <v>797.51997860761503</v>
      </c>
      <c r="Q52">
        <v>636.01751536630297</v>
      </c>
      <c r="R52">
        <v>43.661491295483302</v>
      </c>
      <c r="S52" s="1">
        <f>(Table2[[#This Row],[Close Price]]-Table2[[#This Row],[20D EMA]])/Table2[[#This Row],[20D EMA]]</f>
        <v>-1.0482180293501049E-2</v>
      </c>
      <c r="T52" s="1">
        <f>(Table2[[#This Row],[Close Price]]-Table2[[#This Row],[50D EMA]])/Table2[[#This Row],[50D EMA]]</f>
        <v>6.1189957910583563E-3</v>
      </c>
      <c r="U52" s="1">
        <f>(Table2[[#This Row],[Close Price]]-Table2[[#This Row],[200D EMA]])/Table2[[#This Row],[200D EMA]]</f>
        <v>0.26160047579487172</v>
      </c>
      <c r="V52">
        <v>0.77936321854630497</v>
      </c>
      <c r="W52">
        <v>797.1</v>
      </c>
      <c r="X52">
        <v>815</v>
      </c>
      <c r="Y52">
        <v>797.1</v>
      </c>
      <c r="Z52">
        <v>815</v>
      </c>
      <c r="AA52">
        <v>760</v>
      </c>
      <c r="AB52">
        <v>868</v>
      </c>
      <c r="AC52" s="1">
        <f>(Table2[[#This Row],[Close Price]]/Table2[[#This Row],[Day Low]])-1</f>
        <v>6.6491029983690719E-3</v>
      </c>
      <c r="AD52" s="1">
        <f>(Table2[[#This Row],[Day High]]/Table2[[#This Row],[Close Price]])-1</f>
        <v>1.5702891326021984E-2</v>
      </c>
      <c r="AE52" s="1">
        <f>(Table2[[#This Row],[Close Price]]/Table2[[#This Row],[Current Week Low]])-1</f>
        <v>6.6491029983690719E-3</v>
      </c>
      <c r="AF52" s="1">
        <f>(Table2[[#This Row],[Current Week High]]/Table2[[#This Row],[Close Price]])-1</f>
        <v>1.5702891326021984E-2</v>
      </c>
      <c r="AG52" s="1">
        <f>(Table2[[#This Row],[Close Price]]/Table2[[#This Row],[Current Month Low]])-1</f>
        <v>5.5789473684210389E-2</v>
      </c>
      <c r="AH52" s="1">
        <f>(Table2[[#This Row],[Current Month High]]/Table2[[#This Row],[Close Price]])-1</f>
        <v>8.1754735792622268E-2</v>
      </c>
      <c r="AI52">
        <v>20.8873379860418</v>
      </c>
      <c r="AJ52">
        <v>186.57142857142799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-0.08</v>
      </c>
      <c r="AM52" t="s">
        <v>3215</v>
      </c>
      <c r="AN52">
        <v>7</v>
      </c>
      <c r="AO52" t="s">
        <v>3216</v>
      </c>
      <c r="AP52">
        <v>0.117628025582697</v>
      </c>
      <c r="AQ52">
        <f>(Table2[[#This Row],[Sharpe Ratio]]-AVERAGE(Table2[Sharpe Ratio]))/_xlfn.STDEV.P(Table2[Sharpe Ratio])</f>
        <v>0.63261220669841645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3.2519191045420204</v>
      </c>
      <c r="AS52">
        <f>_xlfn.RANK.AVG(Table2[[#This Row],[1Y Return vs Nifty Z-Score]],Table2[1Y Return vs Nifty Z-Score])</f>
        <v>66</v>
      </c>
      <c r="AT52">
        <f>_xlfn.RANK.AVG(Table2[[#This Row],[6M Return vs Nifty Z-Score]],Table2[6M Return vs Nifty Z-Score])</f>
        <v>29</v>
      </c>
      <c r="AU52">
        <f>_xlfn.RANK.AVG(Table2[[#This Row],[Sharpe Ratio Z-Score]],Table2[Sharpe Ratio Z-Score])</f>
        <v>187</v>
      </c>
      <c r="AV52">
        <f>(Table2[[#This Row],[Rank 1Y]]+Table2[[#This Row],[Rank 6M]]+Table2[[#This Row],[Rank Sharpe]])/3</f>
        <v>94</v>
      </c>
    </row>
    <row r="53" spans="1:48" x14ac:dyDescent="0.3">
      <c r="A53" t="s">
        <v>1305</v>
      </c>
      <c r="B53" t="s">
        <v>1306</v>
      </c>
      <c r="C53" t="s">
        <v>3182</v>
      </c>
      <c r="D53" t="s">
        <v>984</v>
      </c>
      <c r="E53">
        <v>8742.5363366399997</v>
      </c>
      <c r="F53">
        <v>917.7</v>
      </c>
      <c r="G53">
        <v>90.984478267862102</v>
      </c>
      <c r="H53">
        <f>(Table2[[#This Row],[1Y Return vs Nifty]]-AVERAGE(Table2[1Y Return vs Nifty]))/_xlfn.STDEV.P(Table2[1Y Return vs Nifty])</f>
        <v>1.0476933437155578</v>
      </c>
      <c r="I53">
        <v>6.1921560163566296</v>
      </c>
      <c r="J53">
        <f>(Table2[[#This Row],[1M Return vs Nifty]]-AVERAGE(Table2[1M Return vs Nifty]))/_xlfn.STDEV.P(Table2[1M Return vs Nifty])</f>
        <v>0.35481042053965828</v>
      </c>
      <c r="K53">
        <v>48.865766167387903</v>
      </c>
      <c r="L53">
        <f>(Table2[[#This Row],[6M Return vs Nifty]]-AVERAGE(Table2[6M Return vs Nifty]))/_xlfn.STDEV.P(Table2[6M Return vs Nifty])</f>
        <v>0.95020460691069186</v>
      </c>
      <c r="M53">
        <v>4.9530799769870697</v>
      </c>
      <c r="N53">
        <f>(Table2[[#This Row],[1W Return vs Nifty]]-AVERAGE(Table2[1W Return vs Nifty]))/_xlfn.STDEV.P(Table2[1W Return vs Nifty])</f>
        <v>1.1876559239772633</v>
      </c>
      <c r="O53">
        <v>890.72</v>
      </c>
      <c r="P53">
        <v>879.43616032054604</v>
      </c>
      <c r="Q53">
        <v>742.88174026917204</v>
      </c>
      <c r="R53">
        <v>64.463628191758303</v>
      </c>
      <c r="S53" s="1">
        <f>(Table2[[#This Row],[Close Price]]-Table2[[#This Row],[20D EMA]])/Table2[[#This Row],[20D EMA]]</f>
        <v>3.0290102389078519E-2</v>
      </c>
      <c r="T53" s="1">
        <f>(Table2[[#This Row],[Close Price]]-Table2[[#This Row],[50D EMA]])/Table2[[#This Row],[50D EMA]]</f>
        <v>4.35095137155916E-2</v>
      </c>
      <c r="U53" s="1">
        <f>(Table2[[#This Row],[Close Price]]-Table2[[#This Row],[200D EMA]])/Table2[[#This Row],[200D EMA]]</f>
        <v>0.23532448067371428</v>
      </c>
      <c r="V53">
        <v>0.68176183250376199</v>
      </c>
      <c r="W53">
        <v>905.4</v>
      </c>
      <c r="X53">
        <v>932.9</v>
      </c>
      <c r="Y53">
        <v>905.4</v>
      </c>
      <c r="Z53">
        <v>932.9</v>
      </c>
      <c r="AA53">
        <v>847</v>
      </c>
      <c r="AB53">
        <v>943</v>
      </c>
      <c r="AC53" s="1">
        <f>(Table2[[#This Row],[Close Price]]/Table2[[#This Row],[Day Low]])-1</f>
        <v>1.3585155732273035E-2</v>
      </c>
      <c r="AD53" s="1">
        <f>(Table2[[#This Row],[Day High]]/Table2[[#This Row],[Close Price]])-1</f>
        <v>1.656314699792949E-2</v>
      </c>
      <c r="AE53" s="1">
        <f>(Table2[[#This Row],[Close Price]]/Table2[[#This Row],[Current Week Low]])-1</f>
        <v>1.3585155732273035E-2</v>
      </c>
      <c r="AF53" s="1">
        <f>(Table2[[#This Row],[Current Week High]]/Table2[[#This Row],[Close Price]])-1</f>
        <v>1.656314699792949E-2</v>
      </c>
      <c r="AG53" s="1">
        <f>(Table2[[#This Row],[Close Price]]/Table2[[#This Row],[Current Month Low]])-1</f>
        <v>8.3471074380165433E-2</v>
      </c>
      <c r="AH53" s="1">
        <f>(Table2[[#This Row],[Current Month High]]/Table2[[#This Row],[Close Price]])-1</f>
        <v>2.7568922305764465E-2</v>
      </c>
      <c r="AI53">
        <v>15.3971886237332</v>
      </c>
      <c r="AJ53">
        <v>126.592592592592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</v>
      </c>
      <c r="AM53">
        <v>0</v>
      </c>
      <c r="AN53">
        <v>5.16</v>
      </c>
      <c r="AO53" t="s">
        <v>3216</v>
      </c>
      <c r="AP53">
        <v>0.17209600248840101</v>
      </c>
      <c r="AQ53">
        <f>(Table2[[#This Row],[Sharpe Ratio]]-AVERAGE(Table2[Sharpe Ratio]))/_xlfn.STDEV.P(Table2[Sharpe Ratio])</f>
        <v>1.2661798409191831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4.806544136062354</v>
      </c>
      <c r="AS53">
        <f>_xlfn.RANK.AVG(Table2[[#This Row],[1Y Return vs Nifty Z-Score]],Table2[1Y Return vs Nifty Z-Score])</f>
        <v>91</v>
      </c>
      <c r="AT53">
        <f>_xlfn.RANK.AVG(Table2[[#This Row],[6M Return vs Nifty Z-Score]],Table2[6M Return vs Nifty Z-Score])</f>
        <v>112</v>
      </c>
      <c r="AU53">
        <f>_xlfn.RANK.AVG(Table2[[#This Row],[Sharpe Ratio Z-Score]],Table2[Sharpe Ratio Z-Score])</f>
        <v>80</v>
      </c>
      <c r="AV53">
        <f>(Table2[[#This Row],[Rank 1Y]]+Table2[[#This Row],[Rank 6M]]+Table2[[#This Row],[Rank Sharpe]])/3</f>
        <v>94.333333333333329</v>
      </c>
    </row>
    <row r="54" spans="1:48" x14ac:dyDescent="0.3">
      <c r="A54" t="s">
        <v>554</v>
      </c>
      <c r="B54" t="s">
        <v>555</v>
      </c>
      <c r="C54" t="s">
        <v>3180</v>
      </c>
      <c r="D54" t="s">
        <v>338</v>
      </c>
      <c r="E54">
        <v>38820.071974400002</v>
      </c>
      <c r="F54">
        <v>1934.9</v>
      </c>
      <c r="G54">
        <v>116.137647930295</v>
      </c>
      <c r="H54">
        <f>(Table2[[#This Row],[1Y Return vs Nifty]]-AVERAGE(Table2[1Y Return vs Nifty]))/_xlfn.STDEV.P(Table2[1Y Return vs Nifty])</f>
        <v>1.4664593409754327</v>
      </c>
      <c r="I54">
        <v>6.08569670326776</v>
      </c>
      <c r="J54">
        <f>(Table2[[#This Row],[1M Return vs Nifty]]-AVERAGE(Table2[1M Return vs Nifty]))/_xlfn.STDEV.P(Table2[1M Return vs Nifty])</f>
        <v>0.34452421840979802</v>
      </c>
      <c r="K54">
        <v>35.2531034455154</v>
      </c>
      <c r="L54">
        <f>(Table2[[#This Row],[6M Return vs Nifty]]-AVERAGE(Table2[6M Return vs Nifty]))/_xlfn.STDEV.P(Table2[6M Return vs Nifty])</f>
        <v>0.54493871653623671</v>
      </c>
      <c r="M54">
        <v>6.4629168899257703</v>
      </c>
      <c r="N54">
        <f>(Table2[[#This Row],[1W Return vs Nifty]]-AVERAGE(Table2[1W Return vs Nifty]))/_xlfn.STDEV.P(Table2[1W Return vs Nifty])</f>
        <v>1.5528065547300118</v>
      </c>
      <c r="O54">
        <v>1764.88</v>
      </c>
      <c r="P54">
        <v>1708.4180790803</v>
      </c>
      <c r="Q54">
        <v>1436.66290771995</v>
      </c>
      <c r="R54">
        <v>80.063395293509402</v>
      </c>
      <c r="S54" s="1">
        <f>(Table2[[#This Row],[Close Price]]-Table2[[#This Row],[20D EMA]])/Table2[[#This Row],[20D EMA]]</f>
        <v>9.6335161597389043E-2</v>
      </c>
      <c r="T54" s="1">
        <f>(Table2[[#This Row],[Close Price]]-Table2[[#This Row],[50D EMA]])/Table2[[#This Row],[50D EMA]]</f>
        <v>0.13256820663102739</v>
      </c>
      <c r="U54" s="1">
        <f>(Table2[[#This Row],[Close Price]]-Table2[[#This Row],[200D EMA]])/Table2[[#This Row],[200D EMA]]</f>
        <v>0.34680166767218568</v>
      </c>
      <c r="V54">
        <v>1.0720255710842299</v>
      </c>
      <c r="W54">
        <v>1888</v>
      </c>
      <c r="X54">
        <v>1988.4</v>
      </c>
      <c r="Y54">
        <v>1888</v>
      </c>
      <c r="Z54">
        <v>1988.4</v>
      </c>
      <c r="AA54">
        <v>1650</v>
      </c>
      <c r="AB54">
        <v>1988.4</v>
      </c>
      <c r="AC54" s="1">
        <f>(Table2[[#This Row],[Close Price]]/Table2[[#This Row],[Day Low]])-1</f>
        <v>2.4841101694915269E-2</v>
      </c>
      <c r="AD54" s="1">
        <f>(Table2[[#This Row],[Day High]]/Table2[[#This Row],[Close Price]])-1</f>
        <v>2.7650007752338723E-2</v>
      </c>
      <c r="AE54" s="1">
        <f>(Table2[[#This Row],[Close Price]]/Table2[[#This Row],[Current Week Low]])-1</f>
        <v>2.4841101694915269E-2</v>
      </c>
      <c r="AF54" s="1">
        <f>(Table2[[#This Row],[Current Week High]]/Table2[[#This Row],[Close Price]])-1</f>
        <v>2.7650007752338723E-2</v>
      </c>
      <c r="AG54" s="1">
        <f>(Table2[[#This Row],[Close Price]]/Table2[[#This Row],[Current Month Low]])-1</f>
        <v>0.17266666666666675</v>
      </c>
      <c r="AH54" s="1">
        <f>(Table2[[#This Row],[Current Month High]]/Table2[[#This Row],[Close Price]])-1</f>
        <v>2.7650007752338723E-2</v>
      </c>
      <c r="AI54">
        <v>2.7650007752338701</v>
      </c>
      <c r="AJ54">
        <v>144.84656754191701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0.06</v>
      </c>
      <c r="AM54" t="s">
        <v>3216</v>
      </c>
      <c r="AN54">
        <v>14.09</v>
      </c>
      <c r="AO54" t="s">
        <v>3216</v>
      </c>
      <c r="AP54">
        <v>0.187936401703658</v>
      </c>
      <c r="AQ54">
        <f>(Table2[[#This Row],[Sharpe Ratio]]-AVERAGE(Table2[Sharpe Ratio]))/_xlfn.STDEV.P(Table2[Sharpe Ratio])</f>
        <v>1.4504342382010447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5.3591630688525242</v>
      </c>
      <c r="AS54">
        <f>_xlfn.RANK.AVG(Table2[[#This Row],[1Y Return vs Nifty Z-Score]],Table2[1Y Return vs Nifty Z-Score])</f>
        <v>63</v>
      </c>
      <c r="AT54">
        <f>_xlfn.RANK.AVG(Table2[[#This Row],[6M Return vs Nifty Z-Score]],Table2[6M Return vs Nifty Z-Score])</f>
        <v>169</v>
      </c>
      <c r="AU54">
        <f>_xlfn.RANK.AVG(Table2[[#This Row],[Sharpe Ratio Z-Score]],Table2[Sharpe Ratio Z-Score])</f>
        <v>54</v>
      </c>
      <c r="AV54">
        <f>(Table2[[#This Row],[Rank 1Y]]+Table2[[#This Row],[Rank 6M]]+Table2[[#This Row],[Rank Sharpe]])/3</f>
        <v>95.333333333333329</v>
      </c>
    </row>
    <row r="55" spans="1:48" x14ac:dyDescent="0.3">
      <c r="A55" t="s">
        <v>614</v>
      </c>
      <c r="B55" t="s">
        <v>615</v>
      </c>
      <c r="C55" t="s">
        <v>3173</v>
      </c>
      <c r="D55" t="s">
        <v>46</v>
      </c>
      <c r="E55">
        <v>32266.799999999999</v>
      </c>
      <c r="F55">
        <v>176.35</v>
      </c>
      <c r="G55">
        <v>174.71615777002299</v>
      </c>
      <c r="H55">
        <f>(Table2[[#This Row],[1Y Return vs Nifty]]-AVERAGE(Table2[1Y Return vs Nifty]))/_xlfn.STDEV.P(Table2[1Y Return vs Nifty])</f>
        <v>2.4417117016219909</v>
      </c>
      <c r="I55">
        <v>-1.47687046643561</v>
      </c>
      <c r="J55">
        <f>(Table2[[#This Row],[1M Return vs Nifty]]-AVERAGE(Table2[1M Return vs Nifty]))/_xlfn.STDEV.P(Table2[1M Return vs Nifty])</f>
        <v>-0.3861783596096296</v>
      </c>
      <c r="K55">
        <v>42.903084181718597</v>
      </c>
      <c r="L55">
        <f>(Table2[[#This Row],[6M Return vs Nifty]]-AVERAGE(Table2[6M Return vs Nifty]))/_xlfn.STDEV.P(Table2[6M Return vs Nifty])</f>
        <v>0.77268815231880172</v>
      </c>
      <c r="M55">
        <v>-0.94445610843549899</v>
      </c>
      <c r="N55">
        <f>(Table2[[#This Row],[1W Return vs Nifty]]-AVERAGE(Table2[1W Return vs Nifty]))/_xlfn.STDEV.P(Table2[1W Return vs Nifty])</f>
        <v>-0.23864979356388644</v>
      </c>
      <c r="O55">
        <v>180.39</v>
      </c>
      <c r="P55">
        <v>176.55542114115701</v>
      </c>
      <c r="Q55">
        <v>140.68694625949701</v>
      </c>
      <c r="R55">
        <v>47.1411270861784</v>
      </c>
      <c r="S55" s="1">
        <f>(Table2[[#This Row],[Close Price]]-Table2[[#This Row],[20D EMA]])/Table2[[#This Row],[20D EMA]]</f>
        <v>-2.2395919951216765E-2</v>
      </c>
      <c r="T55" s="1">
        <f>(Table2[[#This Row],[Close Price]]-Table2[[#This Row],[50D EMA]])/Table2[[#This Row],[50D EMA]]</f>
        <v>-1.1634938187073997E-3</v>
      </c>
      <c r="U55" s="1">
        <f>(Table2[[#This Row],[Close Price]]-Table2[[#This Row],[200D EMA]])/Table2[[#This Row],[200D EMA]]</f>
        <v>0.25349227265707014</v>
      </c>
      <c r="V55">
        <v>0.45500814663974998</v>
      </c>
      <c r="W55">
        <v>176.01</v>
      </c>
      <c r="X55">
        <v>180.33</v>
      </c>
      <c r="Y55">
        <v>176.01</v>
      </c>
      <c r="Z55">
        <v>180.33</v>
      </c>
      <c r="AA55">
        <v>172.5</v>
      </c>
      <c r="AB55">
        <v>192</v>
      </c>
      <c r="AC55" s="1">
        <f>(Table2[[#This Row],[Close Price]]/Table2[[#This Row],[Day Low]])-1</f>
        <v>1.9317084256575967E-3</v>
      </c>
      <c r="AD55" s="1">
        <f>(Table2[[#This Row],[Day High]]/Table2[[#This Row],[Close Price]])-1</f>
        <v>2.2568755316132894E-2</v>
      </c>
      <c r="AE55" s="1">
        <f>(Table2[[#This Row],[Close Price]]/Table2[[#This Row],[Current Week Low]])-1</f>
        <v>1.9317084256575967E-3</v>
      </c>
      <c r="AF55" s="1">
        <f>(Table2[[#This Row],[Current Week High]]/Table2[[#This Row],[Close Price]])-1</f>
        <v>2.2568755316132894E-2</v>
      </c>
      <c r="AG55" s="1">
        <f>(Table2[[#This Row],[Close Price]]/Table2[[#This Row],[Current Month Low]])-1</f>
        <v>2.231884057971012E-2</v>
      </c>
      <c r="AH55" s="1">
        <f>(Table2[[#This Row],[Current Month High]]/Table2[[#This Row],[Close Price]])-1</f>
        <v>8.8743975049617285E-2</v>
      </c>
      <c r="AI55">
        <v>18.9396087326339</v>
      </c>
      <c r="AJ55">
        <v>211.02292768959401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0.16</v>
      </c>
      <c r="AM55" t="s">
        <v>3216</v>
      </c>
      <c r="AN55">
        <v>-9.48</v>
      </c>
      <c r="AO55" t="s">
        <v>3215</v>
      </c>
      <c r="AP55">
        <v>0.14015784811923401</v>
      </c>
      <c r="AQ55">
        <f>(Table2[[#This Row],[Sharpe Ratio]]-AVERAGE(Table2[Sharpe Ratio]))/_xlfn.STDEV.P(Table2[Sharpe Ratio])</f>
        <v>0.89467750037729077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3.4842492011445674</v>
      </c>
      <c r="AS55">
        <f>_xlfn.RANK.AVG(Table2[[#This Row],[1Y Return vs Nifty Z-Score]],Table2[1Y Return vs Nifty Z-Score])</f>
        <v>25</v>
      </c>
      <c r="AT55">
        <f>_xlfn.RANK.AVG(Table2[[#This Row],[6M Return vs Nifty Z-Score]],Table2[6M Return vs Nifty Z-Score])</f>
        <v>135</v>
      </c>
      <c r="AU55">
        <f>_xlfn.RANK.AVG(Table2[[#This Row],[Sharpe Ratio Z-Score]],Table2[Sharpe Ratio Z-Score])</f>
        <v>132</v>
      </c>
      <c r="AV55">
        <f>(Table2[[#This Row],[Rank 1Y]]+Table2[[#This Row],[Rank 6M]]+Table2[[#This Row],[Rank Sharpe]])/3</f>
        <v>97.333333333333329</v>
      </c>
    </row>
    <row r="56" spans="1:48" x14ac:dyDescent="0.3">
      <c r="A56" t="s">
        <v>136</v>
      </c>
      <c r="B56" t="s">
        <v>137</v>
      </c>
      <c r="C56" t="s">
        <v>3182</v>
      </c>
      <c r="D56" t="s">
        <v>138</v>
      </c>
      <c r="E56">
        <v>211947.037146855</v>
      </c>
      <c r="F56">
        <v>290.39999999999998</v>
      </c>
      <c r="G56">
        <v>81.867103992257896</v>
      </c>
      <c r="H56">
        <f>(Table2[[#This Row],[1Y Return vs Nifty]]-AVERAGE(Table2[1Y Return vs Nifty]))/_xlfn.STDEV.P(Table2[1Y Return vs Nifty])</f>
        <v>0.89590148677844561</v>
      </c>
      <c r="I56">
        <v>-5.6754938056212501</v>
      </c>
      <c r="J56">
        <f>(Table2[[#This Row],[1M Return vs Nifty]]-AVERAGE(Table2[1M Return vs Nifty]))/_xlfn.STDEV.P(Table2[1M Return vs Nifty])</f>
        <v>-0.79185342063468378</v>
      </c>
      <c r="K56">
        <v>37.6642400414229</v>
      </c>
      <c r="L56">
        <f>(Table2[[#This Row],[6M Return vs Nifty]]-AVERAGE(Table2[6M Return vs Nifty]))/_xlfn.STDEV.P(Table2[6M Return vs Nifty])</f>
        <v>0.61672125014627188</v>
      </c>
      <c r="M56">
        <v>1.70416215990729</v>
      </c>
      <c r="N56">
        <f>(Table2[[#This Row],[1W Return vs Nifty]]-AVERAGE(Table2[1W Return vs Nifty]))/_xlfn.STDEV.P(Table2[1W Return vs Nifty])</f>
        <v>0.40191252347882095</v>
      </c>
      <c r="O56">
        <v>294.02</v>
      </c>
      <c r="P56">
        <v>296.435697383361</v>
      </c>
      <c r="Q56">
        <v>248.272412301473</v>
      </c>
      <c r="R56">
        <v>44.291815507092799</v>
      </c>
      <c r="S56" s="1">
        <f>(Table2[[#This Row],[Close Price]]-Table2[[#This Row],[20D EMA]])/Table2[[#This Row],[20D EMA]]</f>
        <v>-1.2312087613087561E-2</v>
      </c>
      <c r="T56" s="1">
        <f>(Table2[[#This Row],[Close Price]]-Table2[[#This Row],[50D EMA]])/Table2[[#This Row],[50D EMA]]</f>
        <v>-2.0360899300044321E-2</v>
      </c>
      <c r="U56" s="1">
        <f>(Table2[[#This Row],[Close Price]]-Table2[[#This Row],[200D EMA]])/Table2[[#This Row],[200D EMA]]</f>
        <v>0.16968291929017132</v>
      </c>
      <c r="V56">
        <v>0.61994187431297199</v>
      </c>
      <c r="W56">
        <v>288.39999999999998</v>
      </c>
      <c r="X56">
        <v>292.2</v>
      </c>
      <c r="Y56">
        <v>288.39999999999998</v>
      </c>
      <c r="Z56">
        <v>292.2</v>
      </c>
      <c r="AA56">
        <v>275.75</v>
      </c>
      <c r="AB56">
        <v>301.95</v>
      </c>
      <c r="AC56" s="1">
        <f>(Table2[[#This Row],[Close Price]]/Table2[[#This Row],[Day Low]])-1</f>
        <v>6.9348127600554754E-3</v>
      </c>
      <c r="AD56" s="1">
        <f>(Table2[[#This Row],[Day High]]/Table2[[#This Row],[Close Price]])-1</f>
        <v>6.1983471074380514E-3</v>
      </c>
      <c r="AE56" s="1">
        <f>(Table2[[#This Row],[Close Price]]/Table2[[#This Row],[Current Week Low]])-1</f>
        <v>6.9348127600554754E-3</v>
      </c>
      <c r="AF56" s="1">
        <f>(Table2[[#This Row],[Current Week High]]/Table2[[#This Row],[Close Price]])-1</f>
        <v>6.1983471074380514E-3</v>
      </c>
      <c r="AG56" s="1">
        <f>(Table2[[#This Row],[Close Price]]/Table2[[#This Row],[Current Month Low]])-1</f>
        <v>5.3127833182230244E-2</v>
      </c>
      <c r="AH56" s="1">
        <f>(Table2[[#This Row],[Current Month High]]/Table2[[#This Row],[Close Price]])-1</f>
        <v>3.9772727272727293E-2</v>
      </c>
      <c r="AI56">
        <v>17.252066115702402</v>
      </c>
      <c r="AJ56">
        <v>128.66141732283401</v>
      </c>
      <c r="AK56" t="str">
        <f>IF(AND(Table2[[#This Row],[20D EMA]]&gt;Table2[[#This Row],[50D EMA]],Table2[[#This Row],[50D EMA]]&gt;Table2[[#This Row],[200D EMA]]),"Uptrend","Downtrend/NoTrend")</f>
        <v>Downtrend/NoTrend</v>
      </c>
      <c r="AL56">
        <v>-7.0000000000000007E-2</v>
      </c>
      <c r="AM56" t="s">
        <v>3215</v>
      </c>
      <c r="AN56">
        <v>-1.96</v>
      </c>
      <c r="AO56" t="s">
        <v>3215</v>
      </c>
      <c r="AP56">
        <v>0.20144196171426301</v>
      </c>
      <c r="AQ56">
        <f>(Table2[[#This Row],[Sharpe Ratio]]-AVERAGE(Table2[Sharpe Ratio]))/_xlfn.STDEV.P(Table2[Sharpe Ratio])</f>
        <v>1.6075299518817476</v>
      </c>
      <c r="AR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">
        <f>_xlfn.RANK.AVG(Table2[[#This Row],[1Y Return vs Nifty Z-Score]],Table2[1Y Return vs Nifty Z-Score])</f>
        <v>108</v>
      </c>
      <c r="AT56">
        <f>_xlfn.RANK.AVG(Table2[[#This Row],[6M Return vs Nifty Z-Score]],Table2[6M Return vs Nifty Z-Score])</f>
        <v>156</v>
      </c>
      <c r="AU56">
        <f>_xlfn.RANK.AVG(Table2[[#This Row],[Sharpe Ratio Z-Score]],Table2[Sharpe Ratio Z-Score])</f>
        <v>37</v>
      </c>
      <c r="AV56">
        <f>(Table2[[#This Row],[Rank 1Y]]+Table2[[#This Row],[Rank 6M]]+Table2[[#This Row],[Rank Sharpe]])/3</f>
        <v>100.33333333333333</v>
      </c>
    </row>
    <row r="57" spans="1:48" x14ac:dyDescent="0.3">
      <c r="A57" t="s">
        <v>1151</v>
      </c>
      <c r="B57" t="s">
        <v>1152</v>
      </c>
      <c r="C57" t="s">
        <v>3172</v>
      </c>
      <c r="D57" t="s">
        <v>118</v>
      </c>
      <c r="E57">
        <v>10941.720672469901</v>
      </c>
      <c r="F57">
        <v>1795.1</v>
      </c>
      <c r="G57">
        <v>65.645129610782206</v>
      </c>
      <c r="H57">
        <f>(Table2[[#This Row],[1Y Return vs Nifty]]-AVERAGE(Table2[1Y Return vs Nifty]))/_xlfn.STDEV.P(Table2[1Y Return vs Nifty])</f>
        <v>0.62582771991125452</v>
      </c>
      <c r="I57">
        <v>25.002487577797702</v>
      </c>
      <c r="J57">
        <f>(Table2[[#This Row],[1M Return vs Nifty]]-AVERAGE(Table2[1M Return vs Nifty]))/_xlfn.STDEV.P(Table2[1M Return vs Nifty])</f>
        <v>2.1722829079786443</v>
      </c>
      <c r="K57">
        <v>56.603784196959602</v>
      </c>
      <c r="L57">
        <f>(Table2[[#This Row],[6M Return vs Nifty]]-AVERAGE(Table2[6M Return vs Nifty]))/_xlfn.STDEV.P(Table2[6M Return vs Nifty])</f>
        <v>1.1805750223511027</v>
      </c>
      <c r="M57">
        <v>4.7020315793217797</v>
      </c>
      <c r="N57">
        <f>(Table2[[#This Row],[1W Return vs Nifty]]-AVERAGE(Table2[1W Return vs Nifty]))/_xlfn.STDEV.P(Table2[1W Return vs Nifty])</f>
        <v>1.1269404387673256</v>
      </c>
      <c r="O57">
        <v>1671.34</v>
      </c>
      <c r="P57">
        <v>1543.4520206059699</v>
      </c>
      <c r="Q57">
        <v>1295.24171168322</v>
      </c>
      <c r="R57">
        <v>75.359645978207098</v>
      </c>
      <c r="S57" s="1">
        <f>(Table2[[#This Row],[Close Price]]-Table2[[#This Row],[20D EMA]])/Table2[[#This Row],[20D EMA]]</f>
        <v>7.4048368375076279E-2</v>
      </c>
      <c r="T57" s="1">
        <f>(Table2[[#This Row],[Close Price]]-Table2[[#This Row],[50D EMA]])/Table2[[#This Row],[50D EMA]]</f>
        <v>0.16304230778435944</v>
      </c>
      <c r="U57" s="1">
        <f>(Table2[[#This Row],[Close Price]]-Table2[[#This Row],[200D EMA]])/Table2[[#This Row],[200D EMA]]</f>
        <v>0.38591892448181997</v>
      </c>
      <c r="V57">
        <v>2.1932855651327201</v>
      </c>
      <c r="W57">
        <v>1784.9</v>
      </c>
      <c r="X57">
        <v>1858</v>
      </c>
      <c r="Y57">
        <v>1784.9</v>
      </c>
      <c r="Z57">
        <v>1858</v>
      </c>
      <c r="AA57">
        <v>1568.95</v>
      </c>
      <c r="AB57">
        <v>2009</v>
      </c>
      <c r="AC57" s="1">
        <f>(Table2[[#This Row],[Close Price]]/Table2[[#This Row],[Day Low]])-1</f>
        <v>5.7146058602721705E-3</v>
      </c>
      <c r="AD57" s="1">
        <f>(Table2[[#This Row],[Day High]]/Table2[[#This Row],[Close Price]])-1</f>
        <v>3.5039830650103188E-2</v>
      </c>
      <c r="AE57" s="1">
        <f>(Table2[[#This Row],[Close Price]]/Table2[[#This Row],[Current Week Low]])-1</f>
        <v>5.7146058602721705E-3</v>
      </c>
      <c r="AF57" s="1">
        <f>(Table2[[#This Row],[Current Week High]]/Table2[[#This Row],[Close Price]])-1</f>
        <v>3.5039830650103188E-2</v>
      </c>
      <c r="AG57" s="1">
        <f>(Table2[[#This Row],[Close Price]]/Table2[[#This Row],[Current Month Low]])-1</f>
        <v>0.14414098600975156</v>
      </c>
      <c r="AH57" s="1">
        <f>(Table2[[#This Row],[Current Month High]]/Table2[[#This Row],[Close Price]])-1</f>
        <v>0.11915770709152707</v>
      </c>
      <c r="AI57">
        <v>11.915770709152699</v>
      </c>
      <c r="AJ57">
        <v>93.855291576673807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0.14000000000000001</v>
      </c>
      <c r="AM57" t="s">
        <v>3216</v>
      </c>
      <c r="AN57">
        <v>15.31</v>
      </c>
      <c r="AO57" t="s">
        <v>3216</v>
      </c>
      <c r="AP57">
        <v>0.17349190065675699</v>
      </c>
      <c r="AQ57">
        <f>(Table2[[#This Row],[Sharpe Ratio]]-AVERAGE(Table2[Sharpe Ratio]))/_xlfn.STDEV.P(Table2[Sharpe Ratio])</f>
        <v>1.2824168291530122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6.3880429181613394</v>
      </c>
      <c r="AS57">
        <f>_xlfn.RANK.AVG(Table2[[#This Row],[1Y Return vs Nifty Z-Score]],Table2[1Y Return vs Nifty Z-Score])</f>
        <v>140</v>
      </c>
      <c r="AT57">
        <f>_xlfn.RANK.AVG(Table2[[#This Row],[6M Return vs Nifty Z-Score]],Table2[6M Return vs Nifty Z-Score])</f>
        <v>86</v>
      </c>
      <c r="AU57">
        <f>_xlfn.RANK.AVG(Table2[[#This Row],[Sharpe Ratio Z-Score]],Table2[Sharpe Ratio Z-Score])</f>
        <v>75</v>
      </c>
      <c r="AV57">
        <f>(Table2[[#This Row],[Rank 1Y]]+Table2[[#This Row],[Rank 6M]]+Table2[[#This Row],[Rank Sharpe]])/3</f>
        <v>100.33333333333333</v>
      </c>
    </row>
    <row r="58" spans="1:48" x14ac:dyDescent="0.3">
      <c r="A58" t="s">
        <v>969</v>
      </c>
      <c r="B58" t="s">
        <v>970</v>
      </c>
      <c r="C58" t="s">
        <v>3174</v>
      </c>
      <c r="D58" t="s">
        <v>54</v>
      </c>
      <c r="E58">
        <v>15671.552171629901</v>
      </c>
      <c r="F58">
        <v>1021.55</v>
      </c>
      <c r="G58">
        <v>296.156874996206</v>
      </c>
      <c r="H58">
        <f>(Table2[[#This Row],[1Y Return vs Nifty]]-AVERAGE(Table2[1Y Return vs Nifty]))/_xlfn.STDEV.P(Table2[1Y Return vs Nifty])</f>
        <v>4.4635341494358345</v>
      </c>
      <c r="I58">
        <v>4.4388111542869204</v>
      </c>
      <c r="J58">
        <f>(Table2[[#This Row],[1M Return vs Nifty]]-AVERAGE(Table2[1M Return vs Nifty]))/_xlfn.STDEV.P(Table2[1M Return vs Nifty])</f>
        <v>0.18540053866726941</v>
      </c>
      <c r="K58">
        <v>76.204492424082005</v>
      </c>
      <c r="L58">
        <f>(Table2[[#This Row],[6M Return vs Nifty]]-AVERAGE(Table2[6M Return vs Nifty]))/_xlfn.STDEV.P(Table2[6M Return vs Nifty])</f>
        <v>1.7641124708233435</v>
      </c>
      <c r="M58">
        <v>0.36103615598081601</v>
      </c>
      <c r="N58">
        <f>(Table2[[#This Row],[1W Return vs Nifty]]-AVERAGE(Table2[1W Return vs Nifty]))/_xlfn.STDEV.P(Table2[1W Return vs Nifty])</f>
        <v>7.7080547712917225E-2</v>
      </c>
      <c r="O58">
        <v>1009.92</v>
      </c>
      <c r="P58">
        <v>927.49564627594805</v>
      </c>
      <c r="Q58">
        <v>661.34813615349503</v>
      </c>
      <c r="R58">
        <v>49.377682158368202</v>
      </c>
      <c r="S58" s="1">
        <f>(Table2[[#This Row],[Close Price]]-Table2[[#This Row],[20D EMA]])/Table2[[#This Row],[20D EMA]]</f>
        <v>1.1515763624841567E-2</v>
      </c>
      <c r="T58" s="1">
        <f>(Table2[[#This Row],[Close Price]]-Table2[[#This Row],[50D EMA]])/Table2[[#This Row],[50D EMA]]</f>
        <v>0.10140678730050762</v>
      </c>
      <c r="U58" s="1">
        <f>(Table2[[#This Row],[Close Price]]-Table2[[#This Row],[200D EMA]])/Table2[[#This Row],[200D EMA]]</f>
        <v>0.54464788536563469</v>
      </c>
      <c r="V58">
        <v>0.42280675587448702</v>
      </c>
      <c r="W58">
        <v>980</v>
      </c>
      <c r="X58">
        <v>1022</v>
      </c>
      <c r="Y58">
        <v>980</v>
      </c>
      <c r="Z58">
        <v>1022</v>
      </c>
      <c r="AA58">
        <v>970.55</v>
      </c>
      <c r="AB58">
        <v>1097.7</v>
      </c>
      <c r="AC58" s="1">
        <f>(Table2[[#This Row],[Close Price]]/Table2[[#This Row],[Day Low]])-1</f>
        <v>4.2397959183673395E-2</v>
      </c>
      <c r="AD58" s="1">
        <f>(Table2[[#This Row],[Day High]]/Table2[[#This Row],[Close Price]])-1</f>
        <v>4.4050707258591615E-4</v>
      </c>
      <c r="AE58" s="1">
        <f>(Table2[[#This Row],[Close Price]]/Table2[[#This Row],[Current Week Low]])-1</f>
        <v>4.2397959183673395E-2</v>
      </c>
      <c r="AF58" s="1">
        <f>(Table2[[#This Row],[Current Week High]]/Table2[[#This Row],[Close Price]])-1</f>
        <v>4.4050707258591615E-4</v>
      </c>
      <c r="AG58" s="1">
        <f>(Table2[[#This Row],[Close Price]]/Table2[[#This Row],[Current Month Low]])-1</f>
        <v>5.2547524599453999E-2</v>
      </c>
      <c r="AH58" s="1">
        <f>(Table2[[#This Row],[Current Month High]]/Table2[[#This Row],[Close Price]])-1</f>
        <v>7.4543585727570916E-2</v>
      </c>
      <c r="AI58">
        <v>7.4543585727570898</v>
      </c>
      <c r="AJ58">
        <v>379.03868698710397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0.26</v>
      </c>
      <c r="AM58" t="s">
        <v>3216</v>
      </c>
      <c r="AN58">
        <v>-0.99</v>
      </c>
      <c r="AO58" t="s">
        <v>3215</v>
      </c>
      <c r="AP58">
        <v>8.8549628919566997E-2</v>
      </c>
      <c r="AQ58">
        <f>(Table2[[#This Row],[Sharpe Ratio]]-AVERAGE(Table2[Sharpe Ratio]))/_xlfn.STDEV.P(Table2[Sharpe Ratio])</f>
        <v>0.29437436443952775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6.7845020710788928</v>
      </c>
      <c r="AS58">
        <f>_xlfn.RANK.AVG(Table2[[#This Row],[1Y Return vs Nifty Z-Score]],Table2[1Y Return vs Nifty Z-Score])</f>
        <v>2</v>
      </c>
      <c r="AT58">
        <f>_xlfn.RANK.AVG(Table2[[#This Row],[6M Return vs Nifty Z-Score]],Table2[6M Return vs Nifty Z-Score])</f>
        <v>41</v>
      </c>
      <c r="AU58">
        <f>_xlfn.RANK.AVG(Table2[[#This Row],[Sharpe Ratio Z-Score]],Table2[Sharpe Ratio Z-Score])</f>
        <v>260</v>
      </c>
      <c r="AV58">
        <f>(Table2[[#This Row],[Rank 1Y]]+Table2[[#This Row],[Rank 6M]]+Table2[[#This Row],[Rank Sharpe]])/3</f>
        <v>101</v>
      </c>
    </row>
    <row r="59" spans="1:48" x14ac:dyDescent="0.3">
      <c r="A59" t="s">
        <v>609</v>
      </c>
      <c r="B59" t="s">
        <v>610</v>
      </c>
      <c r="C59" t="s">
        <v>3183</v>
      </c>
      <c r="D59" t="s">
        <v>135</v>
      </c>
      <c r="E59">
        <v>32617.391077550001</v>
      </c>
      <c r="F59">
        <v>1351.2</v>
      </c>
      <c r="G59">
        <v>95.907452173196901</v>
      </c>
      <c r="H59">
        <f>(Table2[[#This Row],[1Y Return vs Nifty]]-AVERAGE(Table2[1Y Return vs Nifty]))/_xlfn.STDEV.P(Table2[1Y Return vs Nifty])</f>
        <v>1.1296541504297468</v>
      </c>
      <c r="I59">
        <v>15.1925101429051</v>
      </c>
      <c r="J59">
        <f>(Table2[[#This Row],[1M Return vs Nifty]]-AVERAGE(Table2[1M Return vs Nifty]))/_xlfn.STDEV.P(Table2[1M Return vs Nifty])</f>
        <v>1.2244333694376734</v>
      </c>
      <c r="K59">
        <v>42.795222721510598</v>
      </c>
      <c r="L59">
        <f>(Table2[[#This Row],[6M Return vs Nifty]]-AVERAGE(Table2[6M Return vs Nifty]))/_xlfn.STDEV.P(Table2[6M Return vs Nifty])</f>
        <v>0.7694769825718244</v>
      </c>
      <c r="M59">
        <v>0.48041682757403897</v>
      </c>
      <c r="N59">
        <f>(Table2[[#This Row],[1W Return vs Nifty]]-AVERAGE(Table2[1W Return vs Nifty]))/_xlfn.STDEV.P(Table2[1W Return vs Nifty])</f>
        <v>0.10595249219803787</v>
      </c>
      <c r="O59">
        <v>1268.29</v>
      </c>
      <c r="P59">
        <v>1240.8064917909601</v>
      </c>
      <c r="Q59">
        <v>1081.4518739774201</v>
      </c>
      <c r="R59">
        <v>83.5307686959693</v>
      </c>
      <c r="S59" s="1">
        <f>(Table2[[#This Row],[Close Price]]-Table2[[#This Row],[20D EMA]])/Table2[[#This Row],[20D EMA]]</f>
        <v>6.537148443967869E-2</v>
      </c>
      <c r="T59" s="1">
        <f>(Table2[[#This Row],[Close Price]]-Table2[[#This Row],[50D EMA]])/Table2[[#This Row],[50D EMA]]</f>
        <v>8.8969157511176261E-2</v>
      </c>
      <c r="U59" s="1">
        <f>(Table2[[#This Row],[Close Price]]-Table2[[#This Row],[200D EMA]])/Table2[[#This Row],[200D EMA]]</f>
        <v>0.24943146571144795</v>
      </c>
      <c r="V59">
        <v>1.2187067287265301</v>
      </c>
      <c r="W59">
        <v>1336.05</v>
      </c>
      <c r="X59">
        <v>1355</v>
      </c>
      <c r="Y59">
        <v>1336.05</v>
      </c>
      <c r="Z59">
        <v>1355</v>
      </c>
      <c r="AA59">
        <v>1207.3499999999999</v>
      </c>
      <c r="AB59">
        <v>1355</v>
      </c>
      <c r="AC59" s="1">
        <f>(Table2[[#This Row],[Close Price]]/Table2[[#This Row],[Day Low]])-1</f>
        <v>1.1339395980689337E-2</v>
      </c>
      <c r="AD59" s="1">
        <f>(Table2[[#This Row],[Day High]]/Table2[[#This Row],[Close Price]])-1</f>
        <v>2.8123149792775859E-3</v>
      </c>
      <c r="AE59" s="1">
        <f>(Table2[[#This Row],[Close Price]]/Table2[[#This Row],[Current Week Low]])-1</f>
        <v>1.1339395980689337E-2</v>
      </c>
      <c r="AF59" s="1">
        <f>(Table2[[#This Row],[Current Week High]]/Table2[[#This Row],[Close Price]])-1</f>
        <v>2.8123149792775859E-3</v>
      </c>
      <c r="AG59" s="1">
        <f>(Table2[[#This Row],[Close Price]]/Table2[[#This Row],[Current Month Low]])-1</f>
        <v>0.11914523543297317</v>
      </c>
      <c r="AH59" s="1">
        <f>(Table2[[#This Row],[Current Month High]]/Table2[[#This Row],[Close Price]])-1</f>
        <v>2.8123149792775859E-3</v>
      </c>
      <c r="AI59">
        <v>7.5414446417998597</v>
      </c>
      <c r="AJ59">
        <v>139.150442477876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0.04</v>
      </c>
      <c r="AM59" t="s">
        <v>3216</v>
      </c>
      <c r="AN59">
        <v>12.39</v>
      </c>
      <c r="AO59" t="s">
        <v>3216</v>
      </c>
      <c r="AP59">
        <v>0.166331176362465</v>
      </c>
      <c r="AQ59">
        <f>(Table2[[#This Row],[Sharpe Ratio]]-AVERAGE(Table2[Sharpe Ratio]))/_xlfn.STDEV.P(Table2[Sharpe Ratio])</f>
        <v>1.1991237933515184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4.4286407879888019</v>
      </c>
      <c r="AS59">
        <f>_xlfn.RANK.AVG(Table2[[#This Row],[1Y Return vs Nifty Z-Score]],Table2[1Y Return vs Nifty Z-Score])</f>
        <v>82</v>
      </c>
      <c r="AT59">
        <f>_xlfn.RANK.AVG(Table2[[#This Row],[6M Return vs Nifty Z-Score]],Table2[6M Return vs Nifty Z-Score])</f>
        <v>136</v>
      </c>
      <c r="AU59">
        <f>_xlfn.RANK.AVG(Table2[[#This Row],[Sharpe Ratio Z-Score]],Table2[Sharpe Ratio Z-Score])</f>
        <v>91</v>
      </c>
      <c r="AV59">
        <f>(Table2[[#This Row],[Rank 1Y]]+Table2[[#This Row],[Rank 6M]]+Table2[[#This Row],[Rank Sharpe]])/3</f>
        <v>103</v>
      </c>
    </row>
    <row r="60" spans="1:48" x14ac:dyDescent="0.3">
      <c r="A60" t="s">
        <v>1137</v>
      </c>
      <c r="B60" t="s">
        <v>1138</v>
      </c>
      <c r="C60" t="s">
        <v>3170</v>
      </c>
      <c r="D60" t="s">
        <v>412</v>
      </c>
      <c r="E60">
        <v>11250.914339202</v>
      </c>
      <c r="F60">
        <v>130.27000000000001</v>
      </c>
      <c r="G60">
        <v>116.42780986023</v>
      </c>
      <c r="H60">
        <f>(Table2[[#This Row],[1Y Return vs Nifty]]-AVERAGE(Table2[1Y Return vs Nifty]))/_xlfn.STDEV.P(Table2[1Y Return vs Nifty])</f>
        <v>1.4712901416890922</v>
      </c>
      <c r="I60">
        <v>42.6898899315362</v>
      </c>
      <c r="J60">
        <f>(Table2[[#This Row],[1M Return vs Nifty]]-AVERAGE(Table2[1M Return vs Nifty]))/_xlfn.STDEV.P(Table2[1M Return vs Nifty])</f>
        <v>3.88125688577282</v>
      </c>
      <c r="K60">
        <v>77.448749795856102</v>
      </c>
      <c r="L60">
        <f>(Table2[[#This Row],[6M Return vs Nifty]]-AVERAGE(Table2[6M Return vs Nifty]))/_xlfn.STDEV.P(Table2[6M Return vs Nifty])</f>
        <v>1.8011555594482298</v>
      </c>
      <c r="M60">
        <v>3.4099033270610999</v>
      </c>
      <c r="N60">
        <f>(Table2[[#This Row],[1W Return vs Nifty]]-AVERAGE(Table2[1W Return vs Nifty]))/_xlfn.STDEV.P(Table2[1W Return vs Nifty])</f>
        <v>0.81444215350014715</v>
      </c>
      <c r="O60">
        <v>110.13</v>
      </c>
      <c r="P60">
        <v>94.527199176985803</v>
      </c>
      <c r="Q60">
        <v>76.320398472946906</v>
      </c>
      <c r="R60">
        <v>72.105771056167796</v>
      </c>
      <c r="S60" s="1">
        <f>(Table2[[#This Row],[Close Price]]-Table2[[#This Row],[20D EMA]])/Table2[[#This Row],[20D EMA]]</f>
        <v>0.18287478434577331</v>
      </c>
      <c r="T60" s="1">
        <f>(Table2[[#This Row],[Close Price]]-Table2[[#This Row],[50D EMA]])/Table2[[#This Row],[50D EMA]]</f>
        <v>0.37812186475653431</v>
      </c>
      <c r="U60" s="1">
        <f>(Table2[[#This Row],[Close Price]]-Table2[[#This Row],[200D EMA]])/Table2[[#This Row],[200D EMA]]</f>
        <v>0.70688312176693469</v>
      </c>
      <c r="V60">
        <v>0.91241540583521896</v>
      </c>
      <c r="W60">
        <v>127.5</v>
      </c>
      <c r="X60">
        <v>137.44999999999999</v>
      </c>
      <c r="Y60">
        <v>127.5</v>
      </c>
      <c r="Z60">
        <v>137.44999999999999</v>
      </c>
      <c r="AA60">
        <v>105.6</v>
      </c>
      <c r="AB60">
        <v>137.44999999999999</v>
      </c>
      <c r="AC60" s="1">
        <f>(Table2[[#This Row],[Close Price]]/Table2[[#This Row],[Day Low]])-1</f>
        <v>2.1725490196078612E-2</v>
      </c>
      <c r="AD60" s="1">
        <f>(Table2[[#This Row],[Day High]]/Table2[[#This Row],[Close Price]])-1</f>
        <v>5.5116296921777774E-2</v>
      </c>
      <c r="AE60" s="1">
        <f>(Table2[[#This Row],[Close Price]]/Table2[[#This Row],[Current Week Low]])-1</f>
        <v>2.1725490196078612E-2</v>
      </c>
      <c r="AF60" s="1">
        <f>(Table2[[#This Row],[Current Week High]]/Table2[[#This Row],[Close Price]])-1</f>
        <v>5.5116296921777774E-2</v>
      </c>
      <c r="AG60" s="1">
        <f>(Table2[[#This Row],[Close Price]]/Table2[[#This Row],[Current Month Low]])-1</f>
        <v>0.23361742424242449</v>
      </c>
      <c r="AH60" s="1">
        <f>(Table2[[#This Row],[Current Month High]]/Table2[[#This Row],[Close Price]])-1</f>
        <v>5.5116296921777774E-2</v>
      </c>
      <c r="AI60">
        <v>5.5116296921777703</v>
      </c>
      <c r="AJ60">
        <v>149.55938697318001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0.93</v>
      </c>
      <c r="AM60" t="s">
        <v>3216</v>
      </c>
      <c r="AN60">
        <v>17.78</v>
      </c>
      <c r="AO60" t="s">
        <v>3216</v>
      </c>
      <c r="AP60">
        <v>0.102915361375608</v>
      </c>
      <c r="AQ60">
        <f>(Table2[[#This Row],[Sharpe Ratio]]-AVERAGE(Table2[Sharpe Ratio]))/_xlfn.STDEV.P(Table2[Sharpe Ratio])</f>
        <v>0.4614755428398078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8.429620283250097</v>
      </c>
      <c r="AS60">
        <f>_xlfn.RANK.AVG(Table2[[#This Row],[1Y Return vs Nifty Z-Score]],Table2[1Y Return vs Nifty Z-Score])</f>
        <v>62</v>
      </c>
      <c r="AT60">
        <f>_xlfn.RANK.AVG(Table2[[#This Row],[6M Return vs Nifty Z-Score]],Table2[6M Return vs Nifty Z-Score])</f>
        <v>39</v>
      </c>
      <c r="AU60">
        <f>_xlfn.RANK.AVG(Table2[[#This Row],[Sharpe Ratio Z-Score]],Table2[Sharpe Ratio Z-Score])</f>
        <v>221</v>
      </c>
      <c r="AV60">
        <f>(Table2[[#This Row],[Rank 1Y]]+Table2[[#This Row],[Rank 6M]]+Table2[[#This Row],[Rank Sharpe]])/3</f>
        <v>107.33333333333333</v>
      </c>
    </row>
    <row r="61" spans="1:48" x14ac:dyDescent="0.3">
      <c r="A61" t="s">
        <v>1179</v>
      </c>
      <c r="B61" t="s">
        <v>1180</v>
      </c>
      <c r="C61" t="s">
        <v>625</v>
      </c>
      <c r="D61" t="s">
        <v>464</v>
      </c>
      <c r="E61">
        <v>10601.39284937</v>
      </c>
      <c r="F61">
        <v>404.55</v>
      </c>
      <c r="G61">
        <v>111.07691835232001</v>
      </c>
      <c r="H61">
        <f>(Table2[[#This Row],[1Y Return vs Nifty]]-AVERAGE(Table2[1Y Return vs Nifty]))/_xlfn.STDEV.P(Table2[1Y Return vs Nifty])</f>
        <v>1.3822050900390812</v>
      </c>
      <c r="I61">
        <v>-4.2658321627163396</v>
      </c>
      <c r="J61">
        <f>(Table2[[#This Row],[1M Return vs Nifty]]-AVERAGE(Table2[1M Return vs Nifty]))/_xlfn.STDEV.P(Table2[1M Return vs Nifty])</f>
        <v>-0.65565054487944963</v>
      </c>
      <c r="K61">
        <v>34.077197376897601</v>
      </c>
      <c r="L61">
        <f>(Table2[[#This Row],[6M Return vs Nifty]]-AVERAGE(Table2[6M Return vs Nifty]))/_xlfn.STDEV.P(Table2[6M Return vs Nifty])</f>
        <v>0.50993053117001874</v>
      </c>
      <c r="M61">
        <v>1.25908284215306</v>
      </c>
      <c r="N61">
        <f>(Table2[[#This Row],[1W Return vs Nifty]]-AVERAGE(Table2[1W Return vs Nifty]))/_xlfn.STDEV.P(Table2[1W Return vs Nifty])</f>
        <v>0.29427110060710543</v>
      </c>
      <c r="O61">
        <v>397.84</v>
      </c>
      <c r="P61">
        <v>389.56439423191898</v>
      </c>
      <c r="Q61">
        <v>326.51528840228298</v>
      </c>
      <c r="R61">
        <v>58.437938763451598</v>
      </c>
      <c r="S61" s="1">
        <f>(Table2[[#This Row],[Close Price]]-Table2[[#This Row],[20D EMA]])/Table2[[#This Row],[20D EMA]]</f>
        <v>1.6866076814800013E-2</v>
      </c>
      <c r="T61" s="1">
        <f>(Table2[[#This Row],[Close Price]]-Table2[[#This Row],[50D EMA]])/Table2[[#This Row],[50D EMA]]</f>
        <v>3.8467596089286495E-2</v>
      </c>
      <c r="U61" s="1">
        <f>(Table2[[#This Row],[Close Price]]-Table2[[#This Row],[200D EMA]])/Table2[[#This Row],[200D EMA]]</f>
        <v>0.23899252001203206</v>
      </c>
      <c r="V61">
        <v>0.53159492921212104</v>
      </c>
      <c r="W61">
        <v>400</v>
      </c>
      <c r="X61">
        <v>411.15</v>
      </c>
      <c r="Y61">
        <v>400</v>
      </c>
      <c r="Z61">
        <v>411.15</v>
      </c>
      <c r="AA61">
        <v>385.15</v>
      </c>
      <c r="AB61">
        <v>416</v>
      </c>
      <c r="AC61" s="1">
        <f>(Table2[[#This Row],[Close Price]]/Table2[[#This Row],[Day Low]])-1</f>
        <v>1.1375000000000135E-2</v>
      </c>
      <c r="AD61" s="1">
        <f>(Table2[[#This Row],[Day High]]/Table2[[#This Row],[Close Price]])-1</f>
        <v>1.6314423433444469E-2</v>
      </c>
      <c r="AE61" s="1">
        <f>(Table2[[#This Row],[Close Price]]/Table2[[#This Row],[Current Week Low]])-1</f>
        <v>1.1375000000000135E-2</v>
      </c>
      <c r="AF61" s="1">
        <f>(Table2[[#This Row],[Current Week High]]/Table2[[#This Row],[Close Price]])-1</f>
        <v>1.6314423433444469E-2</v>
      </c>
      <c r="AG61" s="1">
        <f>(Table2[[#This Row],[Close Price]]/Table2[[#This Row],[Current Month Low]])-1</f>
        <v>5.0369985719849408E-2</v>
      </c>
      <c r="AH61" s="1">
        <f>(Table2[[#This Row],[Current Month High]]/Table2[[#This Row],[Close Price]])-1</f>
        <v>2.830305277468792E-2</v>
      </c>
      <c r="AI61">
        <v>4.1404029168211602</v>
      </c>
      <c r="AJ61">
        <v>147.43119266055001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-0.05</v>
      </c>
      <c r="AM61" t="s">
        <v>3215</v>
      </c>
      <c r="AN61">
        <v>3.4</v>
      </c>
      <c r="AO61" t="s">
        <v>3216</v>
      </c>
      <c r="AP61">
        <v>0.173272765267215</v>
      </c>
      <c r="AQ61">
        <f>(Table2[[#This Row],[Sharpe Ratio]]-AVERAGE(Table2[Sharpe Ratio]))/_xlfn.STDEV.P(Table2[Sharpe Ratio])</f>
        <v>1.2798678618842898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2.8106240388210457</v>
      </c>
      <c r="AS61">
        <f>_xlfn.RANK.AVG(Table2[[#This Row],[1Y Return vs Nifty Z-Score]],Table2[1Y Return vs Nifty Z-Score])</f>
        <v>67</v>
      </c>
      <c r="AT61">
        <f>_xlfn.RANK.AVG(Table2[[#This Row],[6M Return vs Nifty Z-Score]],Table2[6M Return vs Nifty Z-Score])</f>
        <v>179</v>
      </c>
      <c r="AU61">
        <f>_xlfn.RANK.AVG(Table2[[#This Row],[Sharpe Ratio Z-Score]],Table2[Sharpe Ratio Z-Score])</f>
        <v>77</v>
      </c>
      <c r="AV61">
        <f>(Table2[[#This Row],[Rank 1Y]]+Table2[[#This Row],[Rank 6M]]+Table2[[#This Row],[Rank Sharpe]])/3</f>
        <v>107.66666666666667</v>
      </c>
    </row>
    <row r="62" spans="1:48" x14ac:dyDescent="0.3">
      <c r="A62" t="s">
        <v>900</v>
      </c>
      <c r="B62" t="s">
        <v>901</v>
      </c>
      <c r="C62" t="s">
        <v>3176</v>
      </c>
      <c r="D62" t="s">
        <v>522</v>
      </c>
      <c r="E62">
        <v>17517.33461247</v>
      </c>
      <c r="F62">
        <v>642.9</v>
      </c>
      <c r="G62">
        <v>117.077272455273</v>
      </c>
      <c r="H62">
        <f>(Table2[[#This Row],[1Y Return vs Nifty]]-AVERAGE(Table2[1Y Return vs Nifty]))/_xlfn.STDEV.P(Table2[1Y Return vs Nifty])</f>
        <v>1.4821028088378521</v>
      </c>
      <c r="I62">
        <v>-4.7606087526670198</v>
      </c>
      <c r="J62">
        <f>(Table2[[#This Row],[1M Return vs Nifty]]-AVERAGE(Table2[1M Return vs Nifty]))/_xlfn.STDEV.P(Table2[1M Return vs Nifty])</f>
        <v>-0.70345633909030669</v>
      </c>
      <c r="K62">
        <v>23.882434833401</v>
      </c>
      <c r="L62">
        <f>(Table2[[#This Row],[6M Return vs Nifty]]-AVERAGE(Table2[6M Return vs Nifty]))/_xlfn.STDEV.P(Table2[6M Return vs Nifty])</f>
        <v>0.20641977770752712</v>
      </c>
      <c r="M62">
        <v>2.4280201586195602</v>
      </c>
      <c r="N62">
        <f>(Table2[[#This Row],[1W Return vs Nifty]]-AVERAGE(Table2[1W Return vs Nifty]))/_xlfn.STDEV.P(Table2[1W Return vs Nifty])</f>
        <v>0.57697593763972455</v>
      </c>
      <c r="O62">
        <v>625.22</v>
      </c>
      <c r="P62">
        <v>607.55667618009602</v>
      </c>
      <c r="Q62">
        <v>503.45079113333799</v>
      </c>
      <c r="R62">
        <v>56.291902262602598</v>
      </c>
      <c r="S62" s="1">
        <f>(Table2[[#This Row],[Close Price]]-Table2[[#This Row],[20D EMA]])/Table2[[#This Row],[20D EMA]]</f>
        <v>2.8278046127762947E-2</v>
      </c>
      <c r="T62" s="1">
        <f>(Table2[[#This Row],[Close Price]]-Table2[[#This Row],[50D EMA]])/Table2[[#This Row],[50D EMA]]</f>
        <v>5.8172883626460642E-2</v>
      </c>
      <c r="U62" s="1">
        <f>(Table2[[#This Row],[Close Price]]-Table2[[#This Row],[200D EMA]])/Table2[[#This Row],[200D EMA]]</f>
        <v>0.2769867707482242</v>
      </c>
      <c r="V62">
        <v>0.56544249178774597</v>
      </c>
      <c r="W62">
        <v>634</v>
      </c>
      <c r="X62">
        <v>647</v>
      </c>
      <c r="Y62">
        <v>634</v>
      </c>
      <c r="Z62">
        <v>647</v>
      </c>
      <c r="AA62">
        <v>592.5</v>
      </c>
      <c r="AB62">
        <v>647.85</v>
      </c>
      <c r="AC62" s="1">
        <f>(Table2[[#This Row],[Close Price]]/Table2[[#This Row],[Day Low]])-1</f>
        <v>1.4037854889589862E-2</v>
      </c>
      <c r="AD62" s="1">
        <f>(Table2[[#This Row],[Day High]]/Table2[[#This Row],[Close Price]])-1</f>
        <v>6.3773526209365272E-3</v>
      </c>
      <c r="AE62" s="1">
        <f>(Table2[[#This Row],[Close Price]]/Table2[[#This Row],[Current Week Low]])-1</f>
        <v>1.4037854889589862E-2</v>
      </c>
      <c r="AF62" s="1">
        <f>(Table2[[#This Row],[Current Week High]]/Table2[[#This Row],[Close Price]])-1</f>
        <v>6.3773526209365272E-3</v>
      </c>
      <c r="AG62" s="1">
        <f>(Table2[[#This Row],[Close Price]]/Table2[[#This Row],[Current Month Low]])-1</f>
        <v>8.5063291139240382E-2</v>
      </c>
      <c r="AH62" s="1">
        <f>(Table2[[#This Row],[Current Month High]]/Table2[[#This Row],[Close Price]])-1</f>
        <v>7.6994867008866041E-3</v>
      </c>
      <c r="AI62">
        <v>12.6147145745839</v>
      </c>
      <c r="AJ62">
        <v>163.699753896636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0.25</v>
      </c>
      <c r="AM62" t="s">
        <v>3216</v>
      </c>
      <c r="AN62">
        <v>0.59</v>
      </c>
      <c r="AO62" t="s">
        <v>3216</v>
      </c>
      <c r="AP62">
        <v>0.24067640446251701</v>
      </c>
      <c r="AQ62">
        <f>(Table2[[#This Row],[Sharpe Ratio]]-AVERAGE(Table2[Sharpe Ratio]))/_xlfn.STDEV.P(Table2[Sharpe Ratio])</f>
        <v>2.0639022000196849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3.6259443851144821</v>
      </c>
      <c r="AS62">
        <f>_xlfn.RANK.AVG(Table2[[#This Row],[1Y Return vs Nifty Z-Score]],Table2[1Y Return vs Nifty Z-Score])</f>
        <v>61</v>
      </c>
      <c r="AT62">
        <f>_xlfn.RANK.AVG(Table2[[#This Row],[6M Return vs Nifty Z-Score]],Table2[6M Return vs Nifty Z-Score])</f>
        <v>250</v>
      </c>
      <c r="AU62">
        <f>_xlfn.RANK.AVG(Table2[[#This Row],[Sharpe Ratio Z-Score]],Table2[Sharpe Ratio Z-Score])</f>
        <v>14</v>
      </c>
      <c r="AV62">
        <f>(Table2[[#This Row],[Rank 1Y]]+Table2[[#This Row],[Rank 6M]]+Table2[[#This Row],[Rank Sharpe]])/3</f>
        <v>108.33333333333333</v>
      </c>
    </row>
    <row r="63" spans="1:48" x14ac:dyDescent="0.3">
      <c r="A63" t="s">
        <v>1299</v>
      </c>
      <c r="B63" t="s">
        <v>1300</v>
      </c>
      <c r="C63" t="s">
        <v>3187</v>
      </c>
      <c r="D63" t="s">
        <v>1218</v>
      </c>
      <c r="E63">
        <v>8868.9557141999994</v>
      </c>
      <c r="F63">
        <v>693.8</v>
      </c>
      <c r="G63">
        <v>92.809948431199103</v>
      </c>
      <c r="H63">
        <f>(Table2[[#This Row],[1Y Return vs Nifty]]-AVERAGE(Table2[1Y Return vs Nifty]))/_xlfn.STDEV.P(Table2[1Y Return vs Nifty])</f>
        <v>1.0780849342656622</v>
      </c>
      <c r="I63">
        <v>-6.9584117199249</v>
      </c>
      <c r="J63">
        <f>(Table2[[#This Row],[1M Return vs Nifty]]-AVERAGE(Table2[1M Return vs Nifty]))/_xlfn.STDEV.P(Table2[1M Return vs Nifty])</f>
        <v>-0.91581019435094979</v>
      </c>
      <c r="K63">
        <v>32.092185468343096</v>
      </c>
      <c r="L63">
        <f>(Table2[[#This Row],[6M Return vs Nifty]]-AVERAGE(Table2[6M Return vs Nifty]))/_xlfn.STDEV.P(Table2[6M Return vs Nifty])</f>
        <v>0.45083425919439313</v>
      </c>
      <c r="M63">
        <v>-3.16577420722908</v>
      </c>
      <c r="N63">
        <f>(Table2[[#This Row],[1W Return vs Nifty]]-AVERAGE(Table2[1W Return vs Nifty]))/_xlfn.STDEV.P(Table2[1W Return vs Nifty])</f>
        <v>-0.77587053437770181</v>
      </c>
      <c r="O63">
        <v>708.83</v>
      </c>
      <c r="P63">
        <v>656.48806462567802</v>
      </c>
      <c r="Q63">
        <v>503.409919516446</v>
      </c>
      <c r="R63">
        <v>38.172742038696597</v>
      </c>
      <c r="S63" s="1">
        <f>(Table2[[#This Row],[Close Price]]-Table2[[#This Row],[20D EMA]])/Table2[[#This Row],[20D EMA]]</f>
        <v>-2.1203955814511358E-2</v>
      </c>
      <c r="T63" s="1">
        <f>(Table2[[#This Row],[Close Price]]-Table2[[#This Row],[50D EMA]])/Table2[[#This Row],[50D EMA]]</f>
        <v>5.6835664477155073E-2</v>
      </c>
      <c r="U63" s="1">
        <f>(Table2[[#This Row],[Close Price]]-Table2[[#This Row],[200D EMA]])/Table2[[#This Row],[200D EMA]]</f>
        <v>0.37820089176318678</v>
      </c>
      <c r="V63">
        <v>0.56525743544021101</v>
      </c>
      <c r="W63">
        <v>676.55</v>
      </c>
      <c r="X63">
        <v>703.4</v>
      </c>
      <c r="Y63">
        <v>676.55</v>
      </c>
      <c r="Z63">
        <v>703.4</v>
      </c>
      <c r="AA63">
        <v>676.55</v>
      </c>
      <c r="AB63">
        <v>756.25</v>
      </c>
      <c r="AC63" s="1">
        <f>(Table2[[#This Row],[Close Price]]/Table2[[#This Row],[Day Low]])-1</f>
        <v>2.5497006873106187E-2</v>
      </c>
      <c r="AD63" s="1">
        <f>(Table2[[#This Row],[Day High]]/Table2[[#This Row],[Close Price]])-1</f>
        <v>1.383684058806578E-2</v>
      </c>
      <c r="AE63" s="1">
        <f>(Table2[[#This Row],[Close Price]]/Table2[[#This Row],[Current Week Low]])-1</f>
        <v>2.5497006873106187E-2</v>
      </c>
      <c r="AF63" s="1">
        <f>(Table2[[#This Row],[Current Week High]]/Table2[[#This Row],[Close Price]])-1</f>
        <v>1.383684058806578E-2</v>
      </c>
      <c r="AG63" s="1">
        <f>(Table2[[#This Row],[Close Price]]/Table2[[#This Row],[Current Month Low]])-1</f>
        <v>2.5497006873106187E-2</v>
      </c>
      <c r="AH63" s="1">
        <f>(Table2[[#This Row],[Current Month High]]/Table2[[#This Row],[Close Price]])-1</f>
        <v>9.0011530700490061E-2</v>
      </c>
      <c r="AI63">
        <v>13.1377918708561</v>
      </c>
      <c r="AJ63">
        <v>143.09740714786199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0.51</v>
      </c>
      <c r="AM63" t="s">
        <v>3216</v>
      </c>
      <c r="AN63">
        <v>-6.36</v>
      </c>
      <c r="AO63" t="s">
        <v>3215</v>
      </c>
      <c r="AP63">
        <v>0.18841077910359</v>
      </c>
      <c r="AQ63">
        <f>(Table2[[#This Row],[Sharpe Ratio]]-AVERAGE(Table2[Sharpe Ratio]))/_xlfn.STDEV.P(Table2[Sharpe Ratio])</f>
        <v>1.4559521623846992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1.2931906271161027</v>
      </c>
      <c r="AS63">
        <f>_xlfn.RANK.AVG(Table2[[#This Row],[1Y Return vs Nifty Z-Score]],Table2[1Y Return vs Nifty Z-Score])</f>
        <v>86</v>
      </c>
      <c r="AT63">
        <f>_xlfn.RANK.AVG(Table2[[#This Row],[6M Return vs Nifty Z-Score]],Table2[6M Return vs Nifty Z-Score])</f>
        <v>191</v>
      </c>
      <c r="AU63">
        <f>_xlfn.RANK.AVG(Table2[[#This Row],[Sharpe Ratio Z-Score]],Table2[Sharpe Ratio Z-Score])</f>
        <v>52</v>
      </c>
      <c r="AV63">
        <f>(Table2[[#This Row],[Rank 1Y]]+Table2[[#This Row],[Rank 6M]]+Table2[[#This Row],[Rank Sharpe]])/3</f>
        <v>109.66666666666667</v>
      </c>
    </row>
    <row r="64" spans="1:48" x14ac:dyDescent="0.3">
      <c r="A64" t="s">
        <v>482</v>
      </c>
      <c r="B64" t="s">
        <v>483</v>
      </c>
      <c r="C64" t="s">
        <v>3182</v>
      </c>
      <c r="D64" t="s">
        <v>98</v>
      </c>
      <c r="E64">
        <v>45508.734375</v>
      </c>
      <c r="F64">
        <v>1226.5999999999999</v>
      </c>
      <c r="G64">
        <v>106.821069079032</v>
      </c>
      <c r="H64">
        <f>(Table2[[#This Row],[1Y Return vs Nifty]]-AVERAGE(Table2[1Y Return vs Nifty]))/_xlfn.STDEV.P(Table2[1Y Return vs Nifty])</f>
        <v>1.3113509993207273</v>
      </c>
      <c r="I64">
        <v>-10.531108407456401</v>
      </c>
      <c r="J64">
        <f>(Table2[[#This Row],[1M Return vs Nifty]]-AVERAGE(Table2[1M Return vs Nifty]))/_xlfn.STDEV.P(Table2[1M Return vs Nifty])</f>
        <v>-1.2610076149463074</v>
      </c>
      <c r="K64">
        <v>31.0301712917271</v>
      </c>
      <c r="L64">
        <f>(Table2[[#This Row],[6M Return vs Nifty]]-AVERAGE(Table2[6M Return vs Nifty]))/_xlfn.STDEV.P(Table2[6M Return vs Nifty])</f>
        <v>0.41921677702574861</v>
      </c>
      <c r="M64">
        <v>-4.9417580477091496</v>
      </c>
      <c r="N64">
        <f>(Table2[[#This Row],[1W Return vs Nifty]]-AVERAGE(Table2[1W Return vs Nifty]))/_xlfn.STDEV.P(Table2[1W Return vs Nifty])</f>
        <v>-1.2053881955241383</v>
      </c>
      <c r="O64">
        <v>1290.4000000000001</v>
      </c>
      <c r="P64">
        <v>1344.44455888261</v>
      </c>
      <c r="Q64">
        <v>1137.4705896149501</v>
      </c>
      <c r="R64">
        <v>29.2341080789869</v>
      </c>
      <c r="S64" s="1">
        <f>(Table2[[#This Row],[Close Price]]-Table2[[#This Row],[20D EMA]])/Table2[[#This Row],[20D EMA]]</f>
        <v>-4.9442033477991455E-2</v>
      </c>
      <c r="T64" s="1">
        <f>(Table2[[#This Row],[Close Price]]-Table2[[#This Row],[50D EMA]])/Table2[[#This Row],[50D EMA]]</f>
        <v>-8.7652970220321022E-2</v>
      </c>
      <c r="U64" s="1">
        <f>(Table2[[#This Row],[Close Price]]-Table2[[#This Row],[200D EMA]])/Table2[[#This Row],[200D EMA]]</f>
        <v>7.8357551569945547E-2</v>
      </c>
      <c r="V64">
        <v>0.330419229655323</v>
      </c>
      <c r="W64">
        <v>1225</v>
      </c>
      <c r="X64">
        <v>1248.6500000000001</v>
      </c>
      <c r="Y64">
        <v>1225</v>
      </c>
      <c r="Z64">
        <v>1248.6500000000001</v>
      </c>
      <c r="AA64">
        <v>1225</v>
      </c>
      <c r="AB64">
        <v>1366</v>
      </c>
      <c r="AC64" s="1">
        <f>(Table2[[#This Row],[Close Price]]/Table2[[#This Row],[Day Low]])-1</f>
        <v>1.3061224489794299E-3</v>
      </c>
      <c r="AD64" s="1">
        <f>(Table2[[#This Row],[Day High]]/Table2[[#This Row],[Close Price]])-1</f>
        <v>1.7976520463068857E-2</v>
      </c>
      <c r="AE64" s="1">
        <f>(Table2[[#This Row],[Close Price]]/Table2[[#This Row],[Current Week Low]])-1</f>
        <v>1.3061224489794299E-3</v>
      </c>
      <c r="AF64" s="1">
        <f>(Table2[[#This Row],[Current Week High]]/Table2[[#This Row],[Close Price]])-1</f>
        <v>1.7976520463068857E-2</v>
      </c>
      <c r="AG64" s="1">
        <f>(Table2[[#This Row],[Close Price]]/Table2[[#This Row],[Current Month Low]])-1</f>
        <v>1.3061224489794299E-3</v>
      </c>
      <c r="AH64" s="1">
        <f>(Table2[[#This Row],[Current Month High]]/Table2[[#This Row],[Close Price]])-1</f>
        <v>0.11364748084135012</v>
      </c>
      <c r="AI64">
        <v>46.315017120495597</v>
      </c>
      <c r="AJ64">
        <v>172.57777777777699</v>
      </c>
      <c r="AK64" t="str">
        <f>IF(AND(Table2[[#This Row],[20D EMA]]&gt;Table2[[#This Row],[50D EMA]],Table2[[#This Row],[50D EMA]]&gt;Table2[[#This Row],[200D EMA]]),"Uptrend","Downtrend/NoTrend")</f>
        <v>Downtrend/NoTrend</v>
      </c>
      <c r="AL64">
        <v>0</v>
      </c>
      <c r="AM64">
        <v>0</v>
      </c>
      <c r="AN64">
        <v>-5.55</v>
      </c>
      <c r="AO64" t="s">
        <v>3215</v>
      </c>
      <c r="AP64">
        <v>0.180062203429561</v>
      </c>
      <c r="AQ64">
        <f>(Table2[[#This Row],[Sharpe Ratio]]-AVERAGE(Table2[Sharpe Ratio]))/_xlfn.STDEV.P(Table2[Sharpe Ratio])</f>
        <v>1.3588421238006578</v>
      </c>
      <c r="AR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">
        <f>_xlfn.RANK.AVG(Table2[[#This Row],[1Y Return vs Nifty Z-Score]],Table2[1Y Return vs Nifty Z-Score])</f>
        <v>72</v>
      </c>
      <c r="AT64">
        <f>_xlfn.RANK.AVG(Table2[[#This Row],[6M Return vs Nifty Z-Score]],Table2[6M Return vs Nifty Z-Score])</f>
        <v>200</v>
      </c>
      <c r="AU64">
        <f>_xlfn.RANK.AVG(Table2[[#This Row],[Sharpe Ratio Z-Score]],Table2[Sharpe Ratio Z-Score])</f>
        <v>66</v>
      </c>
      <c r="AV64">
        <f>(Table2[[#This Row],[Rank 1Y]]+Table2[[#This Row],[Rank 6M]]+Table2[[#This Row],[Rank Sharpe]])/3</f>
        <v>112.66666666666667</v>
      </c>
    </row>
    <row r="65" spans="1:48" x14ac:dyDescent="0.3">
      <c r="A65" t="s">
        <v>877</v>
      </c>
      <c r="B65" t="s">
        <v>878</v>
      </c>
      <c r="C65" t="s">
        <v>3182</v>
      </c>
      <c r="D65" t="s">
        <v>742</v>
      </c>
      <c r="E65">
        <v>18154.697295239999</v>
      </c>
      <c r="F65">
        <v>1348.05</v>
      </c>
      <c r="G65">
        <v>49.634956419924798</v>
      </c>
      <c r="H65">
        <f>(Table2[[#This Row],[1Y Return vs Nifty]]-AVERAGE(Table2[1Y Return vs Nifty]))/_xlfn.STDEV.P(Table2[1Y Return vs Nifty])</f>
        <v>0.35928015423462595</v>
      </c>
      <c r="I65">
        <v>-8.4668794212053502</v>
      </c>
      <c r="J65">
        <f>(Table2[[#This Row],[1M Return vs Nifty]]-AVERAGE(Table2[1M Return vs Nifty]))/_xlfn.STDEV.P(Table2[1M Return vs Nifty])</f>
        <v>-1.061559807339564</v>
      </c>
      <c r="K65">
        <v>42.666906936098897</v>
      </c>
      <c r="L65">
        <f>(Table2[[#This Row],[6M Return vs Nifty]]-AVERAGE(Table2[6M Return vs Nifty]))/_xlfn.STDEV.P(Table2[6M Return vs Nifty])</f>
        <v>0.76565686213789819</v>
      </c>
      <c r="M65">
        <v>-4.32107881148122</v>
      </c>
      <c r="N65">
        <f>(Table2[[#This Row],[1W Return vs Nifty]]-AVERAGE(Table2[1W Return vs Nifty]))/_xlfn.STDEV.P(Table2[1W Return vs Nifty])</f>
        <v>-1.0552783309013196</v>
      </c>
      <c r="O65">
        <v>1404.01</v>
      </c>
      <c r="P65">
        <v>1447.8473140103199</v>
      </c>
      <c r="Q65">
        <v>1218.7809697979801</v>
      </c>
      <c r="R65">
        <v>34.143298743692803</v>
      </c>
      <c r="S65" s="1">
        <f>(Table2[[#This Row],[Close Price]]-Table2[[#This Row],[20D EMA]])/Table2[[#This Row],[20D EMA]]</f>
        <v>-3.9857265973889104E-2</v>
      </c>
      <c r="T65" s="1">
        <f>(Table2[[#This Row],[Close Price]]-Table2[[#This Row],[50D EMA]])/Table2[[#This Row],[50D EMA]]</f>
        <v>-6.8928065165860863E-2</v>
      </c>
      <c r="U65" s="1">
        <f>(Table2[[#This Row],[Close Price]]-Table2[[#This Row],[200D EMA]])/Table2[[#This Row],[200D EMA]]</f>
        <v>0.10606420136626102</v>
      </c>
      <c r="V65">
        <v>0.31488883129555501</v>
      </c>
      <c r="W65">
        <v>1335</v>
      </c>
      <c r="X65">
        <v>1359.65</v>
      </c>
      <c r="Y65">
        <v>1335</v>
      </c>
      <c r="Z65">
        <v>1359.65</v>
      </c>
      <c r="AA65">
        <v>1335</v>
      </c>
      <c r="AB65">
        <v>1468.5</v>
      </c>
      <c r="AC65" s="1">
        <f>(Table2[[#This Row],[Close Price]]/Table2[[#This Row],[Day Low]])-1</f>
        <v>9.7752808988764706E-3</v>
      </c>
      <c r="AD65" s="1">
        <f>(Table2[[#This Row],[Day High]]/Table2[[#This Row],[Close Price]])-1</f>
        <v>8.6050220689144474E-3</v>
      </c>
      <c r="AE65" s="1">
        <f>(Table2[[#This Row],[Close Price]]/Table2[[#This Row],[Current Week Low]])-1</f>
        <v>9.7752808988764706E-3</v>
      </c>
      <c r="AF65" s="1">
        <f>(Table2[[#This Row],[Current Week High]]/Table2[[#This Row],[Close Price]])-1</f>
        <v>8.6050220689144474E-3</v>
      </c>
      <c r="AG65" s="1">
        <f>(Table2[[#This Row],[Close Price]]/Table2[[#This Row],[Current Month Low]])-1</f>
        <v>9.7752808988764706E-3</v>
      </c>
      <c r="AH65" s="1">
        <f>(Table2[[#This Row],[Current Month High]]/Table2[[#This Row],[Close Price]])-1</f>
        <v>8.9351285189718466E-2</v>
      </c>
      <c r="AI65">
        <v>40.718074255405902</v>
      </c>
      <c r="AJ65">
        <v>91.947885519008906</v>
      </c>
      <c r="AK65" t="str">
        <f>IF(AND(Table2[[#This Row],[20D EMA]]&gt;Table2[[#This Row],[50D EMA]],Table2[[#This Row],[50D EMA]]&gt;Table2[[#This Row],[200D EMA]]),"Uptrend","Downtrend/NoTrend")</f>
        <v>Downtrend/NoTrend</v>
      </c>
      <c r="AL65">
        <v>-0.28000000000000003</v>
      </c>
      <c r="AM65" t="s">
        <v>3215</v>
      </c>
      <c r="AN65">
        <v>-5.38</v>
      </c>
      <c r="AO65" t="s">
        <v>3215</v>
      </c>
      <c r="AP65">
        <v>0.23952375568145301</v>
      </c>
      <c r="AQ65">
        <f>(Table2[[#This Row],[Sharpe Ratio]]-AVERAGE(Table2[Sharpe Ratio]))/_xlfn.STDEV.P(Table2[Sharpe Ratio])</f>
        <v>2.0504946713616912</v>
      </c>
      <c r="AR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">
        <f>_xlfn.RANK.AVG(Table2[[#This Row],[1Y Return vs Nifty Z-Score]],Table2[1Y Return vs Nifty Z-Score])</f>
        <v>193</v>
      </c>
      <c r="AT65">
        <f>_xlfn.RANK.AVG(Table2[[#This Row],[6M Return vs Nifty Z-Score]],Table2[6M Return vs Nifty Z-Score])</f>
        <v>137</v>
      </c>
      <c r="AU65">
        <f>_xlfn.RANK.AVG(Table2[[#This Row],[Sharpe Ratio Z-Score]],Table2[Sharpe Ratio Z-Score])</f>
        <v>15</v>
      </c>
      <c r="AV65">
        <f>(Table2[[#This Row],[Rank 1Y]]+Table2[[#This Row],[Rank 6M]]+Table2[[#This Row],[Rank Sharpe]])/3</f>
        <v>115</v>
      </c>
    </row>
    <row r="66" spans="1:48" x14ac:dyDescent="0.3">
      <c r="A66" t="s">
        <v>321</v>
      </c>
      <c r="B66" t="s">
        <v>322</v>
      </c>
      <c r="C66" t="s">
        <v>3175</v>
      </c>
      <c r="D66" t="s">
        <v>95</v>
      </c>
      <c r="E66">
        <v>84732.739019200002</v>
      </c>
      <c r="F66">
        <v>1763</v>
      </c>
      <c r="G66">
        <v>118.18595406070899</v>
      </c>
      <c r="H66">
        <f>(Table2[[#This Row],[1Y Return vs Nifty]]-AVERAGE(Table2[1Y Return vs Nifty]))/_xlfn.STDEV.P(Table2[1Y Return vs Nifty])</f>
        <v>1.5005608467064351</v>
      </c>
      <c r="I66">
        <v>0.74125142614948603</v>
      </c>
      <c r="J66">
        <f>(Table2[[#This Row],[1M Return vs Nifty]]-AVERAGE(Table2[1M Return vs Nifty]))/_xlfn.STDEV.P(Table2[1M Return vs Nifty])</f>
        <v>-0.17186127006808516</v>
      </c>
      <c r="K66">
        <v>32.849348620278199</v>
      </c>
      <c r="L66">
        <f>(Table2[[#This Row],[6M Return vs Nifty]]-AVERAGE(Table2[6M Return vs Nifty]))/_xlfn.STDEV.P(Table2[6M Return vs Nifty])</f>
        <v>0.47337594741492511</v>
      </c>
      <c r="M66">
        <v>1.18801576987141</v>
      </c>
      <c r="N66">
        <f>(Table2[[#This Row],[1W Return vs Nifty]]-AVERAGE(Table2[1W Return vs Nifty]))/_xlfn.STDEV.P(Table2[1W Return vs Nifty])</f>
        <v>0.27708369046564385</v>
      </c>
      <c r="O66">
        <v>1712.25</v>
      </c>
      <c r="P66">
        <v>1657.49747461531</v>
      </c>
      <c r="Q66">
        <v>1366.3214504135101</v>
      </c>
      <c r="R66">
        <v>62.762129990188598</v>
      </c>
      <c r="S66" s="1">
        <f>(Table2[[#This Row],[Close Price]]-Table2[[#This Row],[20D EMA]])/Table2[[#This Row],[20D EMA]]</f>
        <v>2.9639363410716893E-2</v>
      </c>
      <c r="T66" s="1">
        <f>(Table2[[#This Row],[Close Price]]-Table2[[#This Row],[50D EMA]])/Table2[[#This Row],[50D EMA]]</f>
        <v>6.3651696005857364E-2</v>
      </c>
      <c r="U66" s="1">
        <f>(Table2[[#This Row],[Close Price]]-Table2[[#This Row],[200D EMA]])/Table2[[#This Row],[200D EMA]]</f>
        <v>0.29032593279307528</v>
      </c>
      <c r="V66">
        <v>0.69284480014995997</v>
      </c>
      <c r="W66">
        <v>1745.05</v>
      </c>
      <c r="X66">
        <v>1797</v>
      </c>
      <c r="Y66">
        <v>1745.05</v>
      </c>
      <c r="Z66">
        <v>1797</v>
      </c>
      <c r="AA66">
        <v>1659.8</v>
      </c>
      <c r="AB66">
        <v>1797</v>
      </c>
      <c r="AC66" s="1">
        <f>(Table2[[#This Row],[Close Price]]/Table2[[#This Row],[Day Low]])-1</f>
        <v>1.0286238216669963E-2</v>
      </c>
      <c r="AD66" s="1">
        <f>(Table2[[#This Row],[Day High]]/Table2[[#This Row],[Close Price]])-1</f>
        <v>1.9285309132161199E-2</v>
      </c>
      <c r="AE66" s="1">
        <f>(Table2[[#This Row],[Close Price]]/Table2[[#This Row],[Current Week Low]])-1</f>
        <v>1.0286238216669963E-2</v>
      </c>
      <c r="AF66" s="1">
        <f>(Table2[[#This Row],[Current Week High]]/Table2[[#This Row],[Close Price]])-1</f>
        <v>1.9285309132161199E-2</v>
      </c>
      <c r="AG66" s="1">
        <f>(Table2[[#This Row],[Close Price]]/Table2[[#This Row],[Current Month Low]])-1</f>
        <v>6.2176165803108807E-2</v>
      </c>
      <c r="AH66" s="1">
        <f>(Table2[[#This Row],[Current Month High]]/Table2[[#This Row],[Close Price]])-1</f>
        <v>1.9285309132161199E-2</v>
      </c>
      <c r="AI66">
        <v>8.2246171298922199</v>
      </c>
      <c r="AJ66">
        <v>154.78719560661801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0.14000000000000001</v>
      </c>
      <c r="AM66" t="s">
        <v>3216</v>
      </c>
      <c r="AN66">
        <v>7.32</v>
      </c>
      <c r="AO66" t="s">
        <v>3216</v>
      </c>
      <c r="AP66">
        <v>0.15627920727476899</v>
      </c>
      <c r="AQ66">
        <f>(Table2[[#This Row],[Sharpe Ratio]]-AVERAGE(Table2[Sharpe Ratio]))/_xlfn.STDEV.P(Table2[Sharpe Ratio])</f>
        <v>1.0822000037057733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3.1613592182246926</v>
      </c>
      <c r="AS66">
        <f>_xlfn.RANK.AVG(Table2[[#This Row],[1Y Return vs Nifty Z-Score]],Table2[1Y Return vs Nifty Z-Score])</f>
        <v>60</v>
      </c>
      <c r="AT66">
        <f>_xlfn.RANK.AVG(Table2[[#This Row],[6M Return vs Nifty Z-Score]],Table2[6M Return vs Nifty Z-Score])</f>
        <v>185</v>
      </c>
      <c r="AU66">
        <f>_xlfn.RANK.AVG(Table2[[#This Row],[Sharpe Ratio Z-Score]],Table2[Sharpe Ratio Z-Score])</f>
        <v>102</v>
      </c>
      <c r="AV66">
        <f>(Table2[[#This Row],[Rank 1Y]]+Table2[[#This Row],[Rank 6M]]+Table2[[#This Row],[Rank Sharpe]])/3</f>
        <v>115.66666666666667</v>
      </c>
    </row>
    <row r="67" spans="1:48" x14ac:dyDescent="0.3">
      <c r="A67" t="s">
        <v>1396</v>
      </c>
      <c r="B67" t="s">
        <v>1397</v>
      </c>
      <c r="C67" t="s">
        <v>3175</v>
      </c>
      <c r="D67" t="s">
        <v>57</v>
      </c>
      <c r="E67">
        <v>8210.8918599399894</v>
      </c>
      <c r="F67">
        <v>15.43</v>
      </c>
      <c r="G67">
        <v>88.595818947384601</v>
      </c>
      <c r="H67">
        <f>(Table2[[#This Row],[1Y Return vs Nifty]]-AVERAGE(Table2[1Y Return vs Nifty]))/_xlfn.STDEV.P(Table2[1Y Return vs Nifty])</f>
        <v>1.0079254211881707</v>
      </c>
      <c r="I67">
        <v>-4.97881294214121</v>
      </c>
      <c r="J67">
        <f>(Table2[[#This Row],[1M Return vs Nifty]]-AVERAGE(Table2[1M Return vs Nifty]))/_xlfn.STDEV.P(Table2[1M Return vs Nifty])</f>
        <v>-0.72453943960439904</v>
      </c>
      <c r="K67">
        <v>72.912380911457205</v>
      </c>
      <c r="L67">
        <f>(Table2[[#This Row],[6M Return vs Nifty]]-AVERAGE(Table2[6M Return vs Nifty]))/_xlfn.STDEV.P(Table2[6M Return vs Nifty])</f>
        <v>1.6661022188516881</v>
      </c>
      <c r="M67">
        <v>-2.5082495583048998</v>
      </c>
      <c r="N67">
        <f>(Table2[[#This Row],[1W Return vs Nifty]]-AVERAGE(Table2[1W Return vs Nifty]))/_xlfn.STDEV.P(Table2[1W Return vs Nifty])</f>
        <v>-0.61684969031658432</v>
      </c>
      <c r="O67">
        <v>15.68</v>
      </c>
      <c r="P67">
        <v>15.809098385666299</v>
      </c>
      <c r="Q67">
        <v>12.980018299168099</v>
      </c>
      <c r="R67">
        <v>39.242628032329897</v>
      </c>
      <c r="S67" s="1">
        <f>(Table2[[#This Row],[Close Price]]-Table2[[#This Row],[20D EMA]])/Table2[[#This Row],[20D EMA]]</f>
        <v>-1.5943877551020409E-2</v>
      </c>
      <c r="T67" s="1">
        <f>(Table2[[#This Row],[Close Price]]-Table2[[#This Row],[50D EMA]])/Table2[[#This Row],[50D EMA]]</f>
        <v>-2.3979760035526026E-2</v>
      </c>
      <c r="U67" s="1">
        <f>(Table2[[#This Row],[Close Price]]-Table2[[#This Row],[200D EMA]])/Table2[[#This Row],[200D EMA]]</f>
        <v>0.18875025014324684</v>
      </c>
      <c r="V67">
        <v>0.39925117469106702</v>
      </c>
      <c r="W67">
        <v>15.26</v>
      </c>
      <c r="X67">
        <v>15.6</v>
      </c>
      <c r="Y67">
        <v>15.26</v>
      </c>
      <c r="Z67">
        <v>15.6</v>
      </c>
      <c r="AA67">
        <v>15</v>
      </c>
      <c r="AB67">
        <v>16.29</v>
      </c>
      <c r="AC67" s="1">
        <f>(Table2[[#This Row],[Close Price]]/Table2[[#This Row],[Day Low]])-1</f>
        <v>1.1140235910878094E-2</v>
      </c>
      <c r="AD67" s="1">
        <f>(Table2[[#This Row],[Day High]]/Table2[[#This Row],[Close Price]])-1</f>
        <v>1.1017498379779722E-2</v>
      </c>
      <c r="AE67" s="1">
        <f>(Table2[[#This Row],[Close Price]]/Table2[[#This Row],[Current Week Low]])-1</f>
        <v>1.1140235910878094E-2</v>
      </c>
      <c r="AF67" s="1">
        <f>(Table2[[#This Row],[Current Week High]]/Table2[[#This Row],[Close Price]])-1</f>
        <v>1.1017498379779722E-2</v>
      </c>
      <c r="AG67" s="1">
        <f>(Table2[[#This Row],[Close Price]]/Table2[[#This Row],[Current Month Low]])-1</f>
        <v>2.8666666666666618E-2</v>
      </c>
      <c r="AH67" s="1">
        <f>(Table2[[#This Row],[Current Month High]]/Table2[[#This Row],[Close Price]])-1</f>
        <v>5.5735580038885235E-2</v>
      </c>
      <c r="AI67">
        <v>36.746597537265004</v>
      </c>
      <c r="AJ67">
        <v>146.88</v>
      </c>
      <c r="AK67" t="str">
        <f>IF(AND(Table2[[#This Row],[20D EMA]]&gt;Table2[[#This Row],[50D EMA]],Table2[[#This Row],[50D EMA]]&gt;Table2[[#This Row],[200D EMA]]),"Uptrend","Downtrend/NoTrend")</f>
        <v>Downtrend/NoTrend</v>
      </c>
      <c r="AL67">
        <v>-0.12</v>
      </c>
      <c r="AM67" t="s">
        <v>3215</v>
      </c>
      <c r="AN67">
        <v>-3.14</v>
      </c>
      <c r="AO67" t="s">
        <v>3215</v>
      </c>
      <c r="AP67">
        <v>0.105274161702393</v>
      </c>
      <c r="AQ67">
        <f>(Table2[[#This Row],[Sharpe Ratio]]-AVERAGE(Table2[Sharpe Ratio]))/_xlfn.STDEV.P(Table2[Sharpe Ratio])</f>
        <v>0.48891294050977407</v>
      </c>
      <c r="AR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">
        <f>_xlfn.RANK.AVG(Table2[[#This Row],[1Y Return vs Nifty Z-Score]],Table2[1Y Return vs Nifty Z-Score])</f>
        <v>95</v>
      </c>
      <c r="AT67">
        <f>_xlfn.RANK.AVG(Table2[[#This Row],[6M Return vs Nifty Z-Score]],Table2[6M Return vs Nifty Z-Score])</f>
        <v>45</v>
      </c>
      <c r="AU67">
        <f>_xlfn.RANK.AVG(Table2[[#This Row],[Sharpe Ratio Z-Score]],Table2[Sharpe Ratio Z-Score])</f>
        <v>213</v>
      </c>
      <c r="AV67">
        <f>(Table2[[#This Row],[Rank 1Y]]+Table2[[#This Row],[Rank 6M]]+Table2[[#This Row],[Rank Sharpe]])/3</f>
        <v>117.66666666666667</v>
      </c>
    </row>
    <row r="68" spans="1:48" x14ac:dyDescent="0.3">
      <c r="A68" t="s">
        <v>1087</v>
      </c>
      <c r="B68" t="s">
        <v>1088</v>
      </c>
      <c r="C68" t="s">
        <v>3183</v>
      </c>
      <c r="D68" t="s">
        <v>464</v>
      </c>
      <c r="E68">
        <v>12282.066591049999</v>
      </c>
      <c r="F68">
        <v>1850.5</v>
      </c>
      <c r="G68">
        <v>35.619079670198502</v>
      </c>
      <c r="H68">
        <f>(Table2[[#This Row],[1Y Return vs Nifty]]-AVERAGE(Table2[1Y Return vs Nifty]))/_xlfn.STDEV.P(Table2[1Y Return vs Nifty])</f>
        <v>0.12593490656443948</v>
      </c>
      <c r="I68">
        <v>-4.3222222833575996</v>
      </c>
      <c r="J68">
        <f>(Table2[[#This Row],[1M Return vs Nifty]]-AVERAGE(Table2[1M Return vs Nifty]))/_xlfn.STDEV.P(Table2[1M Return vs Nifty])</f>
        <v>-0.66109901305206509</v>
      </c>
      <c r="K68">
        <v>64.877381368580302</v>
      </c>
      <c r="L68">
        <f>(Table2[[#This Row],[6M Return vs Nifty]]-AVERAGE(Table2[6M Return vs Nifty]))/_xlfn.STDEV.P(Table2[6M Return vs Nifty])</f>
        <v>1.4268902945989712</v>
      </c>
      <c r="M68">
        <v>-8.7325952796502495</v>
      </c>
      <c r="N68">
        <f>(Table2[[#This Row],[1W Return vs Nifty]]-AVERAGE(Table2[1W Return vs Nifty]))/_xlfn.STDEV.P(Table2[1W Return vs Nifty])</f>
        <v>-2.1221935765967732</v>
      </c>
      <c r="O68">
        <v>1952.86</v>
      </c>
      <c r="P68">
        <v>1894.41062003155</v>
      </c>
      <c r="Q68">
        <v>1511.5062716457201</v>
      </c>
      <c r="R68">
        <v>32.232031596946598</v>
      </c>
      <c r="S68" s="1">
        <f>(Table2[[#This Row],[Close Price]]-Table2[[#This Row],[20D EMA]])/Table2[[#This Row],[20D EMA]]</f>
        <v>-5.2415431725776507E-2</v>
      </c>
      <c r="T68" s="1">
        <f>(Table2[[#This Row],[Close Price]]-Table2[[#This Row],[50D EMA]])/Table2[[#This Row],[50D EMA]]</f>
        <v>-2.3179040260457747E-2</v>
      </c>
      <c r="U68" s="1">
        <f>(Table2[[#This Row],[Close Price]]-Table2[[#This Row],[200D EMA]])/Table2[[#This Row],[200D EMA]]</f>
        <v>0.22427543617479362</v>
      </c>
      <c r="V68">
        <v>0.91876116912186501</v>
      </c>
      <c r="W68">
        <v>1841.6</v>
      </c>
      <c r="X68">
        <v>1870.95</v>
      </c>
      <c r="Y68">
        <v>1841.6</v>
      </c>
      <c r="Z68">
        <v>1870.95</v>
      </c>
      <c r="AA68">
        <v>1841.6</v>
      </c>
      <c r="AB68">
        <v>2182</v>
      </c>
      <c r="AC68" s="1">
        <f>(Table2[[#This Row],[Close Price]]/Table2[[#This Row],[Day Low]])-1</f>
        <v>4.8327541268462504E-3</v>
      </c>
      <c r="AD68" s="1">
        <f>(Table2[[#This Row],[Day High]]/Table2[[#This Row],[Close Price]])-1</f>
        <v>1.1051067279113758E-2</v>
      </c>
      <c r="AE68" s="1">
        <f>(Table2[[#This Row],[Close Price]]/Table2[[#This Row],[Current Week Low]])-1</f>
        <v>4.8327541268462504E-3</v>
      </c>
      <c r="AF68" s="1">
        <f>(Table2[[#This Row],[Current Week High]]/Table2[[#This Row],[Close Price]])-1</f>
        <v>1.1051067279113758E-2</v>
      </c>
      <c r="AG68" s="1">
        <f>(Table2[[#This Row],[Close Price]]/Table2[[#This Row],[Current Month Low]])-1</f>
        <v>4.8327541268462504E-3</v>
      </c>
      <c r="AH68" s="1">
        <f>(Table2[[#This Row],[Current Month High]]/Table2[[#This Row],[Close Price]])-1</f>
        <v>0.17914077276411788</v>
      </c>
      <c r="AI68">
        <v>28.613888138340901</v>
      </c>
      <c r="AJ68">
        <v>105.98271524490499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-0.44</v>
      </c>
      <c r="AM68" t="s">
        <v>3215</v>
      </c>
      <c r="AN68">
        <v>-6.96</v>
      </c>
      <c r="AO68" t="s">
        <v>3215</v>
      </c>
      <c r="AP68">
        <v>0.21045304694165701</v>
      </c>
      <c r="AQ68">
        <f>(Table2[[#This Row],[Sharpe Ratio]]-AVERAGE(Table2[Sharpe Ratio]))/_xlfn.STDEV.P(Table2[Sharpe Ratio])</f>
        <v>1.7123462544803454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0.48187886599491758</v>
      </c>
      <c r="AS68">
        <f>_xlfn.RANK.AVG(Table2[[#This Row],[1Y Return vs Nifty Z-Score]],Table2[1Y Return vs Nifty Z-Score])</f>
        <v>270</v>
      </c>
      <c r="AT68">
        <f>_xlfn.RANK.AVG(Table2[[#This Row],[6M Return vs Nifty Z-Score]],Table2[6M Return vs Nifty Z-Score])</f>
        <v>62</v>
      </c>
      <c r="AU68">
        <f>_xlfn.RANK.AVG(Table2[[#This Row],[Sharpe Ratio Z-Score]],Table2[Sharpe Ratio Z-Score])</f>
        <v>29</v>
      </c>
      <c r="AV68">
        <f>(Table2[[#This Row],[Rank 1Y]]+Table2[[#This Row],[Rank 6M]]+Table2[[#This Row],[Rank Sharpe]])/3</f>
        <v>120.33333333333333</v>
      </c>
    </row>
    <row r="69" spans="1:48" x14ac:dyDescent="0.3">
      <c r="A69" t="s">
        <v>630</v>
      </c>
      <c r="B69" t="s">
        <v>631</v>
      </c>
      <c r="C69" t="s">
        <v>3174</v>
      </c>
      <c r="D69" t="s">
        <v>54</v>
      </c>
      <c r="E69">
        <v>30751.446684800001</v>
      </c>
      <c r="F69">
        <v>1208</v>
      </c>
      <c r="G69">
        <v>92.183481285046895</v>
      </c>
      <c r="H69">
        <f>(Table2[[#This Row],[1Y Return vs Nifty]]-AVERAGE(Table2[1Y Return vs Nifty]))/_xlfn.STDEV.P(Table2[1Y Return vs Nifty])</f>
        <v>1.0676551100037601</v>
      </c>
      <c r="I69">
        <v>17.089380631184799</v>
      </c>
      <c r="J69">
        <f>(Table2[[#This Row],[1M Return vs Nifty]]-AVERAGE(Table2[1M Return vs Nifty]))/_xlfn.STDEV.P(Table2[1M Return vs Nifty])</f>
        <v>1.4077108365797355</v>
      </c>
      <c r="K69">
        <v>80.2583603799918</v>
      </c>
      <c r="L69">
        <f>(Table2[[#This Row],[6M Return vs Nifty]]-AVERAGE(Table2[6M Return vs Nifty]))/_xlfn.STDEV.P(Table2[6M Return vs Nifty])</f>
        <v>1.8848011590086824</v>
      </c>
      <c r="M69">
        <v>-1.54916072381669</v>
      </c>
      <c r="N69">
        <f>(Table2[[#This Row],[1W Return vs Nifty]]-AVERAGE(Table2[1W Return vs Nifty]))/_xlfn.STDEV.P(Table2[1W Return vs Nifty])</f>
        <v>-0.38489623239002813</v>
      </c>
      <c r="O69">
        <v>1121.6500000000001</v>
      </c>
      <c r="P69">
        <v>1004.40494663494</v>
      </c>
      <c r="Q69">
        <v>783.25460434529202</v>
      </c>
      <c r="R69">
        <v>80.701357906111696</v>
      </c>
      <c r="S69" s="1">
        <f>(Table2[[#This Row],[Close Price]]-Table2[[#This Row],[20D EMA]])/Table2[[#This Row],[20D EMA]]</f>
        <v>7.6984799179779698E-2</v>
      </c>
      <c r="T69" s="1">
        <f>(Table2[[#This Row],[Close Price]]-Table2[[#This Row],[50D EMA]])/Table2[[#This Row],[50D EMA]]</f>
        <v>0.20270216116235287</v>
      </c>
      <c r="U69" s="1">
        <f>(Table2[[#This Row],[Close Price]]-Table2[[#This Row],[200D EMA]])/Table2[[#This Row],[200D EMA]]</f>
        <v>0.54228266683442583</v>
      </c>
      <c r="V69">
        <v>0.83465984877140398</v>
      </c>
      <c r="W69">
        <v>1161.3</v>
      </c>
      <c r="X69">
        <v>1229</v>
      </c>
      <c r="Y69">
        <v>1161.3</v>
      </c>
      <c r="Z69">
        <v>1229</v>
      </c>
      <c r="AA69">
        <v>1061.5</v>
      </c>
      <c r="AB69">
        <v>1257</v>
      </c>
      <c r="AC69" s="1">
        <f>(Table2[[#This Row],[Close Price]]/Table2[[#This Row],[Day Low]])-1</f>
        <v>4.0213553775940714E-2</v>
      </c>
      <c r="AD69" s="1">
        <f>(Table2[[#This Row],[Day High]]/Table2[[#This Row],[Close Price]])-1</f>
        <v>1.7384105960264851E-2</v>
      </c>
      <c r="AE69" s="1">
        <f>(Table2[[#This Row],[Close Price]]/Table2[[#This Row],[Current Week Low]])-1</f>
        <v>4.0213553775940714E-2</v>
      </c>
      <c r="AF69" s="1">
        <f>(Table2[[#This Row],[Current Week High]]/Table2[[#This Row],[Close Price]])-1</f>
        <v>1.7384105960264851E-2</v>
      </c>
      <c r="AG69" s="1">
        <f>(Table2[[#This Row],[Close Price]]/Table2[[#This Row],[Current Month Low]])-1</f>
        <v>0.13801224682053692</v>
      </c>
      <c r="AH69" s="1">
        <f>(Table2[[#This Row],[Current Month High]]/Table2[[#This Row],[Close Price]])-1</f>
        <v>4.0562913907284726E-2</v>
      </c>
      <c r="AI69">
        <v>4.0562913907284699</v>
      </c>
      <c r="AJ69">
        <v>133.20463320463301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0.24</v>
      </c>
      <c r="AM69" t="s">
        <v>3216</v>
      </c>
      <c r="AN69">
        <v>10.84</v>
      </c>
      <c r="AO69" t="s">
        <v>3216</v>
      </c>
      <c r="AP69">
        <v>9.6726866026404998E-2</v>
      </c>
      <c r="AQ69">
        <f>(Table2[[#This Row],[Sharpe Ratio]]-AVERAGE(Table2[Sharpe Ratio]))/_xlfn.STDEV.P(Table2[Sharpe Ratio])</f>
        <v>0.38949140499366425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4.3647622781958137</v>
      </c>
      <c r="AS69">
        <f>_xlfn.RANK.AVG(Table2[[#This Row],[1Y Return vs Nifty Z-Score]],Table2[1Y Return vs Nifty Z-Score])</f>
        <v>87</v>
      </c>
      <c r="AT69">
        <f>_xlfn.RANK.AVG(Table2[[#This Row],[6M Return vs Nifty Z-Score]],Table2[6M Return vs Nifty Z-Score])</f>
        <v>36</v>
      </c>
      <c r="AU69">
        <f>_xlfn.RANK.AVG(Table2[[#This Row],[Sharpe Ratio Z-Score]],Table2[Sharpe Ratio Z-Score])</f>
        <v>239</v>
      </c>
      <c r="AV69">
        <f>(Table2[[#This Row],[Rank 1Y]]+Table2[[#This Row],[Rank 6M]]+Table2[[#This Row],[Rank Sharpe]])/3</f>
        <v>120.66666666666667</v>
      </c>
    </row>
    <row r="70" spans="1:48" x14ac:dyDescent="0.3">
      <c r="A70" t="s">
        <v>445</v>
      </c>
      <c r="B70" t="s">
        <v>446</v>
      </c>
      <c r="C70" t="s">
        <v>3170</v>
      </c>
      <c r="D70" t="s">
        <v>132</v>
      </c>
      <c r="E70">
        <v>50537.965499999998</v>
      </c>
      <c r="F70">
        <v>247.25</v>
      </c>
      <c r="G70">
        <v>214.620614389764</v>
      </c>
      <c r="H70">
        <f>(Table2[[#This Row],[1Y Return vs Nifty]]-AVERAGE(Table2[1Y Return vs Nifty]))/_xlfn.STDEV.P(Table2[1Y Return vs Nifty])</f>
        <v>3.106066524324004</v>
      </c>
      <c r="I70">
        <v>-15.883564324738501</v>
      </c>
      <c r="J70">
        <f>(Table2[[#This Row],[1M Return vs Nifty]]-AVERAGE(Table2[1M Return vs Nifty]))/_xlfn.STDEV.P(Table2[1M Return vs Nifty])</f>
        <v>-1.7781670992496748</v>
      </c>
      <c r="K70">
        <v>21.722258622422601</v>
      </c>
      <c r="L70">
        <f>(Table2[[#This Row],[6M Return vs Nifty]]-AVERAGE(Table2[6M Return vs Nifty]))/_xlfn.STDEV.P(Table2[6M Return vs Nifty])</f>
        <v>0.14210864671173506</v>
      </c>
      <c r="M70">
        <v>-2.1492036308753</v>
      </c>
      <c r="N70">
        <f>(Table2[[#This Row],[1W Return vs Nifty]]-AVERAGE(Table2[1W Return vs Nifty]))/_xlfn.STDEV.P(Table2[1W Return vs Nifty])</f>
        <v>-0.53001524763830621</v>
      </c>
      <c r="O70">
        <v>267</v>
      </c>
      <c r="P70">
        <v>277.83728943988302</v>
      </c>
      <c r="Q70">
        <v>225.05848990356799</v>
      </c>
      <c r="R70">
        <v>32.612945354786397</v>
      </c>
      <c r="S70" s="1">
        <f>(Table2[[#This Row],[Close Price]]-Table2[[#This Row],[20D EMA]])/Table2[[#This Row],[20D EMA]]</f>
        <v>-7.3970037453183521E-2</v>
      </c>
      <c r="T70" s="1">
        <f>(Table2[[#This Row],[Close Price]]-Table2[[#This Row],[50D EMA]])/Table2[[#This Row],[50D EMA]]</f>
        <v>-0.11009065594307614</v>
      </c>
      <c r="U70" s="1">
        <f>(Table2[[#This Row],[Close Price]]-Table2[[#This Row],[200D EMA]])/Table2[[#This Row],[200D EMA]]</f>
        <v>9.8603301328203732E-2</v>
      </c>
      <c r="V70">
        <v>0.40904164221760703</v>
      </c>
      <c r="W70">
        <v>246.25</v>
      </c>
      <c r="X70">
        <v>254.7</v>
      </c>
      <c r="Y70">
        <v>246.25</v>
      </c>
      <c r="Z70">
        <v>254.7</v>
      </c>
      <c r="AA70">
        <v>245</v>
      </c>
      <c r="AB70">
        <v>281.8</v>
      </c>
      <c r="AC70" s="1">
        <f>(Table2[[#This Row],[Close Price]]/Table2[[#This Row],[Day Low]])-1</f>
        <v>4.0609137055838129E-3</v>
      </c>
      <c r="AD70" s="1">
        <f>(Table2[[#This Row],[Day High]]/Table2[[#This Row],[Close Price]])-1</f>
        <v>3.0131445904954424E-2</v>
      </c>
      <c r="AE70" s="1">
        <f>(Table2[[#This Row],[Close Price]]/Table2[[#This Row],[Current Week Low]])-1</f>
        <v>4.0609137055838129E-3</v>
      </c>
      <c r="AF70" s="1">
        <f>(Table2[[#This Row],[Current Week High]]/Table2[[#This Row],[Close Price]])-1</f>
        <v>3.0131445904954424E-2</v>
      </c>
      <c r="AG70" s="1">
        <f>(Table2[[#This Row],[Close Price]]/Table2[[#This Row],[Current Month Low]])-1</f>
        <v>9.1836734693877542E-3</v>
      </c>
      <c r="AH70" s="1">
        <f>(Table2[[#This Row],[Current Month High]]/Table2[[#This Row],[Close Price]])-1</f>
        <v>0.13973710819009111</v>
      </c>
      <c r="AI70">
        <v>43.053589484327603</v>
      </c>
      <c r="AJ70">
        <v>250.70921985815599</v>
      </c>
      <c r="AK70" t="str">
        <f>IF(AND(Table2[[#This Row],[20D EMA]]&gt;Table2[[#This Row],[50D EMA]],Table2[[#This Row],[50D EMA]]&gt;Table2[[#This Row],[200D EMA]]),"Uptrend","Downtrend/NoTrend")</f>
        <v>Downtrend/NoTrend</v>
      </c>
      <c r="AL70">
        <v>-0.14000000000000001</v>
      </c>
      <c r="AM70" t="s">
        <v>3215</v>
      </c>
      <c r="AN70">
        <v>-15.8</v>
      </c>
      <c r="AO70" t="s">
        <v>3215</v>
      </c>
      <c r="AP70">
        <v>0.167755276784957</v>
      </c>
      <c r="AQ70">
        <f>(Table2[[#This Row],[Sharpe Ratio]]-AVERAGE(Table2[Sharpe Ratio]))/_xlfn.STDEV.P(Table2[Sharpe Ratio])</f>
        <v>1.2156888282000327</v>
      </c>
      <c r="AR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">
        <f>_xlfn.RANK.AVG(Table2[[#This Row],[1Y Return vs Nifty Z-Score]],Table2[1Y Return vs Nifty Z-Score])</f>
        <v>12</v>
      </c>
      <c r="AT70">
        <f>_xlfn.RANK.AVG(Table2[[#This Row],[6M Return vs Nifty Z-Score]],Table2[6M Return vs Nifty Z-Score])</f>
        <v>264</v>
      </c>
      <c r="AU70">
        <f>_xlfn.RANK.AVG(Table2[[#This Row],[Sharpe Ratio Z-Score]],Table2[Sharpe Ratio Z-Score])</f>
        <v>86</v>
      </c>
      <c r="AV70">
        <f>(Table2[[#This Row],[Rank 1Y]]+Table2[[#This Row],[Rank 6M]]+Table2[[#This Row],[Rank Sharpe]])/3</f>
        <v>120.66666666666667</v>
      </c>
    </row>
    <row r="71" spans="1:48" x14ac:dyDescent="0.3">
      <c r="A71" t="s">
        <v>259</v>
      </c>
      <c r="B71" t="s">
        <v>260</v>
      </c>
      <c r="C71" t="s">
        <v>3182</v>
      </c>
      <c r="D71" t="s">
        <v>261</v>
      </c>
      <c r="E71">
        <v>104909.11199999999</v>
      </c>
      <c r="F71">
        <v>3817.7</v>
      </c>
      <c r="G71">
        <v>95.407520349345404</v>
      </c>
      <c r="H71">
        <f>(Table2[[#This Row],[1Y Return vs Nifty]]-AVERAGE(Table2[1Y Return vs Nifty]))/_xlfn.STDEV.P(Table2[1Y Return vs Nifty])</f>
        <v>1.1213309668474487</v>
      </c>
      <c r="I71">
        <v>-2.1623778934466298</v>
      </c>
      <c r="J71">
        <f>(Table2[[#This Row],[1M Return vs Nifty]]-AVERAGE(Table2[1M Return vs Nifty]))/_xlfn.STDEV.P(Table2[1M Return vs Nifty])</f>
        <v>-0.4524127523665093</v>
      </c>
      <c r="K71">
        <v>25.475972940638801</v>
      </c>
      <c r="L71">
        <f>(Table2[[#This Row],[6M Return vs Nifty]]-AVERAGE(Table2[6M Return vs Nifty]))/_xlfn.STDEV.P(Table2[6M Return vs Nifty])</f>
        <v>0.25386138799863389</v>
      </c>
      <c r="M71">
        <v>-9.02123660013327E-2</v>
      </c>
      <c r="N71">
        <f>(Table2[[#This Row],[1W Return vs Nifty]]-AVERAGE(Table2[1W Return vs Nifty]))/_xlfn.STDEV.P(Table2[1W Return vs Nifty])</f>
        <v>-3.2052883200039281E-2</v>
      </c>
      <c r="O71">
        <v>3782.77</v>
      </c>
      <c r="P71">
        <v>3755.2210949505102</v>
      </c>
      <c r="Q71">
        <v>3187.1717743408199</v>
      </c>
      <c r="R71">
        <v>50.386628075693999</v>
      </c>
      <c r="S71" s="1">
        <f>(Table2[[#This Row],[Close Price]]-Table2[[#This Row],[20D EMA]])/Table2[[#This Row],[20D EMA]]</f>
        <v>9.2339740454745693E-3</v>
      </c>
      <c r="T71" s="1">
        <f>(Table2[[#This Row],[Close Price]]-Table2[[#This Row],[50D EMA]])/Table2[[#This Row],[50D EMA]]</f>
        <v>1.6637876564312665E-2</v>
      </c>
      <c r="U71" s="1">
        <f>(Table2[[#This Row],[Close Price]]-Table2[[#This Row],[200D EMA]])/Table2[[#This Row],[200D EMA]]</f>
        <v>0.19783314810184263</v>
      </c>
      <c r="V71">
        <v>0.58848914337835301</v>
      </c>
      <c r="W71">
        <v>3775.2</v>
      </c>
      <c r="X71">
        <v>3832.3</v>
      </c>
      <c r="Y71">
        <v>3775.2</v>
      </c>
      <c r="Z71">
        <v>3832.3</v>
      </c>
      <c r="AA71">
        <v>3661.25</v>
      </c>
      <c r="AB71">
        <v>3895.75</v>
      </c>
      <c r="AC71" s="1">
        <f>(Table2[[#This Row],[Close Price]]/Table2[[#This Row],[Day Low]])-1</f>
        <v>1.1257681712227185E-2</v>
      </c>
      <c r="AD71" s="1">
        <f>(Table2[[#This Row],[Day High]]/Table2[[#This Row],[Close Price]])-1</f>
        <v>3.8242921130524632E-3</v>
      </c>
      <c r="AE71" s="1">
        <f>(Table2[[#This Row],[Close Price]]/Table2[[#This Row],[Current Week Low]])-1</f>
        <v>1.1257681712227185E-2</v>
      </c>
      <c r="AF71" s="1">
        <f>(Table2[[#This Row],[Current Week High]]/Table2[[#This Row],[Close Price]])-1</f>
        <v>3.8242921130524632E-3</v>
      </c>
      <c r="AG71" s="1">
        <f>(Table2[[#This Row],[Close Price]]/Table2[[#This Row],[Current Month Low]])-1</f>
        <v>4.2731307613519842E-2</v>
      </c>
      <c r="AH71" s="1">
        <f>(Table2[[#This Row],[Current Month High]]/Table2[[#This Row],[Close Price]])-1</f>
        <v>2.0444246535872512E-2</v>
      </c>
      <c r="AI71">
        <v>9.2778374413914104</v>
      </c>
      <c r="AJ71">
        <v>130.91392971632399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-0.09</v>
      </c>
      <c r="AM71" t="s">
        <v>3215</v>
      </c>
      <c r="AN71">
        <v>2.2200000000000002</v>
      </c>
      <c r="AO71" t="s">
        <v>3216</v>
      </c>
      <c r="AP71">
        <v>0.19666659405410999</v>
      </c>
      <c r="AQ71">
        <f>(Table2[[#This Row],[Sharpe Ratio]]-AVERAGE(Table2[Sharpe Ratio]))/_xlfn.STDEV.P(Table2[Sharpe Ratio])</f>
        <v>1.5519832148289774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2.4427099341085117</v>
      </c>
      <c r="AS71">
        <f>_xlfn.RANK.AVG(Table2[[#This Row],[1Y Return vs Nifty Z-Score]],Table2[1Y Return vs Nifty Z-Score])</f>
        <v>83</v>
      </c>
      <c r="AT71">
        <f>_xlfn.RANK.AVG(Table2[[#This Row],[6M Return vs Nifty Z-Score]],Table2[6M Return vs Nifty Z-Score])</f>
        <v>239</v>
      </c>
      <c r="AU71">
        <f>_xlfn.RANK.AVG(Table2[[#This Row],[Sharpe Ratio Z-Score]],Table2[Sharpe Ratio Z-Score])</f>
        <v>44</v>
      </c>
      <c r="AV71">
        <f>(Table2[[#This Row],[Rank 1Y]]+Table2[[#This Row],[Rank 6M]]+Table2[[#This Row],[Rank Sharpe]])/3</f>
        <v>122</v>
      </c>
    </row>
    <row r="72" spans="1:48" x14ac:dyDescent="0.3">
      <c r="A72" t="s">
        <v>1081</v>
      </c>
      <c r="B72" t="s">
        <v>1082</v>
      </c>
      <c r="C72" t="s">
        <v>3174</v>
      </c>
      <c r="D72" t="s">
        <v>54</v>
      </c>
      <c r="E72">
        <v>12456.659668439999</v>
      </c>
      <c r="F72">
        <v>1395.45</v>
      </c>
      <c r="G72">
        <v>161.27226853321699</v>
      </c>
      <c r="H72">
        <f>(Table2[[#This Row],[1Y Return vs Nifty]]-AVERAGE(Table2[1Y Return vs Nifty]))/_xlfn.STDEV.P(Table2[1Y Return vs Nifty])</f>
        <v>2.2178892665628136</v>
      </c>
      <c r="I72">
        <v>6.4064371097779302</v>
      </c>
      <c r="J72">
        <f>(Table2[[#This Row],[1M Return vs Nifty]]-AVERAGE(Table2[1M Return vs Nifty]))/_xlfn.STDEV.P(Table2[1M Return vs Nifty])</f>
        <v>0.37551446770647606</v>
      </c>
      <c r="K72">
        <v>59.3584295332398</v>
      </c>
      <c r="L72">
        <f>(Table2[[#This Row],[6M Return vs Nifty]]-AVERAGE(Table2[6M Return vs Nifty]))/_xlfn.STDEV.P(Table2[6M Return vs Nifty])</f>
        <v>1.2625842381586527</v>
      </c>
      <c r="M72">
        <v>-1.3080768220244401</v>
      </c>
      <c r="N72">
        <f>(Table2[[#This Row],[1W Return vs Nifty]]-AVERAGE(Table2[1W Return vs Nifty]))/_xlfn.STDEV.P(Table2[1W Return vs Nifty])</f>
        <v>-0.32659063789212234</v>
      </c>
      <c r="O72">
        <v>1315.16</v>
      </c>
      <c r="P72">
        <v>1197.2815772894501</v>
      </c>
      <c r="Q72">
        <v>910.31473143571498</v>
      </c>
      <c r="R72">
        <v>60.447206698980501</v>
      </c>
      <c r="S72" s="1">
        <f>(Table2[[#This Row],[Close Price]]-Table2[[#This Row],[20D EMA]])/Table2[[#This Row],[20D EMA]]</f>
        <v>6.1049606131573314E-2</v>
      </c>
      <c r="T72" s="1">
        <f>(Table2[[#This Row],[Close Price]]-Table2[[#This Row],[50D EMA]])/Table2[[#This Row],[50D EMA]]</f>
        <v>0.16551530272368131</v>
      </c>
      <c r="U72" s="1">
        <f>(Table2[[#This Row],[Close Price]]-Table2[[#This Row],[200D EMA]])/Table2[[#This Row],[200D EMA]]</f>
        <v>0.53293136078238301</v>
      </c>
      <c r="V72">
        <v>0.85319128480097906</v>
      </c>
      <c r="W72">
        <v>1355.4</v>
      </c>
      <c r="X72">
        <v>1431</v>
      </c>
      <c r="Y72">
        <v>1355.4</v>
      </c>
      <c r="Z72">
        <v>1431</v>
      </c>
      <c r="AA72">
        <v>1250.55</v>
      </c>
      <c r="AB72">
        <v>1431</v>
      </c>
      <c r="AC72" s="1">
        <f>(Table2[[#This Row],[Close Price]]/Table2[[#This Row],[Day Low]])-1</f>
        <v>2.9548472775564383E-2</v>
      </c>
      <c r="AD72" s="1">
        <f>(Table2[[#This Row],[Day High]]/Table2[[#This Row],[Close Price]])-1</f>
        <v>2.5475653015156308E-2</v>
      </c>
      <c r="AE72" s="1">
        <f>(Table2[[#This Row],[Close Price]]/Table2[[#This Row],[Current Week Low]])-1</f>
        <v>2.9548472775564383E-2</v>
      </c>
      <c r="AF72" s="1">
        <f>(Table2[[#This Row],[Current Week High]]/Table2[[#This Row],[Close Price]])-1</f>
        <v>2.5475653015156308E-2</v>
      </c>
      <c r="AG72" s="1">
        <f>(Table2[[#This Row],[Close Price]]/Table2[[#This Row],[Current Month Low]])-1</f>
        <v>0.11586901763224189</v>
      </c>
      <c r="AH72" s="1">
        <f>(Table2[[#This Row],[Current Month High]]/Table2[[#This Row],[Close Price]])-1</f>
        <v>2.5475653015156308E-2</v>
      </c>
      <c r="AI72">
        <v>2.5475653015156299</v>
      </c>
      <c r="AJ72">
        <v>198.811563169164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0.23</v>
      </c>
      <c r="AM72" t="s">
        <v>3216</v>
      </c>
      <c r="AN72">
        <v>6.25</v>
      </c>
      <c r="AO72" t="s">
        <v>3216</v>
      </c>
      <c r="AP72">
        <v>8.6869038274694999E-2</v>
      </c>
      <c r="AQ72">
        <f>(Table2[[#This Row],[Sharpe Ratio]]-AVERAGE(Table2[Sharpe Ratio]))/_xlfn.STDEV.P(Table2[Sharpe Ratio])</f>
        <v>0.27482585356297268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3.8042231880987925</v>
      </c>
      <c r="AS72">
        <f>_xlfn.RANK.AVG(Table2[[#This Row],[1Y Return vs Nifty Z-Score]],Table2[1Y Return vs Nifty Z-Score])</f>
        <v>33</v>
      </c>
      <c r="AT72">
        <f>_xlfn.RANK.AVG(Table2[[#This Row],[6M Return vs Nifty Z-Score]],Table2[6M Return vs Nifty Z-Score])</f>
        <v>74</v>
      </c>
      <c r="AU72">
        <f>_xlfn.RANK.AVG(Table2[[#This Row],[Sharpe Ratio Z-Score]],Table2[Sharpe Ratio Z-Score])</f>
        <v>266</v>
      </c>
      <c r="AV72">
        <f>(Table2[[#This Row],[Rank 1Y]]+Table2[[#This Row],[Rank 6M]]+Table2[[#This Row],[Rank Sharpe]])/3</f>
        <v>124.33333333333333</v>
      </c>
    </row>
    <row r="73" spans="1:48" x14ac:dyDescent="0.3">
      <c r="A73" t="s">
        <v>728</v>
      </c>
      <c r="B73" t="s">
        <v>729</v>
      </c>
      <c r="C73" t="s">
        <v>3182</v>
      </c>
      <c r="D73" t="s">
        <v>166</v>
      </c>
      <c r="E73">
        <v>24293.743076024999</v>
      </c>
      <c r="F73">
        <v>764.25</v>
      </c>
      <c r="G73">
        <v>50.913790084687797</v>
      </c>
      <c r="H73">
        <f>(Table2[[#This Row],[1Y Return vs Nifty]]-AVERAGE(Table2[1Y Return vs Nifty]))/_xlfn.STDEV.P(Table2[1Y Return vs Nifty])</f>
        <v>0.38057099201535355</v>
      </c>
      <c r="I73">
        <v>-3.99938102496849</v>
      </c>
      <c r="J73">
        <f>(Table2[[#This Row],[1M Return vs Nifty]]-AVERAGE(Table2[1M Return vs Nifty]))/_xlfn.STDEV.P(Table2[1M Return vs Nifty])</f>
        <v>-0.62990577740835296</v>
      </c>
      <c r="K73">
        <v>50.342949312482503</v>
      </c>
      <c r="L73">
        <f>(Table2[[#This Row],[6M Return vs Nifty]]-AVERAGE(Table2[6M Return vs Nifty]))/_xlfn.STDEV.P(Table2[6M Return vs Nifty])</f>
        <v>0.99418218534441016</v>
      </c>
      <c r="M73">
        <v>1.3993928937609901</v>
      </c>
      <c r="N73">
        <f>(Table2[[#This Row],[1W Return vs Nifty]]-AVERAGE(Table2[1W Return vs Nifty]))/_xlfn.STDEV.P(Table2[1W Return vs Nifty])</f>
        <v>0.32820476814863181</v>
      </c>
      <c r="O73">
        <v>745.16</v>
      </c>
      <c r="P73">
        <v>696.68020119378298</v>
      </c>
      <c r="Q73">
        <v>568.12325207736603</v>
      </c>
      <c r="R73">
        <v>63.6153357601777</v>
      </c>
      <c r="S73" s="1">
        <f>(Table2[[#This Row],[Close Price]]-Table2[[#This Row],[20D EMA]])/Table2[[#This Row],[20D EMA]]</f>
        <v>2.5618659079929187E-2</v>
      </c>
      <c r="T73" s="1">
        <f>(Table2[[#This Row],[Close Price]]-Table2[[#This Row],[50D EMA]])/Table2[[#This Row],[50D EMA]]</f>
        <v>9.6988257582796375E-2</v>
      </c>
      <c r="U73" s="1">
        <f>(Table2[[#This Row],[Close Price]]-Table2[[#This Row],[200D EMA]])/Table2[[#This Row],[200D EMA]]</f>
        <v>0.34521866022115527</v>
      </c>
      <c r="V73">
        <v>0.56508138743466496</v>
      </c>
      <c r="W73">
        <v>772.05</v>
      </c>
      <c r="X73">
        <v>801.45</v>
      </c>
      <c r="Y73">
        <v>772.05</v>
      </c>
      <c r="Z73">
        <v>801.45</v>
      </c>
      <c r="AA73">
        <v>722.1</v>
      </c>
      <c r="AB73">
        <v>801.45</v>
      </c>
      <c r="AC73" s="1">
        <f>(Table2[[#This Row],[Close Price]]/Table2[[#This Row],[Day Low]])-1</f>
        <v>-1.0102972605401161E-2</v>
      </c>
      <c r="AD73" s="1">
        <f>(Table2[[#This Row],[Day High]]/Table2[[#This Row],[Close Price]])-1</f>
        <v>4.8675171736997092E-2</v>
      </c>
      <c r="AE73" s="1">
        <f>(Table2[[#This Row],[Close Price]]/Table2[[#This Row],[Current Week Low]])-1</f>
        <v>-1.0102972605401161E-2</v>
      </c>
      <c r="AF73" s="1">
        <f>(Table2[[#This Row],[Current Week High]]/Table2[[#This Row],[Close Price]])-1</f>
        <v>4.8675171736997092E-2</v>
      </c>
      <c r="AG73" s="1">
        <f>(Table2[[#This Row],[Close Price]]/Table2[[#This Row],[Current Month Low]])-1</f>
        <v>5.837141670128787E-2</v>
      </c>
      <c r="AH73" s="1">
        <f>(Table2[[#This Row],[Current Month High]]/Table2[[#This Row],[Close Price]])-1</f>
        <v>4.8675171736997092E-2</v>
      </c>
      <c r="AI73">
        <v>10.4285246974157</v>
      </c>
      <c r="AJ73">
        <v>144.95192307692301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0.26</v>
      </c>
      <c r="AM73" t="s">
        <v>3216</v>
      </c>
      <c r="AN73">
        <v>9.4</v>
      </c>
      <c r="AO73" t="s">
        <v>3216</v>
      </c>
      <c r="AP73">
        <v>0.17113954198734199</v>
      </c>
      <c r="AQ73">
        <f>(Table2[[#This Row],[Sharpe Ratio]]-AVERAGE(Table2[Sharpe Ratio]))/_xlfn.STDEV.P(Table2[Sharpe Ratio])</f>
        <v>1.255054360383516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2.3281065284835587</v>
      </c>
      <c r="AS73">
        <f>_xlfn.RANK.AVG(Table2[[#This Row],[1Y Return vs Nifty Z-Score]],Table2[1Y Return vs Nifty Z-Score])</f>
        <v>186</v>
      </c>
      <c r="AT73">
        <f>_xlfn.RANK.AVG(Table2[[#This Row],[6M Return vs Nifty Z-Score]],Table2[6M Return vs Nifty Z-Score])</f>
        <v>107</v>
      </c>
      <c r="AU73">
        <f>_xlfn.RANK.AVG(Table2[[#This Row],[Sharpe Ratio Z-Score]],Table2[Sharpe Ratio Z-Score])</f>
        <v>82</v>
      </c>
      <c r="AV73">
        <f>(Table2[[#This Row],[Rank 1Y]]+Table2[[#This Row],[Rank 6M]]+Table2[[#This Row],[Rank Sharpe]])/3</f>
        <v>125</v>
      </c>
    </row>
    <row r="74" spans="1:48" x14ac:dyDescent="0.3">
      <c r="A74" t="s">
        <v>541</v>
      </c>
      <c r="B74" t="s">
        <v>542</v>
      </c>
      <c r="C74" t="s">
        <v>3170</v>
      </c>
      <c r="D74" t="s">
        <v>543</v>
      </c>
      <c r="E74">
        <v>39786.290520160001</v>
      </c>
      <c r="F74">
        <v>1104.25</v>
      </c>
      <c r="G74">
        <v>88.624502522263796</v>
      </c>
      <c r="H74">
        <f>(Table2[[#This Row],[1Y Return vs Nifty]]-AVERAGE(Table2[1Y Return vs Nifty]))/_xlfn.STDEV.P(Table2[1Y Return vs Nifty])</f>
        <v>1.0084029636212106</v>
      </c>
      <c r="I74">
        <v>0.18880950214939701</v>
      </c>
      <c r="J74">
        <f>(Table2[[#This Row],[1M Return vs Nifty]]-AVERAGE(Table2[1M Return vs Nifty]))/_xlfn.STDEV.P(Table2[1M Return vs Nifty])</f>
        <v>-0.22523874480841344</v>
      </c>
      <c r="K74">
        <v>44.859100085021701</v>
      </c>
      <c r="L74">
        <f>(Table2[[#This Row],[6M Return vs Nifty]]-AVERAGE(Table2[6M Return vs Nifty]))/_xlfn.STDEV.P(Table2[6M Return vs Nifty])</f>
        <v>0.83092117717477099</v>
      </c>
      <c r="M74">
        <v>-0.31279190735204299</v>
      </c>
      <c r="N74">
        <f>(Table2[[#This Row],[1W Return vs Nifty]]-AVERAGE(Table2[1W Return vs Nifty]))/_xlfn.STDEV.P(Table2[1W Return vs Nifty])</f>
        <v>-8.5883240121621018E-2</v>
      </c>
      <c r="O74">
        <v>1084.98</v>
      </c>
      <c r="P74">
        <v>1035.81484006596</v>
      </c>
      <c r="Q74">
        <v>836.14694956722303</v>
      </c>
      <c r="R74">
        <v>51.850895805441397</v>
      </c>
      <c r="S74" s="1">
        <f>(Table2[[#This Row],[Close Price]]-Table2[[#This Row],[20D EMA]])/Table2[[#This Row],[20D EMA]]</f>
        <v>1.7760696049696753E-2</v>
      </c>
      <c r="T74" s="1">
        <f>(Table2[[#This Row],[Close Price]]-Table2[[#This Row],[50D EMA]])/Table2[[#This Row],[50D EMA]]</f>
        <v>6.6068912402994853E-2</v>
      </c>
      <c r="U74" s="1">
        <f>(Table2[[#This Row],[Close Price]]-Table2[[#This Row],[200D EMA]])/Table2[[#This Row],[200D EMA]]</f>
        <v>0.3206410674242644</v>
      </c>
      <c r="V74">
        <v>0.50805650140334202</v>
      </c>
      <c r="W74">
        <v>1087.8499999999999</v>
      </c>
      <c r="X74">
        <v>1111.8499999999999</v>
      </c>
      <c r="Y74">
        <v>1087.8499999999999</v>
      </c>
      <c r="Z74">
        <v>1111.8499999999999</v>
      </c>
      <c r="AA74">
        <v>1054.5</v>
      </c>
      <c r="AB74">
        <v>1119.6500000000001</v>
      </c>
      <c r="AC74" s="1">
        <f>(Table2[[#This Row],[Close Price]]/Table2[[#This Row],[Day Low]])-1</f>
        <v>1.5075607850347117E-2</v>
      </c>
      <c r="AD74" s="1">
        <f>(Table2[[#This Row],[Day High]]/Table2[[#This Row],[Close Price]])-1</f>
        <v>6.882499434004874E-3</v>
      </c>
      <c r="AE74" s="1">
        <f>(Table2[[#This Row],[Close Price]]/Table2[[#This Row],[Current Week Low]])-1</f>
        <v>1.5075607850347117E-2</v>
      </c>
      <c r="AF74" s="1">
        <f>(Table2[[#This Row],[Current Week High]]/Table2[[#This Row],[Close Price]])-1</f>
        <v>6.882499434004874E-3</v>
      </c>
      <c r="AG74" s="1">
        <f>(Table2[[#This Row],[Close Price]]/Table2[[#This Row],[Current Month Low]])-1</f>
        <v>4.7178757705073515E-2</v>
      </c>
      <c r="AH74" s="1">
        <f>(Table2[[#This Row],[Current Month High]]/Table2[[#This Row],[Close Price]])-1</f>
        <v>1.3946117274168168E-2</v>
      </c>
      <c r="AI74">
        <v>10.0294317410006</v>
      </c>
      <c r="AJ74">
        <v>126.489590811198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0.16</v>
      </c>
      <c r="AM74" t="s">
        <v>3216</v>
      </c>
      <c r="AN74">
        <v>2.16</v>
      </c>
      <c r="AO74" t="s">
        <v>3216</v>
      </c>
      <c r="AP74">
        <v>0.12802482304252299</v>
      </c>
      <c r="AQ74">
        <f>(Table2[[#This Row],[Sharpe Ratio]]-AVERAGE(Table2[Sharpe Ratio]))/_xlfn.STDEV.P(Table2[Sharpe Ratio])</f>
        <v>0.75354701544848446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2.2817491713144316</v>
      </c>
      <c r="AS74">
        <f>_xlfn.RANK.AVG(Table2[[#This Row],[1Y Return vs Nifty Z-Score]],Table2[1Y Return vs Nifty Z-Score])</f>
        <v>94</v>
      </c>
      <c r="AT74">
        <f>_xlfn.RANK.AVG(Table2[[#This Row],[6M Return vs Nifty Z-Score]],Table2[6M Return vs Nifty Z-Score])</f>
        <v>125</v>
      </c>
      <c r="AU74">
        <f>_xlfn.RANK.AVG(Table2[[#This Row],[Sharpe Ratio Z-Score]],Table2[Sharpe Ratio Z-Score])</f>
        <v>161</v>
      </c>
      <c r="AV74">
        <f>(Table2[[#This Row],[Rank 1Y]]+Table2[[#This Row],[Rank 6M]]+Table2[[#This Row],[Rank Sharpe]])/3</f>
        <v>126.66666666666667</v>
      </c>
    </row>
    <row r="75" spans="1:48" x14ac:dyDescent="0.3">
      <c r="A75" t="s">
        <v>853</v>
      </c>
      <c r="B75" t="s">
        <v>854</v>
      </c>
      <c r="C75" t="s">
        <v>3174</v>
      </c>
      <c r="D75" t="s">
        <v>54</v>
      </c>
      <c r="E75">
        <v>18859.572776699999</v>
      </c>
      <c r="F75">
        <v>1224.2</v>
      </c>
      <c r="G75">
        <v>150.69577253610501</v>
      </c>
      <c r="H75">
        <f>(Table2[[#This Row],[1Y Return vs Nifty]]-AVERAGE(Table2[1Y Return vs Nifty]))/_xlfn.STDEV.P(Table2[1Y Return vs Nifty])</f>
        <v>2.0418050213887096</v>
      </c>
      <c r="I75">
        <v>33.055237661047599</v>
      </c>
      <c r="J75">
        <f>(Table2[[#This Row],[1M Return vs Nifty]]-AVERAGE(Table2[1M Return vs Nifty]))/_xlfn.STDEV.P(Table2[1M Return vs Nifty])</f>
        <v>2.9503474347374405</v>
      </c>
      <c r="K75">
        <v>99.193781988584306</v>
      </c>
      <c r="L75">
        <f>(Table2[[#This Row],[6M Return vs Nifty]]-AVERAGE(Table2[6M Return vs Nifty]))/_xlfn.STDEV.P(Table2[6M Return vs Nifty])</f>
        <v>2.4485321978664754</v>
      </c>
      <c r="M75">
        <v>23.752865861351601</v>
      </c>
      <c r="N75">
        <f>(Table2[[#This Row],[1W Return vs Nifty]]-AVERAGE(Table2[1W Return vs Nifty]))/_xlfn.STDEV.P(Table2[1W Return vs Nifty])</f>
        <v>5.7343414731674622</v>
      </c>
      <c r="O75">
        <v>990.86</v>
      </c>
      <c r="P75">
        <v>891.36201982090495</v>
      </c>
      <c r="Q75">
        <v>701.66679231864396</v>
      </c>
      <c r="R75">
        <v>92.945401417451606</v>
      </c>
      <c r="S75" s="1">
        <f>(Table2[[#This Row],[Close Price]]-Table2[[#This Row],[20D EMA]])/Table2[[#This Row],[20D EMA]]</f>
        <v>0.23549240054094425</v>
      </c>
      <c r="T75" s="1">
        <f>(Table2[[#This Row],[Close Price]]-Table2[[#This Row],[50D EMA]])/Table2[[#This Row],[50D EMA]]</f>
        <v>0.37340381660637711</v>
      </c>
      <c r="U75" s="1">
        <f>(Table2[[#This Row],[Close Price]]-Table2[[#This Row],[200D EMA]])/Table2[[#This Row],[200D EMA]]</f>
        <v>0.74470277545080266</v>
      </c>
      <c r="V75">
        <v>2.3634702838238999</v>
      </c>
      <c r="W75">
        <v>1166.05</v>
      </c>
      <c r="X75">
        <v>1247.1500000000001</v>
      </c>
      <c r="Y75">
        <v>1166.05</v>
      </c>
      <c r="Z75">
        <v>1247.1500000000001</v>
      </c>
      <c r="AA75">
        <v>904.05</v>
      </c>
      <c r="AB75">
        <v>1247.1500000000001</v>
      </c>
      <c r="AC75" s="1">
        <f>(Table2[[#This Row],[Close Price]]/Table2[[#This Row],[Day Low]])-1</f>
        <v>4.9869216585909815E-2</v>
      </c>
      <c r="AD75" s="1">
        <f>(Table2[[#This Row],[Day High]]/Table2[[#This Row],[Close Price]])-1</f>
        <v>1.8746936775036804E-2</v>
      </c>
      <c r="AE75" s="1">
        <f>(Table2[[#This Row],[Close Price]]/Table2[[#This Row],[Current Week Low]])-1</f>
        <v>4.9869216585909815E-2</v>
      </c>
      <c r="AF75" s="1">
        <f>(Table2[[#This Row],[Current Week High]]/Table2[[#This Row],[Close Price]])-1</f>
        <v>1.8746936775036804E-2</v>
      </c>
      <c r="AG75" s="1">
        <f>(Table2[[#This Row],[Close Price]]/Table2[[#This Row],[Current Month Low]])-1</f>
        <v>0.35412864332724969</v>
      </c>
      <c r="AH75" s="1">
        <f>(Table2[[#This Row],[Current Month High]]/Table2[[#This Row],[Close Price]])-1</f>
        <v>1.8746936775036804E-2</v>
      </c>
      <c r="AI75">
        <v>1.87469367750368</v>
      </c>
      <c r="AJ75">
        <v>284.06274509803899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0.36</v>
      </c>
      <c r="AM75" t="s">
        <v>3216</v>
      </c>
      <c r="AN75">
        <v>32.93</v>
      </c>
      <c r="AO75" t="s">
        <v>3216</v>
      </c>
      <c r="AP75">
        <v>6.4888866192993999E-2</v>
      </c>
      <c r="AQ75">
        <f>(Table2[[#This Row],[Sharpe Ratio]]-AVERAGE(Table2[Sharpe Ratio]))/_xlfn.STDEV.P(Table2[Sharpe Ratio])</f>
        <v>1.9154054889828104E-2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13.194180182049916</v>
      </c>
      <c r="AS75">
        <f>_xlfn.RANK.AVG(Table2[[#This Row],[1Y Return vs Nifty Z-Score]],Table2[1Y Return vs Nifty Z-Score])</f>
        <v>36</v>
      </c>
      <c r="AT75">
        <f>_xlfn.RANK.AVG(Table2[[#This Row],[6M Return vs Nifty Z-Score]],Table2[6M Return vs Nifty Z-Score])</f>
        <v>16</v>
      </c>
      <c r="AU75">
        <f>_xlfn.RANK.AVG(Table2[[#This Row],[Sharpe Ratio Z-Score]],Table2[Sharpe Ratio Z-Score])</f>
        <v>346</v>
      </c>
      <c r="AV75">
        <f>(Table2[[#This Row],[Rank 1Y]]+Table2[[#This Row],[Rank 6M]]+Table2[[#This Row],[Rank Sharpe]])/3</f>
        <v>132.66666666666666</v>
      </c>
    </row>
    <row r="76" spans="1:48" x14ac:dyDescent="0.3">
      <c r="A76" t="s">
        <v>740</v>
      </c>
      <c r="B76" t="s">
        <v>741</v>
      </c>
      <c r="C76" t="s">
        <v>3182</v>
      </c>
      <c r="D76" t="s">
        <v>742</v>
      </c>
      <c r="E76">
        <v>23737.930900079999</v>
      </c>
      <c r="F76">
        <v>545.20000000000005</v>
      </c>
      <c r="G76">
        <v>37.4505207612739</v>
      </c>
      <c r="H76">
        <f>(Table2[[#This Row],[1Y Return vs Nifty]]-AVERAGE(Table2[1Y Return vs Nifty]))/_xlfn.STDEV.P(Table2[1Y Return vs Nifty])</f>
        <v>0.15642590492447364</v>
      </c>
      <c r="I76">
        <v>-3.2452954616918301</v>
      </c>
      <c r="J76">
        <f>(Table2[[#This Row],[1M Return vs Nifty]]-AVERAGE(Table2[1M Return vs Nifty]))/_xlfn.STDEV.P(Table2[1M Return vs Nifty])</f>
        <v>-0.55704529858299923</v>
      </c>
      <c r="K76">
        <v>43.622605054351403</v>
      </c>
      <c r="L76">
        <f>(Table2[[#This Row],[6M Return vs Nifty]]-AVERAGE(Table2[6M Return vs Nifty]))/_xlfn.STDEV.P(Table2[6M Return vs Nifty])</f>
        <v>0.79410918309347944</v>
      </c>
      <c r="M76">
        <v>4.07502517529168</v>
      </c>
      <c r="N76">
        <f>(Table2[[#This Row],[1W Return vs Nifty]]-AVERAGE(Table2[1W Return vs Nifty]))/_xlfn.STDEV.P(Table2[1W Return vs Nifty])</f>
        <v>0.97530036297133849</v>
      </c>
      <c r="O76">
        <v>548.38</v>
      </c>
      <c r="P76">
        <v>568.64584876756896</v>
      </c>
      <c r="Q76">
        <v>483.28025342342897</v>
      </c>
      <c r="R76">
        <v>59.2897608710174</v>
      </c>
      <c r="S76" s="1">
        <f>(Table2[[#This Row],[Close Price]]-Table2[[#This Row],[20D EMA]])/Table2[[#This Row],[20D EMA]]</f>
        <v>-5.7988985739814546E-3</v>
      </c>
      <c r="T76" s="1">
        <f>(Table2[[#This Row],[Close Price]]-Table2[[#This Row],[50D EMA]])/Table2[[#This Row],[50D EMA]]</f>
        <v>-4.1231020710664305E-2</v>
      </c>
      <c r="U76" s="1">
        <f>(Table2[[#This Row],[Close Price]]-Table2[[#This Row],[200D EMA]])/Table2[[#This Row],[200D EMA]]</f>
        <v>0.12812389113345315</v>
      </c>
      <c r="V76">
        <v>0.63813777154622697</v>
      </c>
      <c r="W76">
        <v>542.1</v>
      </c>
      <c r="X76">
        <v>568.1</v>
      </c>
      <c r="Y76">
        <v>542.1</v>
      </c>
      <c r="Z76">
        <v>568.1</v>
      </c>
      <c r="AA76">
        <v>489.6</v>
      </c>
      <c r="AB76">
        <v>577.45000000000005</v>
      </c>
      <c r="AC76" s="1">
        <f>(Table2[[#This Row],[Close Price]]/Table2[[#This Row],[Day Low]])-1</f>
        <v>5.7185021213799203E-3</v>
      </c>
      <c r="AD76" s="1">
        <f>(Table2[[#This Row],[Day High]]/Table2[[#This Row],[Close Price]])-1</f>
        <v>4.2002934702861205E-2</v>
      </c>
      <c r="AE76" s="1">
        <f>(Table2[[#This Row],[Close Price]]/Table2[[#This Row],[Current Week Low]])-1</f>
        <v>5.7185021213799203E-3</v>
      </c>
      <c r="AF76" s="1">
        <f>(Table2[[#This Row],[Current Week High]]/Table2[[#This Row],[Close Price]])-1</f>
        <v>4.2002934702861205E-2</v>
      </c>
      <c r="AG76" s="1">
        <f>(Table2[[#This Row],[Close Price]]/Table2[[#This Row],[Current Month Low]])-1</f>
        <v>0.11356209150326801</v>
      </c>
      <c r="AH76" s="1">
        <f>(Table2[[#This Row],[Current Month High]]/Table2[[#This Row],[Close Price]])-1</f>
        <v>5.9152604548789345E-2</v>
      </c>
      <c r="AI76">
        <v>37.215700660308102</v>
      </c>
      <c r="AJ76">
        <v>104.347826086956</v>
      </c>
      <c r="AK76" t="str">
        <f>IF(AND(Table2[[#This Row],[20D EMA]]&gt;Table2[[#This Row],[50D EMA]],Table2[[#This Row],[50D EMA]]&gt;Table2[[#This Row],[200D EMA]]),"Uptrend","Downtrend/NoTrend")</f>
        <v>Downtrend/NoTrend</v>
      </c>
      <c r="AL76">
        <v>-0.22</v>
      </c>
      <c r="AM76" t="s">
        <v>3215</v>
      </c>
      <c r="AN76">
        <v>-2.37</v>
      </c>
      <c r="AO76" t="s">
        <v>3215</v>
      </c>
      <c r="AP76">
        <v>0.24966347099934999</v>
      </c>
      <c r="AQ76">
        <f>(Table2[[#This Row],[Sharpe Ratio]]-AVERAGE(Table2[Sharpe Ratio]))/_xlfn.STDEV.P(Table2[Sharpe Ratio])</f>
        <v>2.1684391189176146</v>
      </c>
      <c r="AR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6">
        <f>_xlfn.RANK.AVG(Table2[[#This Row],[1Y Return vs Nifty Z-Score]],Table2[1Y Return vs Nifty Z-Score])</f>
        <v>257</v>
      </c>
      <c r="AT76">
        <f>_xlfn.RANK.AVG(Table2[[#This Row],[6M Return vs Nifty Z-Score]],Table2[6M Return vs Nifty Z-Score])</f>
        <v>133</v>
      </c>
      <c r="AU76">
        <f>_xlfn.RANK.AVG(Table2[[#This Row],[Sharpe Ratio Z-Score]],Table2[Sharpe Ratio Z-Score])</f>
        <v>10</v>
      </c>
      <c r="AV76">
        <f>(Table2[[#This Row],[Rank 1Y]]+Table2[[#This Row],[Rank 6M]]+Table2[[#This Row],[Rank Sharpe]])/3</f>
        <v>133.33333333333334</v>
      </c>
    </row>
    <row r="77" spans="1:48" x14ac:dyDescent="0.3">
      <c r="A77" t="s">
        <v>1784</v>
      </c>
      <c r="B77" t="s">
        <v>1785</v>
      </c>
      <c r="C77" t="s">
        <v>3176</v>
      </c>
      <c r="D77" t="s">
        <v>206</v>
      </c>
      <c r="E77">
        <v>4539.6149568000001</v>
      </c>
      <c r="F77">
        <v>1730.35</v>
      </c>
      <c r="G77">
        <v>61.994336722631203</v>
      </c>
      <c r="H77">
        <f>(Table2[[#This Row],[1Y Return vs Nifty]]-AVERAGE(Table2[1Y Return vs Nifty]))/_xlfn.STDEV.P(Table2[1Y Return vs Nifty])</f>
        <v>0.5650469934615312</v>
      </c>
      <c r="I77">
        <v>27.750033019951399</v>
      </c>
      <c r="J77">
        <f>(Table2[[#This Row],[1M Return vs Nifty]]-AVERAGE(Table2[1M Return vs Nifty]))/_xlfn.STDEV.P(Table2[1M Return vs Nifty])</f>
        <v>2.4377534145878412</v>
      </c>
      <c r="K77">
        <v>54.742140435657497</v>
      </c>
      <c r="L77">
        <f>(Table2[[#This Row],[6M Return vs Nifty]]-AVERAGE(Table2[6M Return vs Nifty]))/_xlfn.STDEV.P(Table2[6M Return vs Nifty])</f>
        <v>1.1251515734712669</v>
      </c>
      <c r="M77">
        <v>4.6751719584499503</v>
      </c>
      <c r="N77">
        <f>(Table2[[#This Row],[1W Return vs Nifty]]-AVERAGE(Table2[1W Return vs Nifty]))/_xlfn.STDEV.P(Table2[1W Return vs Nifty])</f>
        <v>1.1204445004185679</v>
      </c>
      <c r="O77">
        <v>1593.71</v>
      </c>
      <c r="P77">
        <v>1473.5925281003999</v>
      </c>
      <c r="Q77">
        <v>1250.1821687839799</v>
      </c>
      <c r="R77">
        <v>79.474880269819593</v>
      </c>
      <c r="S77" s="1">
        <f>(Table2[[#This Row],[Close Price]]-Table2[[#This Row],[20D EMA]])/Table2[[#This Row],[20D EMA]]</f>
        <v>8.5737053792722562E-2</v>
      </c>
      <c r="T77" s="1">
        <f>(Table2[[#This Row],[Close Price]]-Table2[[#This Row],[50D EMA]])/Table2[[#This Row],[50D EMA]]</f>
        <v>0.17423912445497036</v>
      </c>
      <c r="U77" s="1">
        <f>(Table2[[#This Row],[Close Price]]-Table2[[#This Row],[200D EMA]])/Table2[[#This Row],[200D EMA]]</f>
        <v>0.3840782913125908</v>
      </c>
      <c r="V77">
        <v>0.73329428243408101</v>
      </c>
      <c r="W77">
        <v>1711.35</v>
      </c>
      <c r="X77">
        <v>1747.2</v>
      </c>
      <c r="Y77">
        <v>1711.35</v>
      </c>
      <c r="Z77">
        <v>1747.2</v>
      </c>
      <c r="AA77">
        <v>1531</v>
      </c>
      <c r="AB77">
        <v>1747.2</v>
      </c>
      <c r="AC77" s="1">
        <f>(Table2[[#This Row],[Close Price]]/Table2[[#This Row],[Day Low]])-1</f>
        <v>1.1102346101031335E-2</v>
      </c>
      <c r="AD77" s="1">
        <f>(Table2[[#This Row],[Day High]]/Table2[[#This Row],[Close Price]])-1</f>
        <v>9.7379142947959796E-3</v>
      </c>
      <c r="AE77" s="1">
        <f>(Table2[[#This Row],[Close Price]]/Table2[[#This Row],[Current Week Low]])-1</f>
        <v>1.1102346101031335E-2</v>
      </c>
      <c r="AF77" s="1">
        <f>(Table2[[#This Row],[Current Week High]]/Table2[[#This Row],[Close Price]])-1</f>
        <v>9.7379142947959796E-3</v>
      </c>
      <c r="AG77" s="1">
        <f>(Table2[[#This Row],[Close Price]]/Table2[[#This Row],[Current Month Low]])-1</f>
        <v>0.13020901371652505</v>
      </c>
      <c r="AH77" s="1">
        <f>(Table2[[#This Row],[Current Month High]]/Table2[[#This Row],[Close Price]])-1</f>
        <v>9.7379142947959796E-3</v>
      </c>
      <c r="AI77">
        <v>0.97379142947959796</v>
      </c>
      <c r="AJ77">
        <v>110.504866180048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0.3</v>
      </c>
      <c r="AM77" t="s">
        <v>3216</v>
      </c>
      <c r="AN77">
        <v>12.75</v>
      </c>
      <c r="AO77" t="s">
        <v>3216</v>
      </c>
      <c r="AP77">
        <v>0.126572818083072</v>
      </c>
      <c r="AQ77">
        <f>(Table2[[#This Row],[Sharpe Ratio]]-AVERAGE(Table2[Sharpe Ratio]))/_xlfn.STDEV.P(Table2[Sharpe Ratio])</f>
        <v>0.73665739701031818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5.9850538789495253</v>
      </c>
      <c r="AS77">
        <f>_xlfn.RANK.AVG(Table2[[#This Row],[1Y Return vs Nifty Z-Score]],Table2[1Y Return vs Nifty Z-Score])</f>
        <v>147</v>
      </c>
      <c r="AT77">
        <f>_xlfn.RANK.AVG(Table2[[#This Row],[6M Return vs Nifty Z-Score]],Table2[6M Return vs Nifty Z-Score])</f>
        <v>92</v>
      </c>
      <c r="AU77">
        <f>_xlfn.RANK.AVG(Table2[[#This Row],[Sharpe Ratio Z-Score]],Table2[Sharpe Ratio Z-Score])</f>
        <v>163</v>
      </c>
      <c r="AV77">
        <f>(Table2[[#This Row],[Rank 1Y]]+Table2[[#This Row],[Rank 6M]]+Table2[[#This Row],[Rank Sharpe]])/3</f>
        <v>134</v>
      </c>
    </row>
    <row r="78" spans="1:48" x14ac:dyDescent="0.3">
      <c r="A78" t="s">
        <v>1344</v>
      </c>
      <c r="B78" t="s">
        <v>1345</v>
      </c>
      <c r="C78" t="s">
        <v>3184</v>
      </c>
      <c r="D78" t="s">
        <v>282</v>
      </c>
      <c r="E78">
        <v>8507.8103520799996</v>
      </c>
      <c r="F78">
        <v>2010.6</v>
      </c>
      <c r="G78">
        <v>73.992289613521507</v>
      </c>
      <c r="H78">
        <f>(Table2[[#This Row],[1Y Return vs Nifty]]-AVERAGE(Table2[1Y Return vs Nifty]))/_xlfn.STDEV.P(Table2[1Y Return vs Nifty])</f>
        <v>0.76479655881888209</v>
      </c>
      <c r="I78">
        <v>6.3574677840844203</v>
      </c>
      <c r="J78">
        <f>(Table2[[#This Row],[1M Return vs Nifty]]-AVERAGE(Table2[1M Return vs Nifty]))/_xlfn.STDEV.P(Table2[1M Return vs Nifty])</f>
        <v>0.37078300394223102</v>
      </c>
      <c r="K78">
        <v>78.049984941088496</v>
      </c>
      <c r="L78">
        <f>(Table2[[#This Row],[6M Return vs Nifty]]-AVERAGE(Table2[6M Return vs Nifty]))/_xlfn.STDEV.P(Table2[6M Return vs Nifty])</f>
        <v>1.819055077083785</v>
      </c>
      <c r="M78">
        <v>10.075350767940201</v>
      </c>
      <c r="N78">
        <f>(Table2[[#This Row],[1W Return vs Nifty]]-AVERAGE(Table2[1W Return vs Nifty]))/_xlfn.STDEV.P(Table2[1W Return vs Nifty])</f>
        <v>2.4264654895497637</v>
      </c>
      <c r="O78">
        <v>1941.68</v>
      </c>
      <c r="P78">
        <v>1794.5416862095999</v>
      </c>
      <c r="Q78">
        <v>1416.7106159699699</v>
      </c>
      <c r="R78">
        <v>59.329861859178301</v>
      </c>
      <c r="S78" s="1">
        <f>(Table2[[#This Row],[Close Price]]-Table2[[#This Row],[20D EMA]])/Table2[[#This Row],[20D EMA]]</f>
        <v>3.549503522722583E-2</v>
      </c>
      <c r="T78" s="1">
        <f>(Table2[[#This Row],[Close Price]]-Table2[[#This Row],[50D EMA]])/Table2[[#This Row],[50D EMA]]</f>
        <v>0.12039748948198281</v>
      </c>
      <c r="U78" s="1">
        <f>(Table2[[#This Row],[Close Price]]-Table2[[#This Row],[200D EMA]])/Table2[[#This Row],[200D EMA]]</f>
        <v>0.41920303083450511</v>
      </c>
      <c r="V78">
        <v>0.92087539859955403</v>
      </c>
      <c r="W78">
        <v>2004.05</v>
      </c>
      <c r="X78">
        <v>2073</v>
      </c>
      <c r="Y78">
        <v>2004.05</v>
      </c>
      <c r="Z78">
        <v>2073</v>
      </c>
      <c r="AA78">
        <v>1785.2</v>
      </c>
      <c r="AB78">
        <v>2178.65</v>
      </c>
      <c r="AC78" s="1">
        <f>(Table2[[#This Row],[Close Price]]/Table2[[#This Row],[Day Low]])-1</f>
        <v>3.2683815274070493E-3</v>
      </c>
      <c r="AD78" s="1">
        <f>(Table2[[#This Row],[Day High]]/Table2[[#This Row],[Close Price]])-1</f>
        <v>3.103551178752606E-2</v>
      </c>
      <c r="AE78" s="1">
        <f>(Table2[[#This Row],[Close Price]]/Table2[[#This Row],[Current Week Low]])-1</f>
        <v>3.2683815274070493E-3</v>
      </c>
      <c r="AF78" s="1">
        <f>(Table2[[#This Row],[Current Week High]]/Table2[[#This Row],[Close Price]])-1</f>
        <v>3.103551178752606E-2</v>
      </c>
      <c r="AG78" s="1">
        <f>(Table2[[#This Row],[Close Price]]/Table2[[#This Row],[Current Month Low]])-1</f>
        <v>0.12626036298453958</v>
      </c>
      <c r="AH78" s="1">
        <f>(Table2[[#This Row],[Current Month High]]/Table2[[#This Row],[Close Price]])-1</f>
        <v>8.3582015318810488E-2</v>
      </c>
      <c r="AI78">
        <v>8.3582015318810399</v>
      </c>
      <c r="AJ78">
        <v>130.54695562435401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0.5</v>
      </c>
      <c r="AM78" t="s">
        <v>3216</v>
      </c>
      <c r="AN78">
        <v>6.97</v>
      </c>
      <c r="AO78" t="s">
        <v>3216</v>
      </c>
      <c r="AP78">
        <v>9.4960353005778E-2</v>
      </c>
      <c r="AQ78">
        <f>(Table2[[#This Row],[Sharpe Ratio]]-AVERAGE(Table2[Sharpe Ratio]))/_xlfn.STDEV.P(Table2[Sharpe Ratio])</f>
        <v>0.36894345115215443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5.7500435805468157</v>
      </c>
      <c r="AS78">
        <f>_xlfn.RANK.AVG(Table2[[#This Row],[1Y Return vs Nifty Z-Score]],Table2[1Y Return vs Nifty Z-Score])</f>
        <v>123</v>
      </c>
      <c r="AT78">
        <f>_xlfn.RANK.AVG(Table2[[#This Row],[6M Return vs Nifty Z-Score]],Table2[6M Return vs Nifty Z-Score])</f>
        <v>38</v>
      </c>
      <c r="AU78">
        <f>_xlfn.RANK.AVG(Table2[[#This Row],[Sharpe Ratio Z-Score]],Table2[Sharpe Ratio Z-Score])</f>
        <v>243</v>
      </c>
      <c r="AV78">
        <f>(Table2[[#This Row],[Rank 1Y]]+Table2[[#This Row],[Rank 6M]]+Table2[[#This Row],[Rank Sharpe]])/3</f>
        <v>134.66666666666666</v>
      </c>
    </row>
    <row r="79" spans="1:48" x14ac:dyDescent="0.3">
      <c r="A79" t="s">
        <v>651</v>
      </c>
      <c r="B79" t="s">
        <v>652</v>
      </c>
      <c r="C79" t="s">
        <v>3184</v>
      </c>
      <c r="D79" t="s">
        <v>161</v>
      </c>
      <c r="E79">
        <v>29427.093069400002</v>
      </c>
      <c r="F79">
        <v>6830.3</v>
      </c>
      <c r="G79">
        <v>127.38619847168199</v>
      </c>
      <c r="H79">
        <f>(Table2[[#This Row],[1Y Return vs Nifty]]-AVERAGE(Table2[1Y Return vs Nifty]))/_xlfn.STDEV.P(Table2[1Y Return vs Nifty])</f>
        <v>1.653732378465707</v>
      </c>
      <c r="I79">
        <v>-1.34765910156016</v>
      </c>
      <c r="J79">
        <f>(Table2[[#This Row],[1M Return vs Nifty]]-AVERAGE(Table2[1M Return vs Nifty]))/_xlfn.STDEV.P(Table2[1M Return vs Nifty])</f>
        <v>-0.37369383215946173</v>
      </c>
      <c r="K79">
        <v>91.369795380325996</v>
      </c>
      <c r="L79">
        <f>(Table2[[#This Row],[6M Return vs Nifty]]-AVERAGE(Table2[6M Return vs Nifty]))/_xlfn.STDEV.P(Table2[6M Return vs Nifty])</f>
        <v>2.2156023909758029</v>
      </c>
      <c r="M79">
        <v>-1.7284639102550501</v>
      </c>
      <c r="N79">
        <f>(Table2[[#This Row],[1W Return vs Nifty]]-AVERAGE(Table2[1W Return vs Nifty]))/_xlfn.STDEV.P(Table2[1W Return vs Nifty])</f>
        <v>-0.42826030109365443</v>
      </c>
      <c r="O79">
        <v>6682.2</v>
      </c>
      <c r="P79">
        <v>6279.2551369581297</v>
      </c>
      <c r="Q79">
        <v>4721.3880386139699</v>
      </c>
      <c r="R79">
        <v>55.718310623532901</v>
      </c>
      <c r="S79" s="1">
        <f>(Table2[[#This Row],[Close Price]]-Table2[[#This Row],[20D EMA]])/Table2[[#This Row],[20D EMA]]</f>
        <v>2.2163359372661753E-2</v>
      </c>
      <c r="T79" s="1">
        <f>(Table2[[#This Row],[Close Price]]-Table2[[#This Row],[50D EMA]])/Table2[[#This Row],[50D EMA]]</f>
        <v>8.775640597856231E-2</v>
      </c>
      <c r="U79" s="1">
        <f>(Table2[[#This Row],[Close Price]]-Table2[[#This Row],[200D EMA]])/Table2[[#This Row],[200D EMA]]</f>
        <v>0.44667202613685852</v>
      </c>
      <c r="V79">
        <v>0.27769293652642602</v>
      </c>
      <c r="W79">
        <v>6721.15</v>
      </c>
      <c r="X79">
        <v>6874</v>
      </c>
      <c r="Y79">
        <v>6721.15</v>
      </c>
      <c r="Z79">
        <v>6874</v>
      </c>
      <c r="AA79">
        <v>6454.15</v>
      </c>
      <c r="AB79">
        <v>6899</v>
      </c>
      <c r="AC79" s="1">
        <f>(Table2[[#This Row],[Close Price]]/Table2[[#This Row],[Day Low]])-1</f>
        <v>1.623978039472429E-2</v>
      </c>
      <c r="AD79" s="1">
        <f>(Table2[[#This Row],[Day High]]/Table2[[#This Row],[Close Price]])-1</f>
        <v>6.397962022165915E-3</v>
      </c>
      <c r="AE79" s="1">
        <f>(Table2[[#This Row],[Close Price]]/Table2[[#This Row],[Current Week Low]])-1</f>
        <v>1.623978039472429E-2</v>
      </c>
      <c r="AF79" s="1">
        <f>(Table2[[#This Row],[Current Week High]]/Table2[[#This Row],[Close Price]])-1</f>
        <v>6.397962022165915E-3</v>
      </c>
      <c r="AG79" s="1">
        <f>(Table2[[#This Row],[Close Price]]/Table2[[#This Row],[Current Month Low]])-1</f>
        <v>5.8280331259732199E-2</v>
      </c>
      <c r="AH79" s="1">
        <f>(Table2[[#This Row],[Current Month High]]/Table2[[#This Row],[Close Price]])-1</f>
        <v>1.0058123362077787E-2</v>
      </c>
      <c r="AI79">
        <v>16.391666544661199</v>
      </c>
      <c r="AJ79">
        <v>181.082304526748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0.32</v>
      </c>
      <c r="AM79" t="s">
        <v>3216</v>
      </c>
      <c r="AN79">
        <v>-0.72</v>
      </c>
      <c r="AO79" t="s">
        <v>3215</v>
      </c>
      <c r="AP79">
        <v>6.7673947073984997E-2</v>
      </c>
      <c r="AQ79">
        <f>(Table2[[#This Row],[Sharpe Ratio]]-AVERAGE(Table2[Sharpe Ratio]))/_xlfn.STDEV.P(Table2[Sharpe Ratio])</f>
        <v>5.1549917654067627E-2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3.1189305538424614</v>
      </c>
      <c r="AS79">
        <f>_xlfn.RANK.AVG(Table2[[#This Row],[1Y Return vs Nifty Z-Score]],Table2[1Y Return vs Nifty Z-Score])</f>
        <v>53</v>
      </c>
      <c r="AT79">
        <f>_xlfn.RANK.AVG(Table2[[#This Row],[6M Return vs Nifty Z-Score]],Table2[6M Return vs Nifty Z-Score])</f>
        <v>19</v>
      </c>
      <c r="AU79">
        <f>_xlfn.RANK.AVG(Table2[[#This Row],[Sharpe Ratio Z-Score]],Table2[Sharpe Ratio Z-Score])</f>
        <v>335</v>
      </c>
      <c r="AV79">
        <f>(Table2[[#This Row],[Rank 1Y]]+Table2[[#This Row],[Rank 6M]]+Table2[[#This Row],[Rank Sharpe]])/3</f>
        <v>135.66666666666666</v>
      </c>
    </row>
    <row r="80" spans="1:48" x14ac:dyDescent="0.3">
      <c r="A80" t="s">
        <v>1545</v>
      </c>
      <c r="B80" t="s">
        <v>1546</v>
      </c>
      <c r="C80" t="s">
        <v>3182</v>
      </c>
      <c r="D80" t="s">
        <v>166</v>
      </c>
      <c r="E80">
        <v>6568.5144480600002</v>
      </c>
      <c r="F80">
        <v>420.6</v>
      </c>
      <c r="G80">
        <v>45.858690885200403</v>
      </c>
      <c r="H80">
        <f>(Table2[[#This Row],[1Y Return vs Nifty]]-AVERAGE(Table2[1Y Return vs Nifty]))/_xlfn.STDEV.P(Table2[1Y Return vs Nifty])</f>
        <v>0.29641047920799157</v>
      </c>
      <c r="I80">
        <v>-0.63493227108781303</v>
      </c>
      <c r="J80">
        <f>(Table2[[#This Row],[1M Return vs Nifty]]-AVERAGE(Table2[1M Return vs Nifty]))/_xlfn.STDEV.P(Table2[1M Return vs Nifty])</f>
        <v>-0.30482947422871604</v>
      </c>
      <c r="K80">
        <v>41.681947711602803</v>
      </c>
      <c r="L80">
        <f>(Table2[[#This Row],[6M Return vs Nifty]]-AVERAGE(Table2[6M Return vs Nifty]))/_xlfn.STDEV.P(Table2[6M Return vs Nifty])</f>
        <v>0.73633340167659067</v>
      </c>
      <c r="M80">
        <v>-5.2374900148180696</v>
      </c>
      <c r="N80">
        <f>(Table2[[#This Row],[1W Return vs Nifty]]-AVERAGE(Table2[1W Return vs Nifty]))/_xlfn.STDEV.P(Table2[1W Return vs Nifty])</f>
        <v>-1.2769103005926858</v>
      </c>
      <c r="O80">
        <v>419.75</v>
      </c>
      <c r="P80">
        <v>405.41987753130297</v>
      </c>
      <c r="Q80">
        <v>339.559155778356</v>
      </c>
      <c r="R80">
        <v>50.579594254954401</v>
      </c>
      <c r="S80" s="1">
        <f>(Table2[[#This Row],[Close Price]]-Table2[[#This Row],[20D EMA]])/Table2[[#This Row],[20D EMA]]</f>
        <v>2.0250148898154205E-3</v>
      </c>
      <c r="T80" s="1">
        <f>(Table2[[#This Row],[Close Price]]-Table2[[#This Row],[50D EMA]])/Table2[[#This Row],[50D EMA]]</f>
        <v>3.7442965453821322E-2</v>
      </c>
      <c r="U80" s="1">
        <f>(Table2[[#This Row],[Close Price]]-Table2[[#This Row],[200D EMA]])/Table2[[#This Row],[200D EMA]]</f>
        <v>0.23866487721668933</v>
      </c>
      <c r="V80">
        <v>0.54370338793010098</v>
      </c>
      <c r="W80">
        <v>421.05</v>
      </c>
      <c r="X80">
        <v>437.9</v>
      </c>
      <c r="Y80">
        <v>421.05</v>
      </c>
      <c r="Z80">
        <v>437.9</v>
      </c>
      <c r="AA80">
        <v>398.3</v>
      </c>
      <c r="AB80">
        <v>446.8</v>
      </c>
      <c r="AC80" s="1">
        <f>(Table2[[#This Row],[Close Price]]/Table2[[#This Row],[Day Low]])-1</f>
        <v>-1.0687566797291659E-3</v>
      </c>
      <c r="AD80" s="1">
        <f>(Table2[[#This Row],[Day High]]/Table2[[#This Row],[Close Price]])-1</f>
        <v>4.1131716595339984E-2</v>
      </c>
      <c r="AE80" s="1">
        <f>(Table2[[#This Row],[Close Price]]/Table2[[#This Row],[Current Week Low]])-1</f>
        <v>-1.0687566797291659E-3</v>
      </c>
      <c r="AF80" s="1">
        <f>(Table2[[#This Row],[Current Week High]]/Table2[[#This Row],[Close Price]])-1</f>
        <v>4.1131716595339984E-2</v>
      </c>
      <c r="AG80" s="1">
        <f>(Table2[[#This Row],[Close Price]]/Table2[[#This Row],[Current Month Low]])-1</f>
        <v>5.5987948782324937E-2</v>
      </c>
      <c r="AH80" s="1">
        <f>(Table2[[#This Row],[Current Month High]]/Table2[[#This Row],[Close Price]])-1</f>
        <v>6.2291963861150768E-2</v>
      </c>
      <c r="AI80">
        <v>7.2277698525915204</v>
      </c>
      <c r="AJ80">
        <v>86.065029860650299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0.2</v>
      </c>
      <c r="AM80" t="s">
        <v>3216</v>
      </c>
      <c r="AN80">
        <v>0.34</v>
      </c>
      <c r="AO80" t="s">
        <v>3216</v>
      </c>
      <c r="AP80">
        <v>0.18818524276721099</v>
      </c>
      <c r="AQ80">
        <f>(Table2[[#This Row],[Sharpe Ratio]]-AVERAGE(Table2[Sharpe Ratio]))/_xlfn.STDEV.P(Table2[Sharpe Ratio])</f>
        <v>1.4533287397575316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0.90433284582071183</v>
      </c>
      <c r="AS80">
        <f>_xlfn.RANK.AVG(Table2[[#This Row],[1Y Return vs Nifty Z-Score]],Table2[1Y Return vs Nifty Z-Score])</f>
        <v>212</v>
      </c>
      <c r="AT80">
        <f>_xlfn.RANK.AVG(Table2[[#This Row],[6M Return vs Nifty Z-Score]],Table2[6M Return vs Nifty Z-Score])</f>
        <v>142</v>
      </c>
      <c r="AU80">
        <f>_xlfn.RANK.AVG(Table2[[#This Row],[Sharpe Ratio Z-Score]],Table2[Sharpe Ratio Z-Score])</f>
        <v>53</v>
      </c>
      <c r="AV80">
        <f>(Table2[[#This Row],[Rank 1Y]]+Table2[[#This Row],[Rank 6M]]+Table2[[#This Row],[Rank Sharpe]])/3</f>
        <v>135.66666666666666</v>
      </c>
    </row>
    <row r="81" spans="1:48" x14ac:dyDescent="0.3">
      <c r="A81" t="s">
        <v>193</v>
      </c>
      <c r="B81" t="s">
        <v>194</v>
      </c>
      <c r="C81" t="s">
        <v>3176</v>
      </c>
      <c r="D81" t="s">
        <v>86</v>
      </c>
      <c r="E81">
        <v>134385.51650160999</v>
      </c>
      <c r="F81">
        <v>2828.65</v>
      </c>
      <c r="G81">
        <v>59.660033043521402</v>
      </c>
      <c r="H81">
        <f>(Table2[[#This Row],[1Y Return vs Nifty]]-AVERAGE(Table2[1Y Return vs Nifty]))/_xlfn.STDEV.P(Table2[1Y Return vs Nifty])</f>
        <v>0.52618401828946848</v>
      </c>
      <c r="I81">
        <v>5.3294399337968601</v>
      </c>
      <c r="J81">
        <f>(Table2[[#This Row],[1M Return vs Nifty]]-AVERAGE(Table2[1M Return vs Nifty]))/_xlfn.STDEV.P(Table2[1M Return vs Nifty])</f>
        <v>0.27145395553519991</v>
      </c>
      <c r="K81">
        <v>23.984554518078401</v>
      </c>
      <c r="L81">
        <f>(Table2[[#This Row],[6M Return vs Nifty]]-AVERAGE(Table2[6M Return vs Nifty]))/_xlfn.STDEV.P(Table2[6M Return vs Nifty])</f>
        <v>0.20946000765967662</v>
      </c>
      <c r="M81">
        <v>0.937155297421569</v>
      </c>
      <c r="N81">
        <f>(Table2[[#This Row],[1W Return vs Nifty]]-AVERAGE(Table2[1W Return vs Nifty]))/_xlfn.STDEV.P(Table2[1W Return vs Nifty])</f>
        <v>0.21641365454255801</v>
      </c>
      <c r="O81">
        <v>2747.24</v>
      </c>
      <c r="P81">
        <v>2614.72242073594</v>
      </c>
      <c r="Q81">
        <v>2226.5830402203301</v>
      </c>
      <c r="R81">
        <v>74.097303588371304</v>
      </c>
      <c r="S81" s="1">
        <f>(Table2[[#This Row],[Close Price]]-Table2[[#This Row],[20D EMA]])/Table2[[#This Row],[20D EMA]]</f>
        <v>2.963337749887171E-2</v>
      </c>
      <c r="T81" s="1">
        <f>(Table2[[#This Row],[Close Price]]-Table2[[#This Row],[50D EMA]])/Table2[[#This Row],[50D EMA]]</f>
        <v>8.1816554433280161E-2</v>
      </c>
      <c r="U81" s="1">
        <f>(Table2[[#This Row],[Close Price]]-Table2[[#This Row],[200D EMA]])/Table2[[#This Row],[200D EMA]]</f>
        <v>0.27039950853128425</v>
      </c>
      <c r="V81">
        <v>0.57344334842663203</v>
      </c>
      <c r="W81">
        <v>2805</v>
      </c>
      <c r="X81">
        <v>2849.95</v>
      </c>
      <c r="Y81">
        <v>2805</v>
      </c>
      <c r="Z81">
        <v>2849.95</v>
      </c>
      <c r="AA81">
        <v>2716.05</v>
      </c>
      <c r="AB81">
        <v>2860</v>
      </c>
      <c r="AC81" s="1">
        <f>(Table2[[#This Row],[Close Price]]/Table2[[#This Row],[Day Low]])-1</f>
        <v>8.4313725490197111E-3</v>
      </c>
      <c r="AD81" s="1">
        <f>(Table2[[#This Row],[Day High]]/Table2[[#This Row],[Close Price]])-1</f>
        <v>7.5300938610289858E-3</v>
      </c>
      <c r="AE81" s="1">
        <f>(Table2[[#This Row],[Close Price]]/Table2[[#This Row],[Current Week Low]])-1</f>
        <v>8.4313725490197111E-3</v>
      </c>
      <c r="AF81" s="1">
        <f>(Table2[[#This Row],[Current Week High]]/Table2[[#This Row],[Close Price]])-1</f>
        <v>7.5300938610289858E-3</v>
      </c>
      <c r="AG81" s="1">
        <f>(Table2[[#This Row],[Close Price]]/Table2[[#This Row],[Current Month Low]])-1</f>
        <v>4.1457263305167302E-2</v>
      </c>
      <c r="AH81" s="1">
        <f>(Table2[[#This Row],[Current Month High]]/Table2[[#This Row],[Close Price]])-1</f>
        <v>1.1083025471514629E-2</v>
      </c>
      <c r="AI81">
        <v>1.10830254715146</v>
      </c>
      <c r="AJ81">
        <v>90.725507383183796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0.18</v>
      </c>
      <c r="AM81" t="s">
        <v>3216</v>
      </c>
      <c r="AN81">
        <v>3.28</v>
      </c>
      <c r="AO81" t="s">
        <v>3216</v>
      </c>
      <c r="AP81">
        <v>0.26665340717737901</v>
      </c>
      <c r="AQ81">
        <f>(Table2[[#This Row],[Sharpe Ratio]]-AVERAGE(Table2[Sharpe Ratio]))/_xlfn.STDEV.P(Table2[Sharpe Ratio])</f>
        <v>2.3660648484083753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3.5895764844352782</v>
      </c>
      <c r="AS81">
        <f>_xlfn.RANK.AVG(Table2[[#This Row],[1Y Return vs Nifty Z-Score]],Table2[1Y Return vs Nifty Z-Score])</f>
        <v>154</v>
      </c>
      <c r="AT81">
        <f>_xlfn.RANK.AVG(Table2[[#This Row],[6M Return vs Nifty Z-Score]],Table2[6M Return vs Nifty Z-Score])</f>
        <v>247</v>
      </c>
      <c r="AU81">
        <f>_xlfn.RANK.AVG(Table2[[#This Row],[Sharpe Ratio Z-Score]],Table2[Sharpe Ratio Z-Score])</f>
        <v>7</v>
      </c>
      <c r="AV81">
        <f>(Table2[[#This Row],[Rank 1Y]]+Table2[[#This Row],[Rank 6M]]+Table2[[#This Row],[Rank Sharpe]])/3</f>
        <v>136</v>
      </c>
    </row>
    <row r="82" spans="1:48" x14ac:dyDescent="0.3">
      <c r="A82" t="s">
        <v>1733</v>
      </c>
      <c r="B82" t="s">
        <v>1734</v>
      </c>
      <c r="C82" t="s">
        <v>3180</v>
      </c>
      <c r="D82" t="s">
        <v>887</v>
      </c>
      <c r="E82">
        <v>4847.7846116250003</v>
      </c>
      <c r="F82">
        <v>391.75</v>
      </c>
      <c r="G82">
        <v>115.21892267842099</v>
      </c>
      <c r="H82">
        <f>(Table2[[#This Row],[1Y Return vs Nifty]]-AVERAGE(Table2[1Y Return vs Nifty]))/_xlfn.STDEV.P(Table2[1Y Return vs Nifty])</f>
        <v>1.451163817529596</v>
      </c>
      <c r="I82">
        <v>4.2049949353481004</v>
      </c>
      <c r="J82">
        <f>(Table2[[#This Row],[1M Return vs Nifty]]-AVERAGE(Table2[1M Return vs Nifty]))/_xlfn.STDEV.P(Table2[1M Return vs Nifty])</f>
        <v>0.16280898871769695</v>
      </c>
      <c r="K82">
        <v>58.197482721961698</v>
      </c>
      <c r="L82">
        <f>(Table2[[#This Row],[6M Return vs Nifty]]-AVERAGE(Table2[6M Return vs Nifty]))/_xlfn.STDEV.P(Table2[6M Return vs Nifty])</f>
        <v>1.2280214084784589</v>
      </c>
      <c r="M82">
        <v>0.96013451663655802</v>
      </c>
      <c r="N82">
        <f>(Table2[[#This Row],[1W Return vs Nifty]]-AVERAGE(Table2[1W Return vs Nifty]))/_xlfn.STDEV.P(Table2[1W Return vs Nifty])</f>
        <v>0.22197112655735143</v>
      </c>
      <c r="O82">
        <v>383.44</v>
      </c>
      <c r="P82">
        <v>361.83013141709102</v>
      </c>
      <c r="Q82">
        <v>288.91193731244402</v>
      </c>
      <c r="R82">
        <v>55.9570517555821</v>
      </c>
      <c r="S82" s="1">
        <f>(Table2[[#This Row],[Close Price]]-Table2[[#This Row],[20D EMA]])/Table2[[#This Row],[20D EMA]]</f>
        <v>2.1672230335906536E-2</v>
      </c>
      <c r="T82" s="1">
        <f>(Table2[[#This Row],[Close Price]]-Table2[[#This Row],[50D EMA]])/Table2[[#This Row],[50D EMA]]</f>
        <v>8.2690373147557367E-2</v>
      </c>
      <c r="U82" s="1">
        <f>(Table2[[#This Row],[Close Price]]-Table2[[#This Row],[200D EMA]])/Table2[[#This Row],[200D EMA]]</f>
        <v>0.35594951058163332</v>
      </c>
      <c r="V82">
        <v>0.50459336467581695</v>
      </c>
      <c r="W82">
        <v>388.55</v>
      </c>
      <c r="X82">
        <v>397.2</v>
      </c>
      <c r="Y82">
        <v>388.55</v>
      </c>
      <c r="Z82">
        <v>397.2</v>
      </c>
      <c r="AA82">
        <v>370.35</v>
      </c>
      <c r="AB82">
        <v>407.8</v>
      </c>
      <c r="AC82" s="1">
        <f>(Table2[[#This Row],[Close Price]]/Table2[[#This Row],[Day Low]])-1</f>
        <v>8.2357482949426686E-3</v>
      </c>
      <c r="AD82" s="1">
        <f>(Table2[[#This Row],[Day High]]/Table2[[#This Row],[Close Price]])-1</f>
        <v>1.3911933631142182E-2</v>
      </c>
      <c r="AE82" s="1">
        <f>(Table2[[#This Row],[Close Price]]/Table2[[#This Row],[Current Week Low]])-1</f>
        <v>8.2357482949426686E-3</v>
      </c>
      <c r="AF82" s="1">
        <f>(Table2[[#This Row],[Current Week High]]/Table2[[#This Row],[Close Price]])-1</f>
        <v>1.3911933631142182E-2</v>
      </c>
      <c r="AG82" s="1">
        <f>(Table2[[#This Row],[Close Price]]/Table2[[#This Row],[Current Month Low]])-1</f>
        <v>5.7783178074793939E-2</v>
      </c>
      <c r="AH82" s="1">
        <f>(Table2[[#This Row],[Current Month High]]/Table2[[#This Row],[Close Price]])-1</f>
        <v>4.097000638162096E-2</v>
      </c>
      <c r="AI82">
        <v>5.1563497128270503</v>
      </c>
      <c r="AJ82">
        <v>163.184413839435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0.22</v>
      </c>
      <c r="AM82" t="s">
        <v>3216</v>
      </c>
      <c r="AN82">
        <v>1.95</v>
      </c>
      <c r="AO82" t="s">
        <v>3216</v>
      </c>
      <c r="AP82">
        <v>8.6426256820446995E-2</v>
      </c>
      <c r="AQ82">
        <f>(Table2[[#This Row],[Sharpe Ratio]]-AVERAGE(Table2[Sharpe Ratio]))/_xlfn.STDEV.P(Table2[Sharpe Ratio])</f>
        <v>0.26967545117276825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3.3336407924558715</v>
      </c>
      <c r="AS82">
        <f>_xlfn.RANK.AVG(Table2[[#This Row],[1Y Return vs Nifty Z-Score]],Table2[1Y Return vs Nifty Z-Score])</f>
        <v>64</v>
      </c>
      <c r="AT82">
        <f>_xlfn.RANK.AVG(Table2[[#This Row],[6M Return vs Nifty Z-Score]],Table2[6M Return vs Nifty Z-Score])</f>
        <v>77</v>
      </c>
      <c r="AU82">
        <f>_xlfn.RANK.AVG(Table2[[#This Row],[Sharpe Ratio Z-Score]],Table2[Sharpe Ratio Z-Score])</f>
        <v>270</v>
      </c>
      <c r="AV82">
        <f>(Table2[[#This Row],[Rank 1Y]]+Table2[[#This Row],[Rank 6M]]+Table2[[#This Row],[Rank Sharpe]])/3</f>
        <v>137</v>
      </c>
    </row>
    <row r="83" spans="1:48" x14ac:dyDescent="0.3">
      <c r="A83" t="s">
        <v>84</v>
      </c>
      <c r="B83" t="s">
        <v>85</v>
      </c>
      <c r="C83" t="s">
        <v>3176</v>
      </c>
      <c r="D83" t="s">
        <v>86</v>
      </c>
      <c r="E83">
        <v>327768.84337372001</v>
      </c>
      <c r="F83">
        <v>11688.35</v>
      </c>
      <c r="G83">
        <v>100.080108175617</v>
      </c>
      <c r="H83">
        <f>(Table2[[#This Row],[1Y Return vs Nifty]]-AVERAGE(Table2[1Y Return vs Nifty]))/_xlfn.STDEV.P(Table2[1Y Return vs Nifty])</f>
        <v>1.1991231865602352</v>
      </c>
      <c r="I83">
        <v>16.898858707761399</v>
      </c>
      <c r="J83">
        <f>(Table2[[#This Row],[1M Return vs Nifty]]-AVERAGE(Table2[1M Return vs Nifty]))/_xlfn.STDEV.P(Table2[1M Return vs Nifty])</f>
        <v>1.3893024234720264</v>
      </c>
      <c r="K83">
        <v>21.8998786861744</v>
      </c>
      <c r="L83">
        <f>(Table2[[#This Row],[6M Return vs Nifty]]-AVERAGE(Table2[6M Return vs Nifty]))/_xlfn.STDEV.P(Table2[6M Return vs Nifty])</f>
        <v>0.14739661679925362</v>
      </c>
      <c r="M83">
        <v>6.4598580103007199</v>
      </c>
      <c r="N83">
        <f>(Table2[[#This Row],[1W Return vs Nifty]]-AVERAGE(Table2[1W Return vs Nifty]))/_xlfn.STDEV.P(Table2[1W Return vs Nifty])</f>
        <v>1.5520667716349557</v>
      </c>
      <c r="O83">
        <v>10904.2</v>
      </c>
      <c r="P83">
        <v>10296.929613672401</v>
      </c>
      <c r="Q83">
        <v>8716.5688038967091</v>
      </c>
      <c r="R83">
        <v>87.642154501294399</v>
      </c>
      <c r="S83" s="1">
        <f>(Table2[[#This Row],[Close Price]]-Table2[[#This Row],[20D EMA]])/Table2[[#This Row],[20D EMA]]</f>
        <v>7.1912657508116096E-2</v>
      </c>
      <c r="T83" s="1">
        <f>(Table2[[#This Row],[Close Price]]-Table2[[#This Row],[50D EMA]])/Table2[[#This Row],[50D EMA]]</f>
        <v>0.1351296394684541</v>
      </c>
      <c r="U83" s="1">
        <f>(Table2[[#This Row],[Close Price]]-Table2[[#This Row],[200D EMA]])/Table2[[#This Row],[200D EMA]]</f>
        <v>0.34093474886296632</v>
      </c>
      <c r="V83">
        <v>1.37113881067913</v>
      </c>
      <c r="W83">
        <v>11640.05</v>
      </c>
      <c r="X83">
        <v>11751.8</v>
      </c>
      <c r="Y83">
        <v>11640.05</v>
      </c>
      <c r="Z83">
        <v>11751.8</v>
      </c>
      <c r="AA83">
        <v>10780</v>
      </c>
      <c r="AB83">
        <v>11893.95</v>
      </c>
      <c r="AC83" s="1">
        <f>(Table2[[#This Row],[Close Price]]/Table2[[#This Row],[Day Low]])-1</f>
        <v>4.1494667119128525E-3</v>
      </c>
      <c r="AD83" s="1">
        <f>(Table2[[#This Row],[Day High]]/Table2[[#This Row],[Close Price]])-1</f>
        <v>5.4284822066414939E-3</v>
      </c>
      <c r="AE83" s="1">
        <f>(Table2[[#This Row],[Close Price]]/Table2[[#This Row],[Current Week Low]])-1</f>
        <v>4.1494667119128525E-3</v>
      </c>
      <c r="AF83" s="1">
        <f>(Table2[[#This Row],[Current Week High]]/Table2[[#This Row],[Close Price]])-1</f>
        <v>5.4284822066414939E-3</v>
      </c>
      <c r="AG83" s="1">
        <f>(Table2[[#This Row],[Close Price]]/Table2[[#This Row],[Current Month Low]])-1</f>
        <v>8.4262523191094729E-2</v>
      </c>
      <c r="AH83" s="1">
        <f>(Table2[[#This Row],[Current Month High]]/Table2[[#This Row],[Close Price]])-1</f>
        <v>1.7590164565571831E-2</v>
      </c>
      <c r="AI83">
        <v>1.75901645655718</v>
      </c>
      <c r="AJ83">
        <v>138.38936988201201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0.21</v>
      </c>
      <c r="AM83" t="s">
        <v>3216</v>
      </c>
      <c r="AN83">
        <v>8.15</v>
      </c>
      <c r="AO83" t="s">
        <v>3216</v>
      </c>
      <c r="AP83">
        <v>0.176107211899031</v>
      </c>
      <c r="AQ83">
        <f>(Table2[[#This Row],[Sharpe Ratio]]-AVERAGE(Table2[Sharpe Ratio]))/_xlfn.STDEV.P(Table2[Sharpe Ratio])</f>
        <v>1.3128379435517921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5.6007269420182633</v>
      </c>
      <c r="AS83">
        <f>_xlfn.RANK.AVG(Table2[[#This Row],[1Y Return vs Nifty Z-Score]],Table2[1Y Return vs Nifty Z-Score])</f>
        <v>78</v>
      </c>
      <c r="AT83">
        <f>_xlfn.RANK.AVG(Table2[[#This Row],[6M Return vs Nifty Z-Score]],Table2[6M Return vs Nifty Z-Score])</f>
        <v>263</v>
      </c>
      <c r="AU83">
        <f>_xlfn.RANK.AVG(Table2[[#This Row],[Sharpe Ratio Z-Score]],Table2[Sharpe Ratio Z-Score])</f>
        <v>71</v>
      </c>
      <c r="AV83">
        <f>(Table2[[#This Row],[Rank 1Y]]+Table2[[#This Row],[Rank 6M]]+Table2[[#This Row],[Rank Sharpe]])/3</f>
        <v>137.33333333333334</v>
      </c>
    </row>
    <row r="84" spans="1:48" x14ac:dyDescent="0.3">
      <c r="A84" t="s">
        <v>1054</v>
      </c>
      <c r="B84" t="s">
        <v>1055</v>
      </c>
      <c r="C84" t="s">
        <v>3182</v>
      </c>
      <c r="D84" t="s">
        <v>261</v>
      </c>
      <c r="E84">
        <v>12934.12586688</v>
      </c>
      <c r="F84">
        <v>1613.35</v>
      </c>
      <c r="G84">
        <v>66.390043114398495</v>
      </c>
      <c r="H84">
        <f>(Table2[[#This Row],[1Y Return vs Nifty]]-AVERAGE(Table2[1Y Return vs Nifty]))/_xlfn.STDEV.P(Table2[1Y Return vs Nifty])</f>
        <v>0.63822951461151134</v>
      </c>
      <c r="I84">
        <v>-17.444608994386702</v>
      </c>
      <c r="J84">
        <f>(Table2[[#This Row],[1M Return vs Nifty]]-AVERAGE(Table2[1M Return vs Nifty]))/_xlfn.STDEV.P(Table2[1M Return vs Nifty])</f>
        <v>-1.9289967499382736</v>
      </c>
      <c r="K84">
        <v>42.526490279934698</v>
      </c>
      <c r="L84">
        <f>(Table2[[#This Row],[6M Return vs Nifty]]-AVERAGE(Table2[6M Return vs Nifty]))/_xlfn.STDEV.P(Table2[6M Return vs Nifty])</f>
        <v>0.76147648373975041</v>
      </c>
      <c r="M84">
        <v>-2.7486613204557799</v>
      </c>
      <c r="N84">
        <f>(Table2[[#This Row],[1W Return vs Nifty]]-AVERAGE(Table2[1W Return vs Nifty]))/_xlfn.STDEV.P(Table2[1W Return vs Nifty])</f>
        <v>-0.6749927293676754</v>
      </c>
      <c r="O84">
        <v>1745.15</v>
      </c>
      <c r="P84">
        <v>1868.77332220567</v>
      </c>
      <c r="Q84">
        <v>1540.28625425933</v>
      </c>
      <c r="R84">
        <v>29.440888489797999</v>
      </c>
      <c r="S84" s="1">
        <f>(Table2[[#This Row],[Close Price]]-Table2[[#This Row],[20D EMA]])/Table2[[#This Row],[20D EMA]]</f>
        <v>-7.5523593960404645E-2</v>
      </c>
      <c r="T84" s="1">
        <f>(Table2[[#This Row],[Close Price]]-Table2[[#This Row],[50D EMA]])/Table2[[#This Row],[50D EMA]]</f>
        <v>-0.13667967065379541</v>
      </c>
      <c r="U84" s="1">
        <f>(Table2[[#This Row],[Close Price]]-Table2[[#This Row],[200D EMA]])/Table2[[#This Row],[200D EMA]]</f>
        <v>4.7435173519615487E-2</v>
      </c>
      <c r="V84">
        <v>0.77134673282356303</v>
      </c>
      <c r="W84">
        <v>1609.35</v>
      </c>
      <c r="X84">
        <v>1651.45</v>
      </c>
      <c r="Y84">
        <v>1609.35</v>
      </c>
      <c r="Z84">
        <v>1651.45</v>
      </c>
      <c r="AA84">
        <v>1605</v>
      </c>
      <c r="AB84">
        <v>1816.7</v>
      </c>
      <c r="AC84" s="1">
        <f>(Table2[[#This Row],[Close Price]]/Table2[[#This Row],[Day Low]])-1</f>
        <v>2.4854755025320863E-3</v>
      </c>
      <c r="AD84" s="1">
        <f>(Table2[[#This Row],[Day High]]/Table2[[#This Row],[Close Price]])-1</f>
        <v>2.3615458517990628E-2</v>
      </c>
      <c r="AE84" s="1">
        <f>(Table2[[#This Row],[Close Price]]/Table2[[#This Row],[Current Week Low]])-1</f>
        <v>2.4854755025320863E-3</v>
      </c>
      <c r="AF84" s="1">
        <f>(Table2[[#This Row],[Current Week High]]/Table2[[#This Row],[Close Price]])-1</f>
        <v>2.3615458517990628E-2</v>
      </c>
      <c r="AG84" s="1">
        <f>(Table2[[#This Row],[Close Price]]/Table2[[#This Row],[Current Month Low]])-1</f>
        <v>5.2024922118378836E-3</v>
      </c>
      <c r="AH84" s="1">
        <f>(Table2[[#This Row],[Current Month High]]/Table2[[#This Row],[Close Price]])-1</f>
        <v>0.12604208634208325</v>
      </c>
      <c r="AI84">
        <v>66.361917748783597</v>
      </c>
      <c r="AJ84">
        <v>101.153294682376</v>
      </c>
      <c r="AK84" t="str">
        <f>IF(AND(Table2[[#This Row],[20D EMA]]&gt;Table2[[#This Row],[50D EMA]],Table2[[#This Row],[50D EMA]]&gt;Table2[[#This Row],[200D EMA]]),"Uptrend","Downtrend/NoTrend")</f>
        <v>Downtrend/NoTrend</v>
      </c>
      <c r="AL84">
        <v>-0.28000000000000003</v>
      </c>
      <c r="AM84" t="s">
        <v>3215</v>
      </c>
      <c r="AN84">
        <v>-7.67</v>
      </c>
      <c r="AO84" t="s">
        <v>3215</v>
      </c>
      <c r="AP84">
        <v>0.139255855312055</v>
      </c>
      <c r="AQ84">
        <f>(Table2[[#This Row],[Sharpe Ratio]]-AVERAGE(Table2[Sharpe Ratio]))/_xlfn.STDEV.P(Table2[Sharpe Ratio])</f>
        <v>0.88418558418370985</v>
      </c>
      <c r="AR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4">
        <f>_xlfn.RANK.AVG(Table2[[#This Row],[1Y Return vs Nifty Z-Score]],Table2[1Y Return vs Nifty Z-Score])</f>
        <v>138</v>
      </c>
      <c r="AT84">
        <f>_xlfn.RANK.AVG(Table2[[#This Row],[6M Return vs Nifty Z-Score]],Table2[6M Return vs Nifty Z-Score])</f>
        <v>138</v>
      </c>
      <c r="AU84">
        <f>_xlfn.RANK.AVG(Table2[[#This Row],[Sharpe Ratio Z-Score]],Table2[Sharpe Ratio Z-Score])</f>
        <v>137</v>
      </c>
      <c r="AV84">
        <f>(Table2[[#This Row],[Rank 1Y]]+Table2[[#This Row],[Rank 6M]]+Table2[[#This Row],[Rank Sharpe]])/3</f>
        <v>137.66666666666666</v>
      </c>
    </row>
    <row r="85" spans="1:48" x14ac:dyDescent="0.3">
      <c r="A85" t="s">
        <v>381</v>
      </c>
      <c r="B85" t="s">
        <v>382</v>
      </c>
      <c r="C85" t="s">
        <v>3184</v>
      </c>
      <c r="D85" t="s">
        <v>383</v>
      </c>
      <c r="E85">
        <v>64454.839330139999</v>
      </c>
      <c r="F85">
        <v>987.6</v>
      </c>
      <c r="G85">
        <v>55.235664637706698</v>
      </c>
      <c r="H85">
        <f>(Table2[[#This Row],[1Y Return vs Nifty]]-AVERAGE(Table2[1Y Return vs Nifty]))/_xlfn.STDEV.P(Table2[1Y Return vs Nifty])</f>
        <v>0.45252431366491541</v>
      </c>
      <c r="I85">
        <v>2.6362242113636301</v>
      </c>
      <c r="J85">
        <f>(Table2[[#This Row],[1M Return vs Nifty]]-AVERAGE(Table2[1M Return vs Nifty]))/_xlfn.STDEV.P(Table2[1M Return vs Nifty])</f>
        <v>1.1232839162410616E-2</v>
      </c>
      <c r="K85">
        <v>38.741337337619001</v>
      </c>
      <c r="L85">
        <f>(Table2[[#This Row],[6M Return vs Nifty]]-AVERAGE(Table2[6M Return vs Nifty]))/_xlfn.STDEV.P(Table2[6M Return vs Nifty])</f>
        <v>0.64878777553380362</v>
      </c>
      <c r="M85">
        <v>0.166218355683976</v>
      </c>
      <c r="N85">
        <f>(Table2[[#This Row],[1W Return vs Nifty]]-AVERAGE(Table2[1W Return vs Nifty]))/_xlfn.STDEV.P(Table2[1W Return vs Nifty])</f>
        <v>2.9964304858718066E-2</v>
      </c>
      <c r="O85">
        <v>984.95</v>
      </c>
      <c r="P85">
        <v>967.87186034280705</v>
      </c>
      <c r="Q85">
        <v>819.09200032103604</v>
      </c>
      <c r="R85">
        <v>55.202291639351699</v>
      </c>
      <c r="S85" s="1">
        <f>(Table2[[#This Row],[Close Price]]-Table2[[#This Row],[20D EMA]])/Table2[[#This Row],[20D EMA]]</f>
        <v>2.6904919031422682E-3</v>
      </c>
      <c r="T85" s="1">
        <f>(Table2[[#This Row],[Close Price]]-Table2[[#This Row],[50D EMA]])/Table2[[#This Row],[50D EMA]]</f>
        <v>2.038300777770885E-2</v>
      </c>
      <c r="U85" s="1">
        <f>(Table2[[#This Row],[Close Price]]-Table2[[#This Row],[200D EMA]])/Table2[[#This Row],[200D EMA]]</f>
        <v>0.20572536371118108</v>
      </c>
      <c r="V85">
        <v>0.245498115682144</v>
      </c>
      <c r="W85">
        <v>980</v>
      </c>
      <c r="X85">
        <v>996.1</v>
      </c>
      <c r="Y85">
        <v>980</v>
      </c>
      <c r="Z85">
        <v>996.1</v>
      </c>
      <c r="AA85">
        <v>946.8</v>
      </c>
      <c r="AB85">
        <v>1035</v>
      </c>
      <c r="AC85" s="1">
        <f>(Table2[[#This Row],[Close Price]]/Table2[[#This Row],[Day Low]])-1</f>
        <v>7.7551020408164195E-3</v>
      </c>
      <c r="AD85" s="1">
        <f>(Table2[[#This Row],[Day High]]/Table2[[#This Row],[Close Price]])-1</f>
        <v>8.6067233697852963E-3</v>
      </c>
      <c r="AE85" s="1">
        <f>(Table2[[#This Row],[Close Price]]/Table2[[#This Row],[Current Week Low]])-1</f>
        <v>7.7551020408164195E-3</v>
      </c>
      <c r="AF85" s="1">
        <f>(Table2[[#This Row],[Current Week High]]/Table2[[#This Row],[Close Price]])-1</f>
        <v>8.6067233697852963E-3</v>
      </c>
      <c r="AG85" s="1">
        <f>(Table2[[#This Row],[Close Price]]/Table2[[#This Row],[Current Month Low]])-1</f>
        <v>4.3092522179974724E-2</v>
      </c>
      <c r="AH85" s="1">
        <f>(Table2[[#This Row],[Current Month High]]/Table2[[#This Row],[Close Price]])-1</f>
        <v>4.799513973268521E-2</v>
      </c>
      <c r="AI85">
        <v>20.190360469825801</v>
      </c>
      <c r="AJ85">
        <v>95.177865612648205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0.01</v>
      </c>
      <c r="AM85" t="s">
        <v>3216</v>
      </c>
      <c r="AN85">
        <v>2.2799999999999998</v>
      </c>
      <c r="AO85" t="s">
        <v>3216</v>
      </c>
      <c r="AP85">
        <v>0.15231141297401901</v>
      </c>
      <c r="AQ85">
        <f>(Table2[[#This Row],[Sharpe Ratio]]-AVERAGE(Table2[Sharpe Ratio]))/_xlfn.STDEV.P(Table2[Sharpe Ratio])</f>
        <v>1.036046902544097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2.1785561357639445</v>
      </c>
      <c r="AS85">
        <f>_xlfn.RANK.AVG(Table2[[#This Row],[1Y Return vs Nifty Z-Score]],Table2[1Y Return vs Nifty Z-Score])</f>
        <v>167</v>
      </c>
      <c r="AT85">
        <f>_xlfn.RANK.AVG(Table2[[#This Row],[6M Return vs Nifty Z-Score]],Table2[6M Return vs Nifty Z-Score])</f>
        <v>153</v>
      </c>
      <c r="AU85">
        <f>_xlfn.RANK.AVG(Table2[[#This Row],[Sharpe Ratio Z-Score]],Table2[Sharpe Ratio Z-Score])</f>
        <v>109</v>
      </c>
      <c r="AV85">
        <f>(Table2[[#This Row],[Rank 1Y]]+Table2[[#This Row],[Rank 6M]]+Table2[[#This Row],[Rank Sharpe]])/3</f>
        <v>143</v>
      </c>
    </row>
    <row r="86" spans="1:48" x14ac:dyDescent="0.3">
      <c r="A86" t="s">
        <v>855</v>
      </c>
      <c r="B86" t="s">
        <v>856</v>
      </c>
      <c r="C86" t="s">
        <v>3172</v>
      </c>
      <c r="D86" t="s">
        <v>220</v>
      </c>
      <c r="E86">
        <v>18772.478554500001</v>
      </c>
      <c r="F86">
        <v>2694.95</v>
      </c>
      <c r="G86">
        <v>102.55012025033901</v>
      </c>
      <c r="H86">
        <f>(Table2[[#This Row],[1Y Return vs Nifty]]-AVERAGE(Table2[1Y Return vs Nifty]))/_xlfn.STDEV.P(Table2[1Y Return vs Nifty])</f>
        <v>1.2402455215818824</v>
      </c>
      <c r="I86">
        <v>13.980940473397199</v>
      </c>
      <c r="J86">
        <f>(Table2[[#This Row],[1M Return vs Nifty]]-AVERAGE(Table2[1M Return vs Nifty]))/_xlfn.STDEV.P(Table2[1M Return vs Nifty])</f>
        <v>1.1073703323639421</v>
      </c>
      <c r="K86">
        <v>57.030998392223403</v>
      </c>
      <c r="L86">
        <f>(Table2[[#This Row],[6M Return vs Nifty]]-AVERAGE(Table2[6M Return vs Nifty]))/_xlfn.STDEV.P(Table2[6M Return vs Nifty])</f>
        <v>1.1932937199903235</v>
      </c>
      <c r="M86">
        <v>-0.491228476259983</v>
      </c>
      <c r="N86">
        <f>(Table2[[#This Row],[1W Return vs Nifty]]-AVERAGE(Table2[1W Return vs Nifty]))/_xlfn.STDEV.P(Table2[1W Return vs Nifty])</f>
        <v>-0.12903771934234196</v>
      </c>
      <c r="O86">
        <v>2585.7800000000002</v>
      </c>
      <c r="P86">
        <v>2378.3273095893101</v>
      </c>
      <c r="Q86">
        <v>1869.1795617621301</v>
      </c>
      <c r="R86">
        <v>61.615098320408499</v>
      </c>
      <c r="S86" s="1">
        <f>(Table2[[#This Row],[Close Price]]-Table2[[#This Row],[20D EMA]])/Table2[[#This Row],[20D EMA]]</f>
        <v>4.2219369010511182E-2</v>
      </c>
      <c r="T86" s="1">
        <f>(Table2[[#This Row],[Close Price]]-Table2[[#This Row],[50D EMA]])/Table2[[#This Row],[50D EMA]]</f>
        <v>0.13312830792216074</v>
      </c>
      <c r="U86" s="1">
        <f>(Table2[[#This Row],[Close Price]]-Table2[[#This Row],[200D EMA]])/Table2[[#This Row],[200D EMA]]</f>
        <v>0.44178229589638346</v>
      </c>
      <c r="V86">
        <v>0.96707464329873205</v>
      </c>
      <c r="W86">
        <v>2680</v>
      </c>
      <c r="X86">
        <v>2857.95</v>
      </c>
      <c r="Y86">
        <v>2680</v>
      </c>
      <c r="Z86">
        <v>2857.95</v>
      </c>
      <c r="AA86">
        <v>2444.0500000000002</v>
      </c>
      <c r="AB86">
        <v>2857.95</v>
      </c>
      <c r="AC86" s="1">
        <f>(Table2[[#This Row],[Close Price]]/Table2[[#This Row],[Day Low]])-1</f>
        <v>5.5783582089552475E-3</v>
      </c>
      <c r="AD86" s="1">
        <f>(Table2[[#This Row],[Day High]]/Table2[[#This Row],[Close Price]])-1</f>
        <v>6.0483496910888945E-2</v>
      </c>
      <c r="AE86" s="1">
        <f>(Table2[[#This Row],[Close Price]]/Table2[[#This Row],[Current Week Low]])-1</f>
        <v>5.5783582089552475E-3</v>
      </c>
      <c r="AF86" s="1">
        <f>(Table2[[#This Row],[Current Week High]]/Table2[[#This Row],[Close Price]])-1</f>
        <v>6.0483496910888945E-2</v>
      </c>
      <c r="AG86" s="1">
        <f>(Table2[[#This Row],[Close Price]]/Table2[[#This Row],[Current Month Low]])-1</f>
        <v>0.10265747427425764</v>
      </c>
      <c r="AH86" s="1">
        <f>(Table2[[#This Row],[Current Month High]]/Table2[[#This Row],[Close Price]])-1</f>
        <v>6.0483496910888945E-2</v>
      </c>
      <c r="AI86">
        <v>6.0483496910888901</v>
      </c>
      <c r="AJ86">
        <v>130.99901427163201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0.25</v>
      </c>
      <c r="AM86" t="s">
        <v>3216</v>
      </c>
      <c r="AN86">
        <v>6.34</v>
      </c>
      <c r="AO86" t="s">
        <v>3216</v>
      </c>
      <c r="AP86">
        <v>8.6318427794984998E-2</v>
      </c>
      <c r="AQ86">
        <f>(Table2[[#This Row],[Sharpe Ratio]]-AVERAGE(Table2[Sharpe Ratio]))/_xlfn.STDEV.P(Table2[Sharpe Ratio])</f>
        <v>0.26842119161617484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3.680293046209981</v>
      </c>
      <c r="AS86">
        <f>_xlfn.RANK.AVG(Table2[[#This Row],[1Y Return vs Nifty Z-Score]],Table2[1Y Return vs Nifty Z-Score])</f>
        <v>75</v>
      </c>
      <c r="AT86">
        <f>_xlfn.RANK.AVG(Table2[[#This Row],[6M Return vs Nifty Z-Score]],Table2[6M Return vs Nifty Z-Score])</f>
        <v>84</v>
      </c>
      <c r="AU86">
        <f>_xlfn.RANK.AVG(Table2[[#This Row],[Sharpe Ratio Z-Score]],Table2[Sharpe Ratio Z-Score])</f>
        <v>272</v>
      </c>
      <c r="AV86">
        <f>(Table2[[#This Row],[Rank 1Y]]+Table2[[#This Row],[Rank 6M]]+Table2[[#This Row],[Rank Sharpe]])/3</f>
        <v>143.66666666666666</v>
      </c>
    </row>
    <row r="87" spans="1:48" x14ac:dyDescent="0.3">
      <c r="A87" t="s">
        <v>1488</v>
      </c>
      <c r="B87" t="s">
        <v>1489</v>
      </c>
      <c r="C87" t="s">
        <v>3173</v>
      </c>
      <c r="D87" t="s">
        <v>46</v>
      </c>
      <c r="E87">
        <v>7130.3697118</v>
      </c>
      <c r="F87">
        <v>249.76</v>
      </c>
      <c r="G87">
        <v>110.80541490698</v>
      </c>
      <c r="H87">
        <f>(Table2[[#This Row],[1Y Return vs Nifty]]-AVERAGE(Table2[1Y Return vs Nifty]))/_xlfn.STDEV.P(Table2[1Y Return vs Nifty])</f>
        <v>1.3776849276669763</v>
      </c>
      <c r="I87">
        <v>4.1709041839928798</v>
      </c>
      <c r="J87">
        <f>(Table2[[#This Row],[1M Return vs Nifty]]-AVERAGE(Table2[1M Return vs Nifty]))/_xlfn.STDEV.P(Table2[1M Return vs Nifty])</f>
        <v>0.15951510724294157</v>
      </c>
      <c r="K87">
        <v>43.773804568673697</v>
      </c>
      <c r="L87">
        <f>(Table2[[#This Row],[6M Return vs Nifty]]-AVERAGE(Table2[6M Return vs Nifty]))/_xlfn.STDEV.P(Table2[6M Return vs Nifty])</f>
        <v>0.79861058058256529</v>
      </c>
      <c r="M87">
        <v>-7.5488523453734802</v>
      </c>
      <c r="N87">
        <f>(Table2[[#This Row],[1W Return vs Nifty]]-AVERAGE(Table2[1W Return vs Nifty]))/_xlfn.STDEV.P(Table2[1W Return vs Nifty])</f>
        <v>-1.8359080344987437</v>
      </c>
      <c r="O87">
        <v>246.18</v>
      </c>
      <c r="P87">
        <v>238.096627772337</v>
      </c>
      <c r="Q87">
        <v>195.40062877023499</v>
      </c>
      <c r="R87">
        <v>57.617269873880197</v>
      </c>
      <c r="S87" s="1">
        <f>(Table2[[#This Row],[Close Price]]-Table2[[#This Row],[20D EMA]])/Table2[[#This Row],[20D EMA]]</f>
        <v>1.4542204890730295E-2</v>
      </c>
      <c r="T87" s="1">
        <f>(Table2[[#This Row],[Close Price]]-Table2[[#This Row],[50D EMA]])/Table2[[#This Row],[50D EMA]]</f>
        <v>4.8985877443065935E-2</v>
      </c>
      <c r="U87" s="1">
        <f>(Table2[[#This Row],[Close Price]]-Table2[[#This Row],[200D EMA]])/Table2[[#This Row],[200D EMA]]</f>
        <v>0.27819445398860182</v>
      </c>
      <c r="V87">
        <v>1.6501696432674799</v>
      </c>
      <c r="W87">
        <v>248.7</v>
      </c>
      <c r="X87">
        <v>256.19</v>
      </c>
      <c r="Y87">
        <v>248.7</v>
      </c>
      <c r="Z87">
        <v>256.19</v>
      </c>
      <c r="AA87">
        <v>227.4</v>
      </c>
      <c r="AB87">
        <v>284.74</v>
      </c>
      <c r="AC87" s="1">
        <f>(Table2[[#This Row],[Close Price]]/Table2[[#This Row],[Day Low]])-1</f>
        <v>4.2621632488941685E-3</v>
      </c>
      <c r="AD87" s="1">
        <f>(Table2[[#This Row],[Day High]]/Table2[[#This Row],[Close Price]])-1</f>
        <v>2.5744714926329237E-2</v>
      </c>
      <c r="AE87" s="1">
        <f>(Table2[[#This Row],[Close Price]]/Table2[[#This Row],[Current Week Low]])-1</f>
        <v>4.2621632488941685E-3</v>
      </c>
      <c r="AF87" s="1">
        <f>(Table2[[#This Row],[Current Week High]]/Table2[[#This Row],[Close Price]])-1</f>
        <v>2.5744714926329237E-2</v>
      </c>
      <c r="AG87" s="1">
        <f>(Table2[[#This Row],[Close Price]]/Table2[[#This Row],[Current Month Low]])-1</f>
        <v>9.8328935795954253E-2</v>
      </c>
      <c r="AH87" s="1">
        <f>(Table2[[#This Row],[Current Month High]]/Table2[[#This Row],[Close Price]])-1</f>
        <v>0.14005445227418334</v>
      </c>
      <c r="AI87">
        <v>14.005445227418299</v>
      </c>
      <c r="AJ87">
        <v>145.947808961102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7.0000000000000007E-2</v>
      </c>
      <c r="AM87" t="s">
        <v>3216</v>
      </c>
      <c r="AN87">
        <v>8.14</v>
      </c>
      <c r="AO87" t="s">
        <v>3216</v>
      </c>
      <c r="AP87">
        <v>9.8422305308946995E-2</v>
      </c>
      <c r="AQ87">
        <f>(Table2[[#This Row],[Sharpe Ratio]]-AVERAGE(Table2[Sharpe Ratio]))/_xlfn.STDEV.P(Table2[Sharpe Ratio])</f>
        <v>0.40921263416772957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0.90911521516146898</v>
      </c>
      <c r="AS87">
        <f>_xlfn.RANK.AVG(Table2[[#This Row],[1Y Return vs Nifty Z-Score]],Table2[1Y Return vs Nifty Z-Score])</f>
        <v>68</v>
      </c>
      <c r="AT87">
        <f>_xlfn.RANK.AVG(Table2[[#This Row],[6M Return vs Nifty Z-Score]],Table2[6M Return vs Nifty Z-Score])</f>
        <v>132</v>
      </c>
      <c r="AU87">
        <f>_xlfn.RANK.AVG(Table2[[#This Row],[Sharpe Ratio Z-Score]],Table2[Sharpe Ratio Z-Score])</f>
        <v>232</v>
      </c>
      <c r="AV87">
        <f>(Table2[[#This Row],[Rank 1Y]]+Table2[[#This Row],[Rank 6M]]+Table2[[#This Row],[Rank Sharpe]])/3</f>
        <v>144</v>
      </c>
    </row>
    <row r="88" spans="1:48" x14ac:dyDescent="0.3">
      <c r="A88" t="s">
        <v>520</v>
      </c>
      <c r="B88" t="s">
        <v>521</v>
      </c>
      <c r="C88" t="s">
        <v>3176</v>
      </c>
      <c r="D88" t="s">
        <v>522</v>
      </c>
      <c r="E88">
        <v>41259</v>
      </c>
      <c r="F88">
        <v>489.95</v>
      </c>
      <c r="G88">
        <v>58.5166217298625</v>
      </c>
      <c r="H88">
        <f>(Table2[[#This Row],[1Y Return vs Nifty]]-AVERAGE(Table2[1Y Return vs Nifty]))/_xlfn.STDEV.P(Table2[1Y Return vs Nifty])</f>
        <v>0.5071477781070739</v>
      </c>
      <c r="I88">
        <v>-4.6443663594676599</v>
      </c>
      <c r="J88">
        <f>(Table2[[#This Row],[1M Return vs Nifty]]-AVERAGE(Table2[1M Return vs Nifty]))/_xlfn.STDEV.P(Table2[1M Return vs Nifty])</f>
        <v>-0.69222488626748813</v>
      </c>
      <c r="K88">
        <v>44.308494994727901</v>
      </c>
      <c r="L88">
        <f>(Table2[[#This Row],[6M Return vs Nifty]]-AVERAGE(Table2[6M Return vs Nifty]))/_xlfn.STDEV.P(Table2[6M Return vs Nifty])</f>
        <v>0.81452897921014455</v>
      </c>
      <c r="M88">
        <v>-2.22896643357763E-2</v>
      </c>
      <c r="N88">
        <f>(Table2[[#This Row],[1W Return vs Nifty]]-AVERAGE(Table2[1W Return vs Nifty]))/_xlfn.STDEV.P(Table2[1W Return vs Nifty])</f>
        <v>-1.5625931955792111E-2</v>
      </c>
      <c r="O88">
        <v>489.77</v>
      </c>
      <c r="P88">
        <v>500.74075161401498</v>
      </c>
      <c r="Q88">
        <v>432.25204378857001</v>
      </c>
      <c r="R88">
        <v>49.367960048077101</v>
      </c>
      <c r="S88" s="1">
        <f>(Table2[[#This Row],[Close Price]]-Table2[[#This Row],[20D EMA]])/Table2[[#This Row],[20D EMA]]</f>
        <v>3.675194479041322E-4</v>
      </c>
      <c r="T88" s="1">
        <f>(Table2[[#This Row],[Close Price]]-Table2[[#This Row],[50D EMA]])/Table2[[#This Row],[50D EMA]]</f>
        <v>-2.1549577459461115E-2</v>
      </c>
      <c r="U88" s="1">
        <f>(Table2[[#This Row],[Close Price]]-Table2[[#This Row],[200D EMA]])/Table2[[#This Row],[200D EMA]]</f>
        <v>0.13348220567269806</v>
      </c>
      <c r="V88">
        <v>0.58514864425864799</v>
      </c>
      <c r="W88">
        <v>482</v>
      </c>
      <c r="X88">
        <v>492.2</v>
      </c>
      <c r="Y88">
        <v>482</v>
      </c>
      <c r="Z88">
        <v>492.2</v>
      </c>
      <c r="AA88">
        <v>466.5</v>
      </c>
      <c r="AB88">
        <v>499.7</v>
      </c>
      <c r="AC88" s="1">
        <f>(Table2[[#This Row],[Close Price]]/Table2[[#This Row],[Day Low]])-1</f>
        <v>1.64937759336099E-2</v>
      </c>
      <c r="AD88" s="1">
        <f>(Table2[[#This Row],[Day High]]/Table2[[#This Row],[Close Price]])-1</f>
        <v>4.5923053372793898E-3</v>
      </c>
      <c r="AE88" s="1">
        <f>(Table2[[#This Row],[Close Price]]/Table2[[#This Row],[Current Week Low]])-1</f>
        <v>1.64937759336099E-2</v>
      </c>
      <c r="AF88" s="1">
        <f>(Table2[[#This Row],[Current Week High]]/Table2[[#This Row],[Close Price]])-1</f>
        <v>4.5923053372793898E-3</v>
      </c>
      <c r="AG88" s="1">
        <f>(Table2[[#This Row],[Close Price]]/Table2[[#This Row],[Current Month Low]])-1</f>
        <v>5.0267952840300056E-2</v>
      </c>
      <c r="AH88" s="1">
        <f>(Table2[[#This Row],[Current Month High]]/Table2[[#This Row],[Close Price]])-1</f>
        <v>1.989998979487706E-2</v>
      </c>
      <c r="AI88">
        <v>26.614960710276499</v>
      </c>
      <c r="AJ88">
        <v>102.70997103847699</v>
      </c>
      <c r="AK88" t="str">
        <f>IF(AND(Table2[[#This Row],[20D EMA]]&gt;Table2[[#This Row],[50D EMA]],Table2[[#This Row],[50D EMA]]&gt;Table2[[#This Row],[200D EMA]]),"Uptrend","Downtrend/NoTrend")</f>
        <v>Downtrend/NoTrend</v>
      </c>
      <c r="AL88">
        <v>-0.16</v>
      </c>
      <c r="AM88" t="s">
        <v>3215</v>
      </c>
      <c r="AN88">
        <v>-0.05</v>
      </c>
      <c r="AO88" t="s">
        <v>3215</v>
      </c>
      <c r="AP88">
        <v>0.13015041050333601</v>
      </c>
      <c r="AQ88">
        <f>(Table2[[#This Row],[Sharpe Ratio]]-AVERAGE(Table2[Sharpe Ratio]))/_xlfn.STDEV.P(Table2[Sharpe Ratio])</f>
        <v>0.77827169764492554</v>
      </c>
      <c r="AR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8">
        <f>_xlfn.RANK.AVG(Table2[[#This Row],[1Y Return vs Nifty Z-Score]],Table2[1Y Return vs Nifty Z-Score])</f>
        <v>158</v>
      </c>
      <c r="AT88">
        <f>_xlfn.RANK.AVG(Table2[[#This Row],[6M Return vs Nifty Z-Score]],Table2[6M Return vs Nifty Z-Score])</f>
        <v>127</v>
      </c>
      <c r="AU88">
        <f>_xlfn.RANK.AVG(Table2[[#This Row],[Sharpe Ratio Z-Score]],Table2[Sharpe Ratio Z-Score])</f>
        <v>154</v>
      </c>
      <c r="AV88">
        <f>(Table2[[#This Row],[Rank 1Y]]+Table2[[#This Row],[Rank 6M]]+Table2[[#This Row],[Rank Sharpe]])/3</f>
        <v>146.33333333333334</v>
      </c>
    </row>
    <row r="89" spans="1:48" x14ac:dyDescent="0.3">
      <c r="A89" t="s">
        <v>252</v>
      </c>
      <c r="B89" t="s">
        <v>253</v>
      </c>
      <c r="C89" t="s">
        <v>3182</v>
      </c>
      <c r="D89" t="s">
        <v>166</v>
      </c>
      <c r="E89">
        <v>109088.19526877999</v>
      </c>
      <c r="F89">
        <v>714.2</v>
      </c>
      <c r="G89">
        <v>36.9411401852702</v>
      </c>
      <c r="H89">
        <f>(Table2[[#This Row],[1Y Return vs Nifty]]-AVERAGE(Table2[1Y Return vs Nifty]))/_xlfn.STDEV.P(Table2[1Y Return vs Nifty])</f>
        <v>0.14794541249518006</v>
      </c>
      <c r="I89">
        <v>-1.79570688029859</v>
      </c>
      <c r="J89">
        <f>(Table2[[#This Row],[1M Return vs Nifty]]-AVERAGE(Table2[1M Return vs Nifty]))/_xlfn.STDEV.P(Table2[1M Return vs Nifty])</f>
        <v>-0.41698464328926099</v>
      </c>
      <c r="K89">
        <v>36.586020417066599</v>
      </c>
      <c r="L89">
        <f>(Table2[[#This Row],[6M Return vs Nifty]]-AVERAGE(Table2[6M Return vs Nifty]))/_xlfn.STDEV.P(Table2[6M Return vs Nifty])</f>
        <v>0.58462131165430731</v>
      </c>
      <c r="M89">
        <v>3.7595375979685501</v>
      </c>
      <c r="N89">
        <f>(Table2[[#This Row],[1W Return vs Nifty]]-AVERAGE(Table2[1W Return vs Nifty]))/_xlfn.STDEV.P(Table2[1W Return vs Nifty])</f>
        <v>0.89900040840871309</v>
      </c>
      <c r="O89">
        <v>701.73</v>
      </c>
      <c r="P89">
        <v>698.104967632068</v>
      </c>
      <c r="Q89">
        <v>594.29259532798903</v>
      </c>
      <c r="R89">
        <v>58.272050385255802</v>
      </c>
      <c r="S89" s="1">
        <f>(Table2[[#This Row],[Close Price]]-Table2[[#This Row],[20D EMA]])/Table2[[#This Row],[20D EMA]]</f>
        <v>1.7770367520271366E-2</v>
      </c>
      <c r="T89" s="1">
        <f>(Table2[[#This Row],[Close Price]]-Table2[[#This Row],[50D EMA]])/Table2[[#This Row],[50D EMA]]</f>
        <v>2.3055318489604043E-2</v>
      </c>
      <c r="U89" s="1">
        <f>(Table2[[#This Row],[Close Price]]-Table2[[#This Row],[200D EMA]])/Table2[[#This Row],[200D EMA]]</f>
        <v>0.20176493130599132</v>
      </c>
      <c r="V89">
        <v>0.98583828017103303</v>
      </c>
      <c r="W89">
        <v>711.55</v>
      </c>
      <c r="X89">
        <v>728.7</v>
      </c>
      <c r="Y89">
        <v>711.55</v>
      </c>
      <c r="Z89">
        <v>728.7</v>
      </c>
      <c r="AA89">
        <v>658.75</v>
      </c>
      <c r="AB89">
        <v>739</v>
      </c>
      <c r="AC89" s="1">
        <f>(Table2[[#This Row],[Close Price]]/Table2[[#This Row],[Day Low]])-1</f>
        <v>3.7242639308552317E-3</v>
      </c>
      <c r="AD89" s="1">
        <f>(Table2[[#This Row],[Day High]]/Table2[[#This Row],[Close Price]])-1</f>
        <v>2.0302436292355175E-2</v>
      </c>
      <c r="AE89" s="1">
        <f>(Table2[[#This Row],[Close Price]]/Table2[[#This Row],[Current Week Low]])-1</f>
        <v>3.7242639308552317E-3</v>
      </c>
      <c r="AF89" s="1">
        <f>(Table2[[#This Row],[Current Week High]]/Table2[[#This Row],[Close Price]])-1</f>
        <v>2.0302436292355175E-2</v>
      </c>
      <c r="AG89" s="1">
        <f>(Table2[[#This Row],[Close Price]]/Table2[[#This Row],[Current Month Low]])-1</f>
        <v>8.4174573055028512E-2</v>
      </c>
      <c r="AH89" s="1">
        <f>(Table2[[#This Row],[Current Month High]]/Table2[[#This Row],[Close Price]])-1</f>
        <v>3.4724166900027997E-2</v>
      </c>
      <c r="AI89">
        <v>9.7381685802296207</v>
      </c>
      <c r="AJ89">
        <v>98.830734966592402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</v>
      </c>
      <c r="AM89" t="s">
        <v>3217</v>
      </c>
      <c r="AN89">
        <v>1.91</v>
      </c>
      <c r="AO89" t="s">
        <v>3216</v>
      </c>
      <c r="AP89">
        <v>0.23195298446235399</v>
      </c>
      <c r="AQ89">
        <f>(Table2[[#This Row],[Sharpe Ratio]]-AVERAGE(Table2[Sharpe Ratio]))/_xlfn.STDEV.P(Table2[Sharpe Ratio])</f>
        <v>1.9624319988887409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3.1770144881576803</v>
      </c>
      <c r="AS89">
        <f>_xlfn.RANK.AVG(Table2[[#This Row],[1Y Return vs Nifty Z-Score]],Table2[1Y Return vs Nifty Z-Score])</f>
        <v>259</v>
      </c>
      <c r="AT89">
        <f>_xlfn.RANK.AVG(Table2[[#This Row],[6M Return vs Nifty Z-Score]],Table2[6M Return vs Nifty Z-Score])</f>
        <v>165</v>
      </c>
      <c r="AU89">
        <f>_xlfn.RANK.AVG(Table2[[#This Row],[Sharpe Ratio Z-Score]],Table2[Sharpe Ratio Z-Score])</f>
        <v>19</v>
      </c>
      <c r="AV89">
        <f>(Table2[[#This Row],[Rank 1Y]]+Table2[[#This Row],[Rank 6M]]+Table2[[#This Row],[Rank Sharpe]])/3</f>
        <v>147.66666666666666</v>
      </c>
    </row>
    <row r="90" spans="1:48" x14ac:dyDescent="0.3">
      <c r="A90" t="s">
        <v>1671</v>
      </c>
      <c r="B90" t="s">
        <v>1672</v>
      </c>
      <c r="C90" t="s">
        <v>3172</v>
      </c>
      <c r="D90" t="s">
        <v>118</v>
      </c>
      <c r="E90">
        <v>5258.7493199999999</v>
      </c>
      <c r="F90">
        <v>567.79999999999995</v>
      </c>
      <c r="G90">
        <v>107.952814832158</v>
      </c>
      <c r="H90">
        <f>(Table2[[#This Row],[1Y Return vs Nifty]]-AVERAGE(Table2[1Y Return vs Nifty]))/_xlfn.STDEV.P(Table2[1Y Return vs Nifty])</f>
        <v>1.3301930238175557</v>
      </c>
      <c r="I90">
        <v>-0.95602091271440504</v>
      </c>
      <c r="J90">
        <f>(Table2[[#This Row],[1M Return vs Nifty]]-AVERAGE(Table2[1M Return vs Nifty]))/_xlfn.STDEV.P(Table2[1M Return vs Nifty])</f>
        <v>-0.33585337034024099</v>
      </c>
      <c r="K90">
        <v>59.422467539780797</v>
      </c>
      <c r="L90">
        <f>(Table2[[#This Row],[6M Return vs Nifty]]-AVERAGE(Table2[6M Return vs Nifty]))/_xlfn.STDEV.P(Table2[6M Return vs Nifty])</f>
        <v>1.2644907292154643</v>
      </c>
      <c r="M90">
        <v>0.86907963424169798</v>
      </c>
      <c r="N90">
        <f>(Table2[[#This Row],[1W Return vs Nifty]]-AVERAGE(Table2[1W Return vs Nifty]))/_xlfn.STDEV.P(Table2[1W Return vs Nifty])</f>
        <v>0.19994970990322675</v>
      </c>
      <c r="O90">
        <v>561.58000000000004</v>
      </c>
      <c r="P90">
        <v>548.05224666980996</v>
      </c>
      <c r="Q90">
        <v>432.77911341082</v>
      </c>
      <c r="R90">
        <v>53.813468647421097</v>
      </c>
      <c r="S90" s="1">
        <f>(Table2[[#This Row],[Close Price]]-Table2[[#This Row],[20D EMA]])/Table2[[#This Row],[20D EMA]]</f>
        <v>1.1075893016132899E-2</v>
      </c>
      <c r="T90" s="1">
        <f>(Table2[[#This Row],[Close Price]]-Table2[[#This Row],[50D EMA]])/Table2[[#This Row],[50D EMA]]</f>
        <v>3.6032610850854886E-2</v>
      </c>
      <c r="U90" s="1">
        <f>(Table2[[#This Row],[Close Price]]-Table2[[#This Row],[200D EMA]])/Table2[[#This Row],[200D EMA]]</f>
        <v>0.31198568139079763</v>
      </c>
      <c r="V90">
        <v>0.43629961544551898</v>
      </c>
      <c r="W90">
        <v>565.54999999999995</v>
      </c>
      <c r="X90">
        <v>577.25</v>
      </c>
      <c r="Y90">
        <v>565.54999999999995</v>
      </c>
      <c r="Z90">
        <v>577.25</v>
      </c>
      <c r="AA90">
        <v>544.04999999999995</v>
      </c>
      <c r="AB90">
        <v>590</v>
      </c>
      <c r="AC90" s="1">
        <f>(Table2[[#This Row],[Close Price]]/Table2[[#This Row],[Day Low]])-1</f>
        <v>3.9784280788612847E-3</v>
      </c>
      <c r="AD90" s="1">
        <f>(Table2[[#This Row],[Day High]]/Table2[[#This Row],[Close Price]])-1</f>
        <v>1.6643184219795826E-2</v>
      </c>
      <c r="AE90" s="1">
        <f>(Table2[[#This Row],[Close Price]]/Table2[[#This Row],[Current Week Low]])-1</f>
        <v>3.9784280788612847E-3</v>
      </c>
      <c r="AF90" s="1">
        <f>(Table2[[#This Row],[Current Week High]]/Table2[[#This Row],[Close Price]])-1</f>
        <v>1.6643184219795826E-2</v>
      </c>
      <c r="AG90" s="1">
        <f>(Table2[[#This Row],[Close Price]]/Table2[[#This Row],[Current Month Low]])-1</f>
        <v>4.3654075912140433E-2</v>
      </c>
      <c r="AH90" s="1">
        <f>(Table2[[#This Row],[Current Month High]]/Table2[[#This Row],[Close Price]])-1</f>
        <v>3.909827404015509E-2</v>
      </c>
      <c r="AI90">
        <v>28.099682986967199</v>
      </c>
      <c r="AJ90">
        <v>171.28523650262699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-0.12</v>
      </c>
      <c r="AM90" t="s">
        <v>3215</v>
      </c>
      <c r="AN90">
        <v>3.56</v>
      </c>
      <c r="AO90" t="s">
        <v>3216</v>
      </c>
      <c r="AP90">
        <v>7.6173628583091998E-2</v>
      </c>
      <c r="AQ90">
        <f>(Table2[[#This Row],[Sharpe Ratio]]-AVERAGE(Table2[Sharpe Ratio]))/_xlfn.STDEV.P(Table2[Sharpe Ratio])</f>
        <v>0.1504176085667987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2.6091977011628043</v>
      </c>
      <c r="AS90">
        <f>_xlfn.RANK.AVG(Table2[[#This Row],[1Y Return vs Nifty Z-Score]],Table2[1Y Return vs Nifty Z-Score])</f>
        <v>69</v>
      </c>
      <c r="AT90">
        <f>_xlfn.RANK.AVG(Table2[[#This Row],[6M Return vs Nifty Z-Score]],Table2[6M Return vs Nifty Z-Score])</f>
        <v>73</v>
      </c>
      <c r="AU90">
        <f>_xlfn.RANK.AVG(Table2[[#This Row],[Sharpe Ratio Z-Score]],Table2[Sharpe Ratio Z-Score])</f>
        <v>305</v>
      </c>
      <c r="AV90">
        <f>(Table2[[#This Row],[Rank 1Y]]+Table2[[#This Row],[Rank 6M]]+Table2[[#This Row],[Rank Sharpe]])/3</f>
        <v>149</v>
      </c>
    </row>
    <row r="91" spans="1:48" x14ac:dyDescent="0.3">
      <c r="A91" t="s">
        <v>707</v>
      </c>
      <c r="B91" t="s">
        <v>708</v>
      </c>
      <c r="C91" t="s">
        <v>3175</v>
      </c>
      <c r="D91" t="s">
        <v>57</v>
      </c>
      <c r="E91">
        <v>26183.9927037899</v>
      </c>
      <c r="F91">
        <v>195.55</v>
      </c>
      <c r="G91">
        <v>90.010064825916203</v>
      </c>
      <c r="H91">
        <f>(Table2[[#This Row],[1Y Return vs Nifty]]-AVERAGE(Table2[1Y Return vs Nifty]))/_xlfn.STDEV.P(Table2[1Y Return vs Nifty])</f>
        <v>1.03147068779441</v>
      </c>
      <c r="I91">
        <v>11.063452993709999</v>
      </c>
      <c r="J91">
        <f>(Table2[[#This Row],[1M Return vs Nifty]]-AVERAGE(Table2[1M Return vs Nifty]))/_xlfn.STDEV.P(Table2[1M Return vs Nifty])</f>
        <v>0.82547986119071792</v>
      </c>
      <c r="K91">
        <v>54.637392036459801</v>
      </c>
      <c r="L91">
        <f>(Table2[[#This Row],[6M Return vs Nifty]]-AVERAGE(Table2[6M Return vs Nifty]))/_xlfn.STDEV.P(Table2[6M Return vs Nifty])</f>
        <v>1.1220330834202392</v>
      </c>
      <c r="M91">
        <v>4.2794976531347197</v>
      </c>
      <c r="N91">
        <f>(Table2[[#This Row],[1W Return vs Nifty]]-AVERAGE(Table2[1W Return vs Nifty]))/_xlfn.STDEV.P(Table2[1W Return vs Nifty])</f>
        <v>1.0247515676783694</v>
      </c>
      <c r="O91">
        <v>191.82</v>
      </c>
      <c r="P91">
        <v>181.82682812537101</v>
      </c>
      <c r="Q91">
        <v>148.90792806053801</v>
      </c>
      <c r="R91">
        <v>58.311654884492299</v>
      </c>
      <c r="S91" s="1">
        <f>(Table2[[#This Row],[Close Price]]-Table2[[#This Row],[20D EMA]])/Table2[[#This Row],[20D EMA]]</f>
        <v>1.9445313314565834E-2</v>
      </c>
      <c r="T91" s="1">
        <f>(Table2[[#This Row],[Close Price]]-Table2[[#This Row],[50D EMA]])/Table2[[#This Row],[50D EMA]]</f>
        <v>7.5473856174660695E-2</v>
      </c>
      <c r="U91" s="1">
        <f>(Table2[[#This Row],[Close Price]]-Table2[[#This Row],[200D EMA]])/Table2[[#This Row],[200D EMA]]</f>
        <v>0.31322759336561196</v>
      </c>
      <c r="V91">
        <v>0.64308517731066805</v>
      </c>
      <c r="W91">
        <v>194.4</v>
      </c>
      <c r="X91">
        <v>198.69</v>
      </c>
      <c r="Y91">
        <v>194.4</v>
      </c>
      <c r="Z91">
        <v>198.69</v>
      </c>
      <c r="AA91">
        <v>182.1</v>
      </c>
      <c r="AB91">
        <v>202.5</v>
      </c>
      <c r="AC91" s="1">
        <f>(Table2[[#This Row],[Close Price]]/Table2[[#This Row],[Day Low]])-1</f>
        <v>5.9156378600824233E-3</v>
      </c>
      <c r="AD91" s="1">
        <f>(Table2[[#This Row],[Day High]]/Table2[[#This Row],[Close Price]])-1</f>
        <v>1.6057274354384976E-2</v>
      </c>
      <c r="AE91" s="1">
        <f>(Table2[[#This Row],[Close Price]]/Table2[[#This Row],[Current Week Low]])-1</f>
        <v>5.9156378600824233E-3</v>
      </c>
      <c r="AF91" s="1">
        <f>(Table2[[#This Row],[Current Week High]]/Table2[[#This Row],[Close Price]])-1</f>
        <v>1.6057274354384976E-2</v>
      </c>
      <c r="AG91" s="1">
        <f>(Table2[[#This Row],[Close Price]]/Table2[[#This Row],[Current Month Low]])-1</f>
        <v>7.3860516199890203E-2</v>
      </c>
      <c r="AH91" s="1">
        <f>(Table2[[#This Row],[Current Month High]]/Table2[[#This Row],[Close Price]])-1</f>
        <v>3.5540782408591154E-2</v>
      </c>
      <c r="AI91">
        <v>7.3894144720020298</v>
      </c>
      <c r="AJ91">
        <v>137.60631834750899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0.15</v>
      </c>
      <c r="AM91" t="s">
        <v>3216</v>
      </c>
      <c r="AN91">
        <v>-1.39</v>
      </c>
      <c r="AO91" t="s">
        <v>3215</v>
      </c>
      <c r="AP91">
        <v>8.6922820655332994E-2</v>
      </c>
      <c r="AQ91">
        <f>(Table2[[#This Row],[Sharpe Ratio]]-AVERAGE(Table2[Sharpe Ratio]))/_xlfn.STDEV.P(Table2[Sharpe Ratio])</f>
        <v>0.27545144639015934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4.2791866464738959</v>
      </c>
      <c r="AS91">
        <f>_xlfn.RANK.AVG(Table2[[#This Row],[1Y Return vs Nifty Z-Score]],Table2[1Y Return vs Nifty Z-Score])</f>
        <v>93</v>
      </c>
      <c r="AT91">
        <f>_xlfn.RANK.AVG(Table2[[#This Row],[6M Return vs Nifty Z-Score]],Table2[6M Return vs Nifty Z-Score])</f>
        <v>94</v>
      </c>
      <c r="AU91">
        <f>_xlfn.RANK.AVG(Table2[[#This Row],[Sharpe Ratio Z-Score]],Table2[Sharpe Ratio Z-Score])</f>
        <v>265</v>
      </c>
      <c r="AV91">
        <f>(Table2[[#This Row],[Rank 1Y]]+Table2[[#This Row],[Rank 6M]]+Table2[[#This Row],[Rank Sharpe]])/3</f>
        <v>150.66666666666666</v>
      </c>
    </row>
    <row r="92" spans="1:48" x14ac:dyDescent="0.3">
      <c r="A92" t="s">
        <v>831</v>
      </c>
      <c r="B92" t="s">
        <v>832</v>
      </c>
      <c r="C92" t="s">
        <v>3182</v>
      </c>
      <c r="D92" t="s">
        <v>166</v>
      </c>
      <c r="E92">
        <v>19644.787515600001</v>
      </c>
      <c r="F92">
        <v>787.65</v>
      </c>
      <c r="G92">
        <v>102.000584293823</v>
      </c>
      <c r="H92">
        <f>(Table2[[#This Row],[1Y Return vs Nifty]]-AVERAGE(Table2[1Y Return vs Nifty]))/_xlfn.STDEV.P(Table2[1Y Return vs Nifty])</f>
        <v>1.2310964967890234</v>
      </c>
      <c r="I92">
        <v>-1.75024861758254</v>
      </c>
      <c r="J92">
        <f>(Table2[[#This Row],[1M Return vs Nifty]]-AVERAGE(Table2[1M Return vs Nifty]))/_xlfn.STDEV.P(Table2[1M Return vs Nifty])</f>
        <v>-0.41259242183673994</v>
      </c>
      <c r="K92">
        <v>15.852760315251199</v>
      </c>
      <c r="L92">
        <f>(Table2[[#This Row],[6M Return vs Nifty]]-AVERAGE(Table2[6M Return vs Nifty]))/_xlfn.STDEV.P(Table2[6M Return vs Nifty])</f>
        <v>-3.2633613939821712E-2</v>
      </c>
      <c r="M92">
        <v>0.306197706869347</v>
      </c>
      <c r="N92">
        <f>(Table2[[#This Row],[1W Return vs Nifty]]-AVERAGE(Table2[1W Return vs Nifty]))/_xlfn.STDEV.P(Table2[1W Return vs Nifty])</f>
        <v>6.3817993253587738E-2</v>
      </c>
      <c r="O92">
        <v>809.92</v>
      </c>
      <c r="P92">
        <v>810.18986163167301</v>
      </c>
      <c r="Q92">
        <v>688.09369324933402</v>
      </c>
      <c r="R92">
        <v>55.807418242689202</v>
      </c>
      <c r="S92" s="1">
        <f>(Table2[[#This Row],[Close Price]]-Table2[[#This Row],[20D EMA]])/Table2[[#This Row],[20D EMA]]</f>
        <v>-2.749654286843143E-2</v>
      </c>
      <c r="T92" s="1">
        <f>(Table2[[#This Row],[Close Price]]-Table2[[#This Row],[50D EMA]])/Table2[[#This Row],[50D EMA]]</f>
        <v>-2.7820468632227917E-2</v>
      </c>
      <c r="U92" s="1">
        <f>(Table2[[#This Row],[Close Price]]-Table2[[#This Row],[200D EMA]])/Table2[[#This Row],[200D EMA]]</f>
        <v>0.14468423083568541</v>
      </c>
      <c r="V92">
        <v>0.86961691763841797</v>
      </c>
      <c r="W92">
        <v>776.45</v>
      </c>
      <c r="X92">
        <v>817.95</v>
      </c>
      <c r="Y92">
        <v>776.45</v>
      </c>
      <c r="Z92">
        <v>817.95</v>
      </c>
      <c r="AA92">
        <v>776.45</v>
      </c>
      <c r="AB92">
        <v>854</v>
      </c>
      <c r="AC92" s="1">
        <f>(Table2[[#This Row],[Close Price]]/Table2[[#This Row],[Day Low]])-1</f>
        <v>1.4424624895357008E-2</v>
      </c>
      <c r="AD92" s="1">
        <f>(Table2[[#This Row],[Day High]]/Table2[[#This Row],[Close Price]])-1</f>
        <v>3.8468863073700232E-2</v>
      </c>
      <c r="AE92" s="1">
        <f>(Table2[[#This Row],[Close Price]]/Table2[[#This Row],[Current Week Low]])-1</f>
        <v>1.4424624895357008E-2</v>
      </c>
      <c r="AF92" s="1">
        <f>(Table2[[#This Row],[Current Week High]]/Table2[[#This Row],[Close Price]])-1</f>
        <v>3.8468863073700232E-2</v>
      </c>
      <c r="AG92" s="1">
        <f>(Table2[[#This Row],[Close Price]]/Table2[[#This Row],[Current Month Low]])-1</f>
        <v>1.4424624895357008E-2</v>
      </c>
      <c r="AH92" s="1">
        <f>(Table2[[#This Row],[Current Month High]]/Table2[[#This Row],[Close Price]])-1</f>
        <v>8.4237922935313847E-2</v>
      </c>
      <c r="AI92">
        <v>24.420745254872099</v>
      </c>
      <c r="AJ92">
        <v>162.54999999999899</v>
      </c>
      <c r="AK92" t="str">
        <f>IF(AND(Table2[[#This Row],[20D EMA]]&gt;Table2[[#This Row],[50D EMA]],Table2[[#This Row],[50D EMA]]&gt;Table2[[#This Row],[200D EMA]]),"Uptrend","Downtrend/NoTrend")</f>
        <v>Downtrend/NoTrend</v>
      </c>
      <c r="AL92">
        <v>-0.14000000000000001</v>
      </c>
      <c r="AM92" t="s">
        <v>3215</v>
      </c>
      <c r="AN92">
        <v>-0.67</v>
      </c>
      <c r="AO92" t="s">
        <v>3215</v>
      </c>
      <c r="AP92">
        <v>0.18422304643950799</v>
      </c>
      <c r="AQ92">
        <f>(Table2[[#This Row],[Sharpe Ratio]]-AVERAGE(Table2[Sharpe Ratio]))/_xlfn.STDEV.P(Table2[Sharpe Ratio])</f>
        <v>1.4072407538202731</v>
      </c>
      <c r="AR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2">
        <f>_xlfn.RANK.AVG(Table2[[#This Row],[1Y Return vs Nifty Z-Score]],Table2[1Y Return vs Nifty Z-Score])</f>
        <v>76</v>
      </c>
      <c r="AT92">
        <f>_xlfn.RANK.AVG(Table2[[#This Row],[6M Return vs Nifty Z-Score]],Table2[6M Return vs Nifty Z-Score])</f>
        <v>321</v>
      </c>
      <c r="AU92">
        <f>_xlfn.RANK.AVG(Table2[[#This Row],[Sharpe Ratio Z-Score]],Table2[Sharpe Ratio Z-Score])</f>
        <v>57</v>
      </c>
      <c r="AV92">
        <f>(Table2[[#This Row],[Rank 1Y]]+Table2[[#This Row],[Rank 6M]]+Table2[[#This Row],[Rank Sharpe]])/3</f>
        <v>151.33333333333334</v>
      </c>
    </row>
    <row r="93" spans="1:48" x14ac:dyDescent="0.3">
      <c r="A93" t="s">
        <v>82</v>
      </c>
      <c r="B93" t="s">
        <v>83</v>
      </c>
      <c r="C93" t="s">
        <v>3176</v>
      </c>
      <c r="D93" t="s">
        <v>60</v>
      </c>
      <c r="E93">
        <v>328206.73227887898</v>
      </c>
      <c r="F93">
        <v>2757.4</v>
      </c>
      <c r="G93">
        <v>42.275885859768998</v>
      </c>
      <c r="H93">
        <f>(Table2[[#This Row],[1Y Return vs Nifty]]-AVERAGE(Table2[1Y Return vs Nifty]))/_xlfn.STDEV.P(Table2[1Y Return vs Nifty])</f>
        <v>0.23676165802171747</v>
      </c>
      <c r="I93">
        <v>-5.0444372472790402</v>
      </c>
      <c r="J93">
        <f>(Table2[[#This Row],[1M Return vs Nifty]]-AVERAGE(Table2[1M Return vs Nifty]))/_xlfn.STDEV.P(Table2[1M Return vs Nifty])</f>
        <v>-0.73088012364315336</v>
      </c>
      <c r="K93">
        <v>33.304457318145701</v>
      </c>
      <c r="L93">
        <f>(Table2[[#This Row],[6M Return vs Nifty]]-AVERAGE(Table2[6M Return vs Nifty]))/_xlfn.STDEV.P(Table2[6M Return vs Nifty])</f>
        <v>0.48692509907076376</v>
      </c>
      <c r="M93">
        <v>3.1314966389739601E-2</v>
      </c>
      <c r="N93">
        <f>(Table2[[#This Row],[1W Return vs Nifty]]-AVERAGE(Table2[1W Return vs Nifty]))/_xlfn.STDEV.P(Table2[1W Return vs Nifty])</f>
        <v>-2.6617736729001328E-3</v>
      </c>
      <c r="O93">
        <v>2742.23</v>
      </c>
      <c r="P93">
        <v>2735.28448970412</v>
      </c>
      <c r="Q93">
        <v>2328.0220150544701</v>
      </c>
      <c r="R93">
        <v>51.573289492530897</v>
      </c>
      <c r="S93" s="1">
        <f>(Table2[[#This Row],[Close Price]]-Table2[[#This Row],[20D EMA]])/Table2[[#This Row],[20D EMA]]</f>
        <v>5.5319940340526038E-3</v>
      </c>
      <c r="T93" s="1">
        <f>(Table2[[#This Row],[Close Price]]-Table2[[#This Row],[50D EMA]])/Table2[[#This Row],[50D EMA]]</f>
        <v>8.0852687825069183E-3</v>
      </c>
      <c r="U93" s="1">
        <f>(Table2[[#This Row],[Close Price]]-Table2[[#This Row],[200D EMA]])/Table2[[#This Row],[200D EMA]]</f>
        <v>0.18443897101011031</v>
      </c>
      <c r="V93">
        <v>0.72519023843547803</v>
      </c>
      <c r="W93">
        <v>2732.05</v>
      </c>
      <c r="X93">
        <v>2784.3</v>
      </c>
      <c r="Y93">
        <v>2732.05</v>
      </c>
      <c r="Z93">
        <v>2784.3</v>
      </c>
      <c r="AA93">
        <v>2635.6</v>
      </c>
      <c r="AB93">
        <v>2848.8</v>
      </c>
      <c r="AC93" s="1">
        <f>(Table2[[#This Row],[Close Price]]/Table2[[#This Row],[Day Low]])-1</f>
        <v>9.278746728647036E-3</v>
      </c>
      <c r="AD93" s="1">
        <f>(Table2[[#This Row],[Day High]]/Table2[[#This Row],[Close Price]])-1</f>
        <v>9.755566838326013E-3</v>
      </c>
      <c r="AE93" s="1">
        <f>(Table2[[#This Row],[Close Price]]/Table2[[#This Row],[Current Week Low]])-1</f>
        <v>9.278746728647036E-3</v>
      </c>
      <c r="AF93" s="1">
        <f>(Table2[[#This Row],[Current Week High]]/Table2[[#This Row],[Close Price]])-1</f>
        <v>9.755566838326013E-3</v>
      </c>
      <c r="AG93" s="1">
        <f>(Table2[[#This Row],[Close Price]]/Table2[[#This Row],[Current Month Low]])-1</f>
        <v>4.621338594627411E-2</v>
      </c>
      <c r="AH93" s="1">
        <f>(Table2[[#This Row],[Current Month High]]/Table2[[#This Row],[Close Price]])-1</f>
        <v>3.314716762167258E-2</v>
      </c>
      <c r="AI93">
        <v>9.2877348226590293</v>
      </c>
      <c r="AJ93">
        <v>90.165517241379305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-7.0000000000000007E-2</v>
      </c>
      <c r="AM93" t="s">
        <v>3215</v>
      </c>
      <c r="AN93">
        <v>-0.01</v>
      </c>
      <c r="AO93" t="s">
        <v>3215</v>
      </c>
      <c r="AP93">
        <v>0.19867375472900001</v>
      </c>
      <c r="AQ93">
        <f>(Table2[[#This Row],[Sharpe Ratio]]-AVERAGE(Table2[Sharpe Ratio]))/_xlfn.STDEV.P(Table2[Sharpe Ratio])</f>
        <v>1.5753303650727355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1.5654752248491635</v>
      </c>
      <c r="AS93">
        <f>_xlfn.RANK.AVG(Table2[[#This Row],[1Y Return vs Nifty Z-Score]],Table2[1Y Return vs Nifty Z-Score])</f>
        <v>233</v>
      </c>
      <c r="AT93">
        <f>_xlfn.RANK.AVG(Table2[[#This Row],[6M Return vs Nifty Z-Score]],Table2[6M Return vs Nifty Z-Score])</f>
        <v>182</v>
      </c>
      <c r="AU93">
        <f>_xlfn.RANK.AVG(Table2[[#This Row],[Sharpe Ratio Z-Score]],Table2[Sharpe Ratio Z-Score])</f>
        <v>40</v>
      </c>
      <c r="AV93">
        <f>(Table2[[#This Row],[Rank 1Y]]+Table2[[#This Row],[Rank 6M]]+Table2[[#This Row],[Rank Sharpe]])/3</f>
        <v>151.66666666666666</v>
      </c>
    </row>
    <row r="94" spans="1:48" x14ac:dyDescent="0.3">
      <c r="A94" t="s">
        <v>1638</v>
      </c>
      <c r="B94" t="s">
        <v>1639</v>
      </c>
      <c r="C94" t="s">
        <v>3171</v>
      </c>
      <c r="D94" t="s">
        <v>995</v>
      </c>
      <c r="E94">
        <v>5609.4795739849997</v>
      </c>
      <c r="F94">
        <v>656.8</v>
      </c>
      <c r="G94">
        <v>82.765108654485701</v>
      </c>
      <c r="H94">
        <f>(Table2[[#This Row],[1Y Return vs Nifty]]-AVERAGE(Table2[1Y Return vs Nifty]))/_xlfn.STDEV.P(Table2[1Y Return vs Nifty])</f>
        <v>0.9108520406437699</v>
      </c>
      <c r="I94">
        <v>28.904034959448399</v>
      </c>
      <c r="J94">
        <f>(Table2[[#This Row],[1M Return vs Nifty]]-AVERAGE(Table2[1M Return vs Nifty]))/_xlfn.STDEV.P(Table2[1M Return vs Nifty])</f>
        <v>2.549254201729009</v>
      </c>
      <c r="K94">
        <v>128.31665383977801</v>
      </c>
      <c r="L94">
        <f>(Table2[[#This Row],[6M Return vs Nifty]]-AVERAGE(Table2[6M Return vs Nifty]))/_xlfn.STDEV.P(Table2[6M Return vs Nifty])</f>
        <v>3.3155562938995895</v>
      </c>
      <c r="M94">
        <v>9.0184513527243695</v>
      </c>
      <c r="N94">
        <f>(Table2[[#This Row],[1W Return vs Nifty]]-AVERAGE(Table2[1W Return vs Nifty]))/_xlfn.STDEV.P(Table2[1W Return vs Nifty])</f>
        <v>2.1708567646596602</v>
      </c>
      <c r="O94">
        <v>578.29</v>
      </c>
      <c r="P94">
        <v>507.67099859053599</v>
      </c>
      <c r="Q94">
        <v>374.14458139879503</v>
      </c>
      <c r="R94">
        <v>78.019177381938107</v>
      </c>
      <c r="S94" s="1">
        <f>(Table2[[#This Row],[Close Price]]-Table2[[#This Row],[20D EMA]])/Table2[[#This Row],[20D EMA]]</f>
        <v>0.13576233377717062</v>
      </c>
      <c r="T94" s="1">
        <f>(Table2[[#This Row],[Close Price]]-Table2[[#This Row],[50D EMA]])/Table2[[#This Row],[50D EMA]]</f>
        <v>0.29375127163752868</v>
      </c>
      <c r="U94" s="1">
        <f>(Table2[[#This Row],[Close Price]]-Table2[[#This Row],[200D EMA]])/Table2[[#This Row],[200D EMA]]</f>
        <v>0.75547110035499032</v>
      </c>
      <c r="V94">
        <v>0.55799896540990401</v>
      </c>
      <c r="W94">
        <v>646.65</v>
      </c>
      <c r="X94">
        <v>683.8</v>
      </c>
      <c r="Y94">
        <v>646.65</v>
      </c>
      <c r="Z94">
        <v>683.8</v>
      </c>
      <c r="AA94">
        <v>549.9</v>
      </c>
      <c r="AB94">
        <v>683.8</v>
      </c>
      <c r="AC94" s="1">
        <f>(Table2[[#This Row],[Close Price]]/Table2[[#This Row],[Day Low]])-1</f>
        <v>1.5696280831980269E-2</v>
      </c>
      <c r="AD94" s="1">
        <f>(Table2[[#This Row],[Day High]]/Table2[[#This Row],[Close Price]])-1</f>
        <v>4.110840438489638E-2</v>
      </c>
      <c r="AE94" s="1">
        <f>(Table2[[#This Row],[Close Price]]/Table2[[#This Row],[Current Week Low]])-1</f>
        <v>1.5696280831980269E-2</v>
      </c>
      <c r="AF94" s="1">
        <f>(Table2[[#This Row],[Current Week High]]/Table2[[#This Row],[Close Price]])-1</f>
        <v>4.110840438489638E-2</v>
      </c>
      <c r="AG94" s="1">
        <f>(Table2[[#This Row],[Close Price]]/Table2[[#This Row],[Current Month Low]])-1</f>
        <v>0.19439898163302405</v>
      </c>
      <c r="AH94" s="1">
        <f>(Table2[[#This Row],[Current Month High]]/Table2[[#This Row],[Close Price]])-1</f>
        <v>4.110840438489638E-2</v>
      </c>
      <c r="AI94">
        <v>4.11084043848963</v>
      </c>
      <c r="AJ94">
        <v>204.355885078776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0.97</v>
      </c>
      <c r="AM94" t="s">
        <v>3216</v>
      </c>
      <c r="AN94">
        <v>13.63</v>
      </c>
      <c r="AO94" t="s">
        <v>3216</v>
      </c>
      <c r="AP94">
        <v>6.5653117828311999E-2</v>
      </c>
      <c r="AQ94">
        <f>(Table2[[#This Row],[Sharpe Ratio]]-AVERAGE(Table2[Sharpe Ratio]))/_xlfn.STDEV.P(Table2[Sharpe Ratio])</f>
        <v>2.80437755669159E-2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8.9745630764989439</v>
      </c>
      <c r="AS94">
        <f>_xlfn.RANK.AVG(Table2[[#This Row],[1Y Return vs Nifty Z-Score]],Table2[1Y Return vs Nifty Z-Score])</f>
        <v>106</v>
      </c>
      <c r="AT94">
        <f>_xlfn.RANK.AVG(Table2[[#This Row],[6M Return vs Nifty Z-Score]],Table2[6M Return vs Nifty Z-Score])</f>
        <v>7</v>
      </c>
      <c r="AU94">
        <f>_xlfn.RANK.AVG(Table2[[#This Row],[Sharpe Ratio Z-Score]],Table2[Sharpe Ratio Z-Score])</f>
        <v>342</v>
      </c>
      <c r="AV94">
        <f>(Table2[[#This Row],[Rank 1Y]]+Table2[[#This Row],[Rank 6M]]+Table2[[#This Row],[Rank Sharpe]])/3</f>
        <v>151.66666666666666</v>
      </c>
    </row>
    <row r="95" spans="1:48" x14ac:dyDescent="0.3">
      <c r="A95" t="s">
        <v>829</v>
      </c>
      <c r="B95" t="s">
        <v>830</v>
      </c>
      <c r="C95" t="s">
        <v>3173</v>
      </c>
      <c r="D95" t="s">
        <v>46</v>
      </c>
      <c r="E95">
        <v>19883.901441959999</v>
      </c>
      <c r="F95">
        <v>310.89999999999998</v>
      </c>
      <c r="G95">
        <v>81.005688923743904</v>
      </c>
      <c r="H95">
        <f>(Table2[[#This Row],[1Y Return vs Nifty]]-AVERAGE(Table2[1Y Return vs Nifty]))/_xlfn.STDEV.P(Table2[1Y Return vs Nifty])</f>
        <v>0.8815600997857872</v>
      </c>
      <c r="I95">
        <v>-2.4448965262509699</v>
      </c>
      <c r="J95">
        <f>(Table2[[#This Row],[1M Return vs Nifty]]-AVERAGE(Table2[1M Return vs Nifty]))/_xlfn.STDEV.P(Table2[1M Return vs Nifty])</f>
        <v>-0.47970997680051752</v>
      </c>
      <c r="K95">
        <v>23.9090619167632</v>
      </c>
      <c r="L95">
        <f>(Table2[[#This Row],[6M Return vs Nifty]]-AVERAGE(Table2[6M Return vs Nifty]))/_xlfn.STDEV.P(Table2[6M Return vs Nifty])</f>
        <v>0.20721249907786699</v>
      </c>
      <c r="M95">
        <v>-1.33401142530387</v>
      </c>
      <c r="N95">
        <f>(Table2[[#This Row],[1W Return vs Nifty]]-AVERAGE(Table2[1W Return vs Nifty]))/_xlfn.STDEV.P(Table2[1W Return vs Nifty])</f>
        <v>-0.33286286283552624</v>
      </c>
      <c r="O95">
        <v>318.70999999999998</v>
      </c>
      <c r="P95">
        <v>318.51841256100499</v>
      </c>
      <c r="Q95">
        <v>267.27307587097602</v>
      </c>
      <c r="R95">
        <v>47.078878980808803</v>
      </c>
      <c r="S95" s="1">
        <f>(Table2[[#This Row],[Close Price]]-Table2[[#This Row],[20D EMA]])/Table2[[#This Row],[20D EMA]]</f>
        <v>-2.4505035926077008E-2</v>
      </c>
      <c r="T95" s="1">
        <f>(Table2[[#This Row],[Close Price]]-Table2[[#This Row],[50D EMA]])/Table2[[#This Row],[50D EMA]]</f>
        <v>-2.3918279950443624E-2</v>
      </c>
      <c r="U95" s="1">
        <f>(Table2[[#This Row],[Close Price]]-Table2[[#This Row],[200D EMA]])/Table2[[#This Row],[200D EMA]]</f>
        <v>0.16322977534065017</v>
      </c>
      <c r="V95">
        <v>0.453604216583257</v>
      </c>
      <c r="W95">
        <v>310.3</v>
      </c>
      <c r="X95">
        <v>317.39999999999998</v>
      </c>
      <c r="Y95">
        <v>310.3</v>
      </c>
      <c r="Z95">
        <v>317.39999999999998</v>
      </c>
      <c r="AA95">
        <v>308.10000000000002</v>
      </c>
      <c r="AB95">
        <v>330.8</v>
      </c>
      <c r="AC95" s="1">
        <f>(Table2[[#This Row],[Close Price]]/Table2[[#This Row],[Day Low]])-1</f>
        <v>1.9336126329356773E-3</v>
      </c>
      <c r="AD95" s="1">
        <f>(Table2[[#This Row],[Day High]]/Table2[[#This Row],[Close Price]])-1</f>
        <v>2.0907044065616054E-2</v>
      </c>
      <c r="AE95" s="1">
        <f>(Table2[[#This Row],[Close Price]]/Table2[[#This Row],[Current Week Low]])-1</f>
        <v>1.9336126329356773E-3</v>
      </c>
      <c r="AF95" s="1">
        <f>(Table2[[#This Row],[Current Week High]]/Table2[[#This Row],[Close Price]])-1</f>
        <v>2.0907044065616054E-2</v>
      </c>
      <c r="AG95" s="1">
        <f>(Table2[[#This Row],[Close Price]]/Table2[[#This Row],[Current Month Low]])-1</f>
        <v>9.0879584550469517E-3</v>
      </c>
      <c r="AH95" s="1">
        <f>(Table2[[#This Row],[Current Month High]]/Table2[[#This Row],[Close Price]])-1</f>
        <v>6.4007719523962781E-2</v>
      </c>
      <c r="AI95">
        <v>17.240270183338701</v>
      </c>
      <c r="AJ95">
        <v>127.682167704137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-0.04</v>
      </c>
      <c r="AM95" t="s">
        <v>3215</v>
      </c>
      <c r="AN95">
        <v>-2.81</v>
      </c>
      <c r="AO95" t="s">
        <v>3215</v>
      </c>
      <c r="AP95">
        <v>0.16167977771988601</v>
      </c>
      <c r="AQ95">
        <f>(Table2[[#This Row],[Sharpe Ratio]]-AVERAGE(Table2[Sharpe Ratio]))/_xlfn.STDEV.P(Table2[Sharpe Ratio])</f>
        <v>1.145019055095895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1.4212188143235052</v>
      </c>
      <c r="AS95">
        <f>_xlfn.RANK.AVG(Table2[[#This Row],[1Y Return vs Nifty Z-Score]],Table2[1Y Return vs Nifty Z-Score])</f>
        <v>109</v>
      </c>
      <c r="AT95">
        <f>_xlfn.RANK.AVG(Table2[[#This Row],[6M Return vs Nifty Z-Score]],Table2[6M Return vs Nifty Z-Score])</f>
        <v>249</v>
      </c>
      <c r="AU95">
        <f>_xlfn.RANK.AVG(Table2[[#This Row],[Sharpe Ratio Z-Score]],Table2[Sharpe Ratio Z-Score])</f>
        <v>97</v>
      </c>
      <c r="AV95">
        <f>(Table2[[#This Row],[Rank 1Y]]+Table2[[#This Row],[Rank 6M]]+Table2[[#This Row],[Rank Sharpe]])/3</f>
        <v>151.66666666666666</v>
      </c>
    </row>
    <row r="96" spans="1:48" x14ac:dyDescent="0.3">
      <c r="A96" t="s">
        <v>1446</v>
      </c>
      <c r="B96" t="s">
        <v>1447</v>
      </c>
      <c r="C96" t="s">
        <v>3176</v>
      </c>
      <c r="D96" t="s">
        <v>206</v>
      </c>
      <c r="E96">
        <v>7564.2898803999997</v>
      </c>
      <c r="F96">
        <v>534.6</v>
      </c>
      <c r="G96">
        <v>43.869962043692603</v>
      </c>
      <c r="H96">
        <f>(Table2[[#This Row],[1Y Return vs Nifty]]-AVERAGE(Table2[1Y Return vs Nifty]))/_xlfn.STDEV.P(Table2[1Y Return vs Nifty])</f>
        <v>0.2633008541480007</v>
      </c>
      <c r="I96">
        <v>-3.0713052515478299</v>
      </c>
      <c r="J96">
        <f>(Table2[[#This Row],[1M Return vs Nifty]]-AVERAGE(Table2[1M Return vs Nifty]))/_xlfn.STDEV.P(Table2[1M Return vs Nifty])</f>
        <v>-0.54023419565333763</v>
      </c>
      <c r="K96">
        <v>46.962859946060902</v>
      </c>
      <c r="L96">
        <f>(Table2[[#This Row],[6M Return vs Nifty]]-AVERAGE(Table2[6M Return vs Nifty]))/_xlfn.STDEV.P(Table2[6M Return vs Nifty])</f>
        <v>0.89355272330484459</v>
      </c>
      <c r="M96">
        <v>-0.50525447683317204</v>
      </c>
      <c r="N96">
        <f>(Table2[[#This Row],[1W Return vs Nifty]]-AVERAGE(Table2[1W Return vs Nifty]))/_xlfn.STDEV.P(Table2[1W Return vs Nifty])</f>
        <v>-0.1324298757483407</v>
      </c>
      <c r="O96">
        <v>522.14</v>
      </c>
      <c r="P96">
        <v>501.401675266143</v>
      </c>
      <c r="Q96">
        <v>416.63171335377098</v>
      </c>
      <c r="R96">
        <v>52.689740522340998</v>
      </c>
      <c r="S96" s="1">
        <f>(Table2[[#This Row],[Close Price]]-Table2[[#This Row],[20D EMA]])/Table2[[#This Row],[20D EMA]]</f>
        <v>2.3863331673497599E-2</v>
      </c>
      <c r="T96" s="1">
        <f>(Table2[[#This Row],[Close Price]]-Table2[[#This Row],[50D EMA]])/Table2[[#This Row],[50D EMA]]</f>
        <v>6.6211036722674324E-2</v>
      </c>
      <c r="U96" s="1">
        <f>(Table2[[#This Row],[Close Price]]-Table2[[#This Row],[200D EMA]])/Table2[[#This Row],[200D EMA]]</f>
        <v>0.28314764062633807</v>
      </c>
      <c r="V96">
        <v>0.611036257951172</v>
      </c>
      <c r="W96">
        <v>530</v>
      </c>
      <c r="X96">
        <v>551.85</v>
      </c>
      <c r="Y96">
        <v>530</v>
      </c>
      <c r="Z96">
        <v>551.85</v>
      </c>
      <c r="AA96">
        <v>502.6</v>
      </c>
      <c r="AB96">
        <v>559.54999999999995</v>
      </c>
      <c r="AC96" s="1">
        <f>(Table2[[#This Row],[Close Price]]/Table2[[#This Row],[Day Low]])-1</f>
        <v>8.6792452830188882E-3</v>
      </c>
      <c r="AD96" s="1">
        <f>(Table2[[#This Row],[Day High]]/Table2[[#This Row],[Close Price]])-1</f>
        <v>3.2267115600449037E-2</v>
      </c>
      <c r="AE96" s="1">
        <f>(Table2[[#This Row],[Close Price]]/Table2[[#This Row],[Current Week Low]])-1</f>
        <v>8.6792452830188882E-3</v>
      </c>
      <c r="AF96" s="1">
        <f>(Table2[[#This Row],[Current Week High]]/Table2[[#This Row],[Close Price]])-1</f>
        <v>3.2267115600449037E-2</v>
      </c>
      <c r="AG96" s="1">
        <f>(Table2[[#This Row],[Close Price]]/Table2[[#This Row],[Current Month Low]])-1</f>
        <v>6.3668921607640261E-2</v>
      </c>
      <c r="AH96" s="1">
        <f>(Table2[[#This Row],[Current Month High]]/Table2[[#This Row],[Close Price]])-1</f>
        <v>4.6670407781518763E-2</v>
      </c>
      <c r="AI96">
        <v>4.6670407781518701</v>
      </c>
      <c r="AJ96">
        <v>96.869821395691403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0.09</v>
      </c>
      <c r="AM96" t="s">
        <v>3216</v>
      </c>
      <c r="AN96">
        <v>4.09</v>
      </c>
      <c r="AO96" t="s">
        <v>3216</v>
      </c>
      <c r="AP96">
        <v>0.14754653146400801</v>
      </c>
      <c r="AQ96">
        <f>(Table2[[#This Row],[Sharpe Ratio]]-AVERAGE(Table2[Sharpe Ratio]))/_xlfn.STDEV.P(Table2[Sharpe Ratio])</f>
        <v>0.98062213964412226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1.4648116456952893</v>
      </c>
      <c r="AS96">
        <f>_xlfn.RANK.AVG(Table2[[#This Row],[1Y Return vs Nifty Z-Score]],Table2[1Y Return vs Nifty Z-Score])</f>
        <v>223</v>
      </c>
      <c r="AT96">
        <f>_xlfn.RANK.AVG(Table2[[#This Row],[6M Return vs Nifty Z-Score]],Table2[6M Return vs Nifty Z-Score])</f>
        <v>117</v>
      </c>
      <c r="AU96">
        <f>_xlfn.RANK.AVG(Table2[[#This Row],[Sharpe Ratio Z-Score]],Table2[Sharpe Ratio Z-Score])</f>
        <v>117</v>
      </c>
      <c r="AV96">
        <f>(Table2[[#This Row],[Rank 1Y]]+Table2[[#This Row],[Rank 6M]]+Table2[[#This Row],[Rank Sharpe]])/3</f>
        <v>152.33333333333334</v>
      </c>
    </row>
    <row r="97" spans="1:48" x14ac:dyDescent="0.3">
      <c r="A97" t="s">
        <v>122</v>
      </c>
      <c r="B97" t="s">
        <v>123</v>
      </c>
      <c r="C97" t="s">
        <v>3179</v>
      </c>
      <c r="D97" t="s">
        <v>124</v>
      </c>
      <c r="E97">
        <v>237592.7945594</v>
      </c>
      <c r="F97">
        <v>272.89999999999998</v>
      </c>
      <c r="G97">
        <v>141.446406318897</v>
      </c>
      <c r="H97">
        <f>(Table2[[#This Row],[1Y Return vs Nifty]]-AVERAGE(Table2[1Y Return vs Nifty]))/_xlfn.STDEV.P(Table2[1Y Return vs Nifty])</f>
        <v>1.8878156784966349</v>
      </c>
      <c r="I97">
        <v>1.7141518411116801</v>
      </c>
      <c r="J97">
        <f>(Table2[[#This Row],[1M Return vs Nifty]]-AVERAGE(Table2[1M Return vs Nifty]))/_xlfn.STDEV.P(Table2[1M Return vs Nifty])</f>
        <v>-7.7858687953243591E-2</v>
      </c>
      <c r="K97">
        <v>57.190306392133799</v>
      </c>
      <c r="L97">
        <f>(Table2[[#This Row],[6M Return vs Nifty]]-AVERAGE(Table2[6M Return vs Nifty]))/_xlfn.STDEV.P(Table2[6M Return vs Nifty])</f>
        <v>1.198036517174575</v>
      </c>
      <c r="M97">
        <v>3.55249436868105</v>
      </c>
      <c r="N97">
        <f>(Table2[[#This Row],[1W Return vs Nifty]]-AVERAGE(Table2[1W Return vs Nifty]))/_xlfn.STDEV.P(Table2[1W Return vs Nifty])</f>
        <v>0.84892747329927309</v>
      </c>
      <c r="O97">
        <v>261.75</v>
      </c>
      <c r="P97">
        <v>244.31021850138799</v>
      </c>
      <c r="Q97">
        <v>189.993841286101</v>
      </c>
      <c r="R97">
        <v>61.895455590293601</v>
      </c>
      <c r="S97" s="1">
        <f>(Table2[[#This Row],[Close Price]]-Table2[[#This Row],[20D EMA]])/Table2[[#This Row],[20D EMA]]</f>
        <v>4.2597898758357122E-2</v>
      </c>
      <c r="T97" s="1">
        <f>(Table2[[#This Row],[Close Price]]-Table2[[#This Row],[50D EMA]])/Table2[[#This Row],[50D EMA]]</f>
        <v>0.11702245478712778</v>
      </c>
      <c r="U97" s="1">
        <f>(Table2[[#This Row],[Close Price]]-Table2[[#This Row],[200D EMA]])/Table2[[#This Row],[200D EMA]]</f>
        <v>0.43636234813030211</v>
      </c>
      <c r="V97">
        <v>1.2779370949970901</v>
      </c>
      <c r="W97">
        <v>269.2</v>
      </c>
      <c r="X97">
        <v>282</v>
      </c>
      <c r="Y97">
        <v>269.2</v>
      </c>
      <c r="Z97">
        <v>282</v>
      </c>
      <c r="AA97">
        <v>240.4</v>
      </c>
      <c r="AB97">
        <v>286.45</v>
      </c>
      <c r="AC97" s="1">
        <f>(Table2[[#This Row],[Close Price]]/Table2[[#This Row],[Day Low]])-1</f>
        <v>1.3744427934621051E-2</v>
      </c>
      <c r="AD97" s="1">
        <f>(Table2[[#This Row],[Day High]]/Table2[[#This Row],[Close Price]])-1</f>
        <v>3.3345547819714216E-2</v>
      </c>
      <c r="AE97" s="1">
        <f>(Table2[[#This Row],[Close Price]]/Table2[[#This Row],[Current Week Low]])-1</f>
        <v>1.3744427934621051E-2</v>
      </c>
      <c r="AF97" s="1">
        <f>(Table2[[#This Row],[Current Week High]]/Table2[[#This Row],[Close Price]])-1</f>
        <v>3.3345547819714216E-2</v>
      </c>
      <c r="AG97" s="1">
        <f>(Table2[[#This Row],[Close Price]]/Table2[[#This Row],[Current Month Low]])-1</f>
        <v>0.13519134775374364</v>
      </c>
      <c r="AH97" s="1">
        <f>(Table2[[#This Row],[Current Month High]]/Table2[[#This Row],[Close Price]])-1</f>
        <v>4.9651887138145945E-2</v>
      </c>
      <c r="AI97">
        <v>4.96518871381459</v>
      </c>
      <c r="AJ97">
        <v>179.18158567774901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0.16</v>
      </c>
      <c r="AM97" t="s">
        <v>3216</v>
      </c>
      <c r="AN97">
        <v>10.050000000000001</v>
      </c>
      <c r="AO97" t="s">
        <v>3216</v>
      </c>
      <c r="AP97">
        <v>6.8486971186782999E-2</v>
      </c>
      <c r="AQ97">
        <f>(Table2[[#This Row],[Sharpe Ratio]]-AVERAGE(Table2[Sharpe Ratio]))/_xlfn.STDEV.P(Table2[Sharpe Ratio])</f>
        <v>6.1006956321055919E-2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3.9179279373382956</v>
      </c>
      <c r="AS97">
        <f>_xlfn.RANK.AVG(Table2[[#This Row],[1Y Return vs Nifty Z-Score]],Table2[1Y Return vs Nifty Z-Score])</f>
        <v>47</v>
      </c>
      <c r="AT97">
        <f>_xlfn.RANK.AVG(Table2[[#This Row],[6M Return vs Nifty Z-Score]],Table2[6M Return vs Nifty Z-Score])</f>
        <v>83</v>
      </c>
      <c r="AU97">
        <f>_xlfn.RANK.AVG(Table2[[#This Row],[Sharpe Ratio Z-Score]],Table2[Sharpe Ratio Z-Score])</f>
        <v>332</v>
      </c>
      <c r="AV97">
        <f>(Table2[[#This Row],[Rank 1Y]]+Table2[[#This Row],[Rank 6M]]+Table2[[#This Row],[Rank Sharpe]])/3</f>
        <v>154</v>
      </c>
    </row>
    <row r="98" spans="1:48" x14ac:dyDescent="0.3">
      <c r="A98" t="s">
        <v>1592</v>
      </c>
      <c r="B98" t="s">
        <v>1593</v>
      </c>
      <c r="C98" t="s">
        <v>3172</v>
      </c>
      <c r="D98" t="s">
        <v>251</v>
      </c>
      <c r="E98">
        <v>6145.6605118999996</v>
      </c>
      <c r="F98">
        <v>318.5</v>
      </c>
      <c r="G98">
        <v>22.533223596623099</v>
      </c>
      <c r="H98">
        <f>(Table2[[#This Row],[1Y Return vs Nifty]]-AVERAGE(Table2[1Y Return vs Nifty]))/_xlfn.STDEV.P(Table2[1Y Return vs Nifty])</f>
        <v>-9.1926764238601494E-2</v>
      </c>
      <c r="I98">
        <v>30.053590609592401</v>
      </c>
      <c r="J98">
        <f>(Table2[[#This Row],[1M Return vs Nifty]]-AVERAGE(Table2[1M Return vs Nifty]))/_xlfn.STDEV.P(Table2[1M Return vs Nifty])</f>
        <v>2.6603253840785825</v>
      </c>
      <c r="K98">
        <v>48.410713952341503</v>
      </c>
      <c r="L98">
        <f>(Table2[[#This Row],[6M Return vs Nifty]]-AVERAGE(Table2[6M Return vs Nifty]))/_xlfn.STDEV.P(Table2[6M Return vs Nifty])</f>
        <v>0.93665713681864804</v>
      </c>
      <c r="M98">
        <v>3.14837552995116</v>
      </c>
      <c r="N98">
        <f>(Table2[[#This Row],[1W Return vs Nifty]]-AVERAGE(Table2[1W Return vs Nifty]))/_xlfn.STDEV.P(Table2[1W Return vs Nifty])</f>
        <v>0.75119224931798023</v>
      </c>
      <c r="O98">
        <v>289.89999999999998</v>
      </c>
      <c r="P98">
        <v>265.90993725845902</v>
      </c>
      <c r="Q98">
        <v>237.41093512145</v>
      </c>
      <c r="R98">
        <v>70.3432209448587</v>
      </c>
      <c r="S98" s="1">
        <f>(Table2[[#This Row],[Close Price]]-Table2[[#This Row],[20D EMA]])/Table2[[#This Row],[20D EMA]]</f>
        <v>9.8654708520179463E-2</v>
      </c>
      <c r="T98" s="1">
        <f>(Table2[[#This Row],[Close Price]]-Table2[[#This Row],[50D EMA]])/Table2[[#This Row],[50D EMA]]</f>
        <v>0.1977739654401276</v>
      </c>
      <c r="U98" s="1">
        <f>(Table2[[#This Row],[Close Price]]-Table2[[#This Row],[200D EMA]])/Table2[[#This Row],[200D EMA]]</f>
        <v>0.3415557284127122</v>
      </c>
      <c r="V98">
        <v>2.8548260730197801</v>
      </c>
      <c r="W98">
        <v>315.64999999999998</v>
      </c>
      <c r="X98">
        <v>324.35000000000002</v>
      </c>
      <c r="Y98">
        <v>315.64999999999998</v>
      </c>
      <c r="Z98">
        <v>324.35000000000002</v>
      </c>
      <c r="AA98">
        <v>276.10000000000002</v>
      </c>
      <c r="AB98">
        <v>329.9</v>
      </c>
      <c r="AC98" s="1">
        <f>(Table2[[#This Row],[Close Price]]/Table2[[#This Row],[Day Low]])-1</f>
        <v>9.0289878029463644E-3</v>
      </c>
      <c r="AD98" s="1">
        <f>(Table2[[#This Row],[Day High]]/Table2[[#This Row],[Close Price]])-1</f>
        <v>1.8367346938775508E-2</v>
      </c>
      <c r="AE98" s="1">
        <f>(Table2[[#This Row],[Close Price]]/Table2[[#This Row],[Current Week Low]])-1</f>
        <v>9.0289878029463644E-3</v>
      </c>
      <c r="AF98" s="1">
        <f>(Table2[[#This Row],[Current Week High]]/Table2[[#This Row],[Close Price]])-1</f>
        <v>1.8367346938775508E-2</v>
      </c>
      <c r="AG98" s="1">
        <f>(Table2[[#This Row],[Close Price]]/Table2[[#This Row],[Current Month Low]])-1</f>
        <v>0.15356754798985861</v>
      </c>
      <c r="AH98" s="1">
        <f>(Table2[[#This Row],[Current Month High]]/Table2[[#This Row],[Close Price]])-1</f>
        <v>3.5792778649921475E-2</v>
      </c>
      <c r="AI98">
        <v>3.57927786499214</v>
      </c>
      <c r="AJ98">
        <v>79.943502824858697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0.15</v>
      </c>
      <c r="AM98" t="s">
        <v>3216</v>
      </c>
      <c r="AN98">
        <v>24.36</v>
      </c>
      <c r="AO98" t="s">
        <v>3216</v>
      </c>
      <c r="AP98">
        <v>0.20226084225049501</v>
      </c>
      <c r="AQ98">
        <f>(Table2[[#This Row],[Sharpe Ratio]]-AVERAGE(Table2[Sharpe Ratio]))/_xlfn.STDEV.P(Table2[Sharpe Ratio])</f>
        <v>1.6170551120496774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5.8733031180262874</v>
      </c>
      <c r="AS98">
        <f>_xlfn.RANK.AVG(Table2[[#This Row],[1Y Return vs Nifty Z-Score]],Table2[1Y Return vs Nifty Z-Score])</f>
        <v>322</v>
      </c>
      <c r="AT98">
        <f>_xlfn.RANK.AVG(Table2[[#This Row],[6M Return vs Nifty Z-Score]],Table2[6M Return vs Nifty Z-Score])</f>
        <v>115</v>
      </c>
      <c r="AU98">
        <f>_xlfn.RANK.AVG(Table2[[#This Row],[Sharpe Ratio Z-Score]],Table2[Sharpe Ratio Z-Score])</f>
        <v>35</v>
      </c>
      <c r="AV98">
        <f>(Table2[[#This Row],[Rank 1Y]]+Table2[[#This Row],[Rank 6M]]+Table2[[#This Row],[Rank Sharpe]])/3</f>
        <v>157.33333333333334</v>
      </c>
    </row>
    <row r="99" spans="1:48" x14ac:dyDescent="0.3">
      <c r="A99" t="s">
        <v>576</v>
      </c>
      <c r="B99" t="s">
        <v>577</v>
      </c>
      <c r="C99" t="s">
        <v>3170</v>
      </c>
      <c r="D99" t="s">
        <v>412</v>
      </c>
      <c r="E99">
        <v>35612.9345556099</v>
      </c>
      <c r="F99">
        <v>1922.75</v>
      </c>
      <c r="G99">
        <v>38.431461957647699</v>
      </c>
      <c r="H99">
        <f>(Table2[[#This Row],[1Y Return vs Nifty]]-AVERAGE(Table2[1Y Return vs Nifty]))/_xlfn.STDEV.P(Table2[1Y Return vs Nifty])</f>
        <v>0.17275723906111284</v>
      </c>
      <c r="I99">
        <v>14.3610614979325</v>
      </c>
      <c r="J99">
        <f>(Table2[[#This Row],[1M Return vs Nifty]]-AVERAGE(Table2[1M Return vs Nifty]))/_xlfn.STDEV.P(Table2[1M Return vs Nifty])</f>
        <v>1.1440979945921939</v>
      </c>
      <c r="K99">
        <v>71.407345044147903</v>
      </c>
      <c r="L99">
        <f>(Table2[[#This Row],[6M Return vs Nifty]]-AVERAGE(Table2[6M Return vs Nifty]))/_xlfn.STDEV.P(Table2[6M Return vs Nifty])</f>
        <v>1.6212954302554674</v>
      </c>
      <c r="M99">
        <v>1.8738051575933199</v>
      </c>
      <c r="N99">
        <f>(Table2[[#This Row],[1W Return vs Nifty]]-AVERAGE(Table2[1W Return vs Nifty]))/_xlfn.STDEV.P(Table2[1W Return vs Nifty])</f>
        <v>0.44294029745692071</v>
      </c>
      <c r="O99">
        <v>1746.52</v>
      </c>
      <c r="P99">
        <v>1606.5081864083199</v>
      </c>
      <c r="Q99">
        <v>1296.4180544588</v>
      </c>
      <c r="R99">
        <v>76.269103112545395</v>
      </c>
      <c r="S99" s="1">
        <f>(Table2[[#This Row],[Close Price]]-Table2[[#This Row],[20D EMA]])/Table2[[#This Row],[20D EMA]]</f>
        <v>0.10090351098183818</v>
      </c>
      <c r="T99" s="1">
        <f>(Table2[[#This Row],[Close Price]]-Table2[[#This Row],[50D EMA]])/Table2[[#This Row],[50D EMA]]</f>
        <v>0.19685042147136753</v>
      </c>
      <c r="U99" s="1">
        <f>(Table2[[#This Row],[Close Price]]-Table2[[#This Row],[200D EMA]])/Table2[[#This Row],[200D EMA]]</f>
        <v>0.48312497915856872</v>
      </c>
      <c r="V99">
        <v>0.86051260276647001</v>
      </c>
      <c r="W99">
        <v>1896.55</v>
      </c>
      <c r="X99">
        <v>1943.5</v>
      </c>
      <c r="Y99">
        <v>1896.55</v>
      </c>
      <c r="Z99">
        <v>1943.5</v>
      </c>
      <c r="AA99">
        <v>1612</v>
      </c>
      <c r="AB99">
        <v>1943.5</v>
      </c>
      <c r="AC99" s="1">
        <f>(Table2[[#This Row],[Close Price]]/Table2[[#This Row],[Day Low]])-1</f>
        <v>1.3814558013234501E-2</v>
      </c>
      <c r="AD99" s="1">
        <f>(Table2[[#This Row],[Day High]]/Table2[[#This Row],[Close Price]])-1</f>
        <v>1.0791834611884044E-2</v>
      </c>
      <c r="AE99" s="1">
        <f>(Table2[[#This Row],[Close Price]]/Table2[[#This Row],[Current Week Low]])-1</f>
        <v>1.3814558013234501E-2</v>
      </c>
      <c r="AF99" s="1">
        <f>(Table2[[#This Row],[Current Week High]]/Table2[[#This Row],[Close Price]])-1</f>
        <v>1.0791834611884044E-2</v>
      </c>
      <c r="AG99" s="1">
        <f>(Table2[[#This Row],[Close Price]]/Table2[[#This Row],[Current Month Low]])-1</f>
        <v>0.19277295285359797</v>
      </c>
      <c r="AH99" s="1">
        <f>(Table2[[#This Row],[Current Month High]]/Table2[[#This Row],[Close Price]])-1</f>
        <v>1.0791834611884044E-2</v>
      </c>
      <c r="AI99">
        <v>1.0791834611883999</v>
      </c>
      <c r="AJ99">
        <v>100.057226095099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0.47</v>
      </c>
      <c r="AM99" t="s">
        <v>3216</v>
      </c>
      <c r="AN99">
        <v>16.579999999999998</v>
      </c>
      <c r="AO99" t="s">
        <v>3216</v>
      </c>
      <c r="AP99">
        <v>0.12344710735994099</v>
      </c>
      <c r="AQ99">
        <f>(Table2[[#This Row],[Sharpe Ratio]]-AVERAGE(Table2[Sharpe Ratio]))/_xlfn.STDEV.P(Table2[Sharpe Ratio])</f>
        <v>0.70029935214404737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4.0813903135097425</v>
      </c>
      <c r="AS99">
        <f>_xlfn.RANK.AVG(Table2[[#This Row],[1Y Return vs Nifty Z-Score]],Table2[1Y Return vs Nifty Z-Score])</f>
        <v>252</v>
      </c>
      <c r="AT99">
        <f>_xlfn.RANK.AVG(Table2[[#This Row],[6M Return vs Nifty Z-Score]],Table2[6M Return vs Nifty Z-Score])</f>
        <v>48</v>
      </c>
      <c r="AU99">
        <f>_xlfn.RANK.AVG(Table2[[#This Row],[Sharpe Ratio Z-Score]],Table2[Sharpe Ratio Z-Score])</f>
        <v>173</v>
      </c>
      <c r="AV99">
        <f>(Table2[[#This Row],[Rank 1Y]]+Table2[[#This Row],[Rank 6M]]+Table2[[#This Row],[Rank Sharpe]])/3</f>
        <v>157.66666666666666</v>
      </c>
    </row>
    <row r="100" spans="1:48" x14ac:dyDescent="0.3">
      <c r="A100" t="s">
        <v>761</v>
      </c>
      <c r="B100" t="s">
        <v>762</v>
      </c>
      <c r="C100" t="s">
        <v>3173</v>
      </c>
      <c r="D100" t="s">
        <v>223</v>
      </c>
      <c r="E100">
        <v>22430.564668160001</v>
      </c>
      <c r="F100">
        <v>1394.35</v>
      </c>
      <c r="G100">
        <v>86.197558224655793</v>
      </c>
      <c r="H100">
        <f>(Table2[[#This Row],[1Y Return vs Nifty]]-AVERAGE(Table2[1Y Return vs Nifty]))/_xlfn.STDEV.P(Table2[1Y Return vs Nifty])</f>
        <v>0.96799764839766278</v>
      </c>
      <c r="I100">
        <v>8.7264401040066897</v>
      </c>
      <c r="J100">
        <f>(Table2[[#This Row],[1M Return vs Nifty]]-AVERAGE(Table2[1M Return vs Nifty]))/_xlfn.STDEV.P(Table2[1M Return vs Nifty])</f>
        <v>0.5996754081457315</v>
      </c>
      <c r="K100">
        <v>20.023496492390802</v>
      </c>
      <c r="L100">
        <f>(Table2[[#This Row],[6M Return vs Nifty]]-AVERAGE(Table2[6M Return vs Nifty]))/_xlfn.STDEV.P(Table2[6M Return vs Nifty])</f>
        <v>9.1534386463917622E-2</v>
      </c>
      <c r="M100">
        <v>-3.0242928855070201</v>
      </c>
      <c r="N100">
        <f>(Table2[[#This Row],[1W Return vs Nifty]]-AVERAGE(Table2[1W Return vs Nifty]))/_xlfn.STDEV.P(Table2[1W Return vs Nifty])</f>
        <v>-0.74165359781732232</v>
      </c>
      <c r="O100">
        <v>1352.36</v>
      </c>
      <c r="P100">
        <v>1309.26410568858</v>
      </c>
      <c r="Q100">
        <v>1101.28934502684</v>
      </c>
      <c r="R100">
        <v>59.533854980128098</v>
      </c>
      <c r="S100" s="1">
        <f>(Table2[[#This Row],[Close Price]]-Table2[[#This Row],[20D EMA]])/Table2[[#This Row],[20D EMA]]</f>
        <v>3.1049424709396915E-2</v>
      </c>
      <c r="T100" s="1">
        <f>(Table2[[#This Row],[Close Price]]-Table2[[#This Row],[50D EMA]])/Table2[[#This Row],[50D EMA]]</f>
        <v>6.4987571217856588E-2</v>
      </c>
      <c r="U100" s="1">
        <f>(Table2[[#This Row],[Close Price]]-Table2[[#This Row],[200D EMA]])/Table2[[#This Row],[200D EMA]]</f>
        <v>0.26610686491842667</v>
      </c>
      <c r="V100">
        <v>0.54226304989743401</v>
      </c>
      <c r="W100">
        <v>1365.55</v>
      </c>
      <c r="X100">
        <v>1404.9</v>
      </c>
      <c r="Y100">
        <v>1365.55</v>
      </c>
      <c r="Z100">
        <v>1404.9</v>
      </c>
      <c r="AA100">
        <v>1340</v>
      </c>
      <c r="AB100">
        <v>1449</v>
      </c>
      <c r="AC100" s="1">
        <f>(Table2[[#This Row],[Close Price]]/Table2[[#This Row],[Day Low]])-1</f>
        <v>2.1090403134268243E-2</v>
      </c>
      <c r="AD100" s="1">
        <f>(Table2[[#This Row],[Day High]]/Table2[[#This Row],[Close Price]])-1</f>
        <v>7.5662495069388491E-3</v>
      </c>
      <c r="AE100" s="1">
        <f>(Table2[[#This Row],[Close Price]]/Table2[[#This Row],[Current Week Low]])-1</f>
        <v>2.1090403134268243E-2</v>
      </c>
      <c r="AF100" s="1">
        <f>(Table2[[#This Row],[Current Week High]]/Table2[[#This Row],[Close Price]])-1</f>
        <v>7.5662495069388491E-3</v>
      </c>
      <c r="AG100" s="1">
        <f>(Table2[[#This Row],[Close Price]]/Table2[[#This Row],[Current Month Low]])-1</f>
        <v>4.0559701492537181E-2</v>
      </c>
      <c r="AH100" s="1">
        <f>(Table2[[#This Row],[Current Month High]]/Table2[[#This Row],[Close Price]])-1</f>
        <v>3.9193889625990685E-2</v>
      </c>
      <c r="AI100">
        <v>3.9193889625990601</v>
      </c>
      <c r="AJ100">
        <v>131.90852390852299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0.15</v>
      </c>
      <c r="AM100" t="s">
        <v>3216</v>
      </c>
      <c r="AN100">
        <v>4.87</v>
      </c>
      <c r="AO100" t="s">
        <v>3216</v>
      </c>
      <c r="AP100">
        <v>0.16520627643763999</v>
      </c>
      <c r="AQ100">
        <f>(Table2[[#This Row],[Sharpe Ratio]]-AVERAGE(Table2[Sharpe Ratio]))/_xlfn.STDEV.P(Table2[Sharpe Ratio])</f>
        <v>1.1860390374161118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2.1035928826061014</v>
      </c>
      <c r="AS100">
        <f>_xlfn.RANK.AVG(Table2[[#This Row],[1Y Return vs Nifty Z-Score]],Table2[1Y Return vs Nifty Z-Score])</f>
        <v>102</v>
      </c>
      <c r="AT100">
        <f>_xlfn.RANK.AVG(Table2[[#This Row],[6M Return vs Nifty Z-Score]],Table2[6M Return vs Nifty Z-Score])</f>
        <v>281</v>
      </c>
      <c r="AU100">
        <f>_xlfn.RANK.AVG(Table2[[#This Row],[Sharpe Ratio Z-Score]],Table2[Sharpe Ratio Z-Score])</f>
        <v>93</v>
      </c>
      <c r="AV100">
        <f>(Table2[[#This Row],[Rank 1Y]]+Table2[[#This Row],[Rank 6M]]+Table2[[#This Row],[Rank Sharpe]])/3</f>
        <v>158.66666666666666</v>
      </c>
    </row>
    <row r="101" spans="1:48" x14ac:dyDescent="0.3">
      <c r="A101" t="s">
        <v>1008</v>
      </c>
      <c r="B101" t="s">
        <v>1009</v>
      </c>
      <c r="C101" t="s">
        <v>3182</v>
      </c>
      <c r="D101" t="s">
        <v>166</v>
      </c>
      <c r="E101">
        <v>14317.837533649999</v>
      </c>
      <c r="F101">
        <v>622.6</v>
      </c>
      <c r="G101">
        <v>41.498535179125902</v>
      </c>
      <c r="H101">
        <f>(Table2[[#This Row],[1Y Return vs Nifty]]-AVERAGE(Table2[1Y Return vs Nifty]))/_xlfn.STDEV.P(Table2[1Y Return vs Nifty])</f>
        <v>0.2238198285279048</v>
      </c>
      <c r="I101">
        <v>3.5501511407031301</v>
      </c>
      <c r="J101">
        <f>(Table2[[#This Row],[1M Return vs Nifty]]-AVERAGE(Table2[1M Return vs Nifty]))/_xlfn.STDEV.P(Table2[1M Return vs Nifty])</f>
        <v>9.9537345873449284E-2</v>
      </c>
      <c r="K101">
        <v>31.503391204258001</v>
      </c>
      <c r="L101">
        <f>(Table2[[#This Row],[6M Return vs Nifty]]-AVERAGE(Table2[6M Return vs Nifty]))/_xlfn.STDEV.P(Table2[6M Return vs Nifty])</f>
        <v>0.43330512205516081</v>
      </c>
      <c r="M101">
        <v>2.2924961886072399</v>
      </c>
      <c r="N101">
        <f>(Table2[[#This Row],[1W Return vs Nifty]]-AVERAGE(Table2[1W Return vs Nifty]))/_xlfn.STDEV.P(Table2[1W Return vs Nifty])</f>
        <v>0.54419977306987299</v>
      </c>
      <c r="O101">
        <v>620.51</v>
      </c>
      <c r="P101">
        <v>615.58231363366394</v>
      </c>
      <c r="Q101">
        <v>545.82011865636196</v>
      </c>
      <c r="R101">
        <v>63.967134927571799</v>
      </c>
      <c r="S101" s="1">
        <f>(Table2[[#This Row],[Close Price]]-Table2[[#This Row],[20D EMA]])/Table2[[#This Row],[20D EMA]]</f>
        <v>3.3681971281688157E-3</v>
      </c>
      <c r="T101" s="1">
        <f>(Table2[[#This Row],[Close Price]]-Table2[[#This Row],[50D EMA]])/Table2[[#This Row],[50D EMA]]</f>
        <v>1.1400077960187041E-2</v>
      </c>
      <c r="U101" s="1">
        <f>(Table2[[#This Row],[Close Price]]-Table2[[#This Row],[200D EMA]])/Table2[[#This Row],[200D EMA]]</f>
        <v>0.14066883707519992</v>
      </c>
      <c r="V101">
        <v>0.49695982532414701</v>
      </c>
      <c r="W101">
        <v>620.5</v>
      </c>
      <c r="X101">
        <v>639.15</v>
      </c>
      <c r="Y101">
        <v>620.5</v>
      </c>
      <c r="Z101">
        <v>639.15</v>
      </c>
      <c r="AA101">
        <v>604.20000000000005</v>
      </c>
      <c r="AB101">
        <v>651.70000000000005</v>
      </c>
      <c r="AC101" s="1">
        <f>(Table2[[#This Row],[Close Price]]/Table2[[#This Row],[Day Low]])-1</f>
        <v>3.3843674456084383E-3</v>
      </c>
      <c r="AD101" s="1">
        <f>(Table2[[#This Row],[Day High]]/Table2[[#This Row],[Close Price]])-1</f>
        <v>2.6582075168647634E-2</v>
      </c>
      <c r="AE101" s="1">
        <f>(Table2[[#This Row],[Close Price]]/Table2[[#This Row],[Current Week Low]])-1</f>
        <v>3.3843674456084383E-3</v>
      </c>
      <c r="AF101" s="1">
        <f>(Table2[[#This Row],[Current Week High]]/Table2[[#This Row],[Close Price]])-1</f>
        <v>2.6582075168647634E-2</v>
      </c>
      <c r="AG101" s="1">
        <f>(Table2[[#This Row],[Close Price]]/Table2[[#This Row],[Current Month Low]])-1</f>
        <v>3.0453492221118816E-2</v>
      </c>
      <c r="AH101" s="1">
        <f>(Table2[[#This Row],[Current Month High]]/Table2[[#This Row],[Close Price]])-1</f>
        <v>4.6739479601670464E-2</v>
      </c>
      <c r="AI101">
        <v>15.122068743976801</v>
      </c>
      <c r="AJ101">
        <v>79.903200173372795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-0.08</v>
      </c>
      <c r="AM101" t="s">
        <v>3215</v>
      </c>
      <c r="AN101">
        <v>1.21</v>
      </c>
      <c r="AO101" t="s">
        <v>3216</v>
      </c>
      <c r="AP101">
        <v>0.19861851208805001</v>
      </c>
      <c r="AQ101">
        <f>(Table2[[#This Row],[Sharpe Ratio]]-AVERAGE(Table2[Sharpe Ratio]))/_xlfn.STDEV.P(Table2[Sharpe Ratio])</f>
        <v>1.5746877866014368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2.8755498561278245</v>
      </c>
      <c r="AS101">
        <f>_xlfn.RANK.AVG(Table2[[#This Row],[1Y Return vs Nifty Z-Score]],Table2[1Y Return vs Nifty Z-Score])</f>
        <v>240</v>
      </c>
      <c r="AT101">
        <f>_xlfn.RANK.AVG(Table2[[#This Row],[6M Return vs Nifty Z-Score]],Table2[6M Return vs Nifty Z-Score])</f>
        <v>196</v>
      </c>
      <c r="AU101">
        <f>_xlfn.RANK.AVG(Table2[[#This Row],[Sharpe Ratio Z-Score]],Table2[Sharpe Ratio Z-Score])</f>
        <v>41</v>
      </c>
      <c r="AV101">
        <f>(Table2[[#This Row],[Rank 1Y]]+Table2[[#This Row],[Rank 6M]]+Table2[[#This Row],[Rank Sharpe]])/3</f>
        <v>159</v>
      </c>
    </row>
    <row r="102" spans="1:48" x14ac:dyDescent="0.3">
      <c r="A102" t="s">
        <v>1098</v>
      </c>
      <c r="B102" t="s">
        <v>1099</v>
      </c>
      <c r="C102" t="s">
        <v>3182</v>
      </c>
      <c r="D102" t="s">
        <v>261</v>
      </c>
      <c r="E102">
        <v>12050.242956120001</v>
      </c>
      <c r="F102">
        <v>1811.1</v>
      </c>
      <c r="G102">
        <v>61.765031778558502</v>
      </c>
      <c r="H102">
        <f>(Table2[[#This Row],[1Y Return vs Nifty]]-AVERAGE(Table2[1Y Return vs Nifty]))/_xlfn.STDEV.P(Table2[1Y Return vs Nifty])</f>
        <v>0.56122937862928846</v>
      </c>
      <c r="I102">
        <v>4.1492258527193204</v>
      </c>
      <c r="J102">
        <f>(Table2[[#This Row],[1M Return vs Nifty]]-AVERAGE(Table2[1M Return vs Nifty]))/_xlfn.STDEV.P(Table2[1M Return vs Nifty])</f>
        <v>0.15742052584045066</v>
      </c>
      <c r="K102">
        <v>35.240236540021797</v>
      </c>
      <c r="L102">
        <f>(Table2[[#This Row],[6M Return vs Nifty]]-AVERAGE(Table2[6M Return vs Nifty]))/_xlfn.STDEV.P(Table2[6M Return vs Nifty])</f>
        <v>0.54455565276555717</v>
      </c>
      <c r="M102">
        <v>4.2485444995606398</v>
      </c>
      <c r="N102">
        <f>(Table2[[#This Row],[1W Return vs Nifty]]-AVERAGE(Table2[1W Return vs Nifty]))/_xlfn.STDEV.P(Table2[1W Return vs Nifty])</f>
        <v>1.0172656177360258</v>
      </c>
      <c r="O102">
        <v>1751.93</v>
      </c>
      <c r="P102">
        <v>1719.0451409366599</v>
      </c>
      <c r="Q102">
        <v>1460.5016386580101</v>
      </c>
      <c r="R102">
        <v>67.919094404675207</v>
      </c>
      <c r="S102" s="1">
        <f>(Table2[[#This Row],[Close Price]]-Table2[[#This Row],[20D EMA]])/Table2[[#This Row],[20D EMA]]</f>
        <v>3.3774180475247211E-2</v>
      </c>
      <c r="T102" s="1">
        <f>(Table2[[#This Row],[Close Price]]-Table2[[#This Row],[50D EMA]])/Table2[[#This Row],[50D EMA]]</f>
        <v>5.35499952102374E-2</v>
      </c>
      <c r="U102" s="1">
        <f>(Table2[[#This Row],[Close Price]]-Table2[[#This Row],[200D EMA]])/Table2[[#This Row],[200D EMA]]</f>
        <v>0.24005338444134788</v>
      </c>
      <c r="V102">
        <v>0.628530000929583</v>
      </c>
      <c r="W102">
        <v>1820.05</v>
      </c>
      <c r="X102">
        <v>1872</v>
      </c>
      <c r="Y102">
        <v>1820.05</v>
      </c>
      <c r="Z102">
        <v>1872</v>
      </c>
      <c r="AA102">
        <v>1683.1</v>
      </c>
      <c r="AB102">
        <v>1872</v>
      </c>
      <c r="AC102" s="1">
        <f>(Table2[[#This Row],[Close Price]]/Table2[[#This Row],[Day Low]])-1</f>
        <v>-4.9174473228758009E-3</v>
      </c>
      <c r="AD102" s="1">
        <f>(Table2[[#This Row],[Day High]]/Table2[[#This Row],[Close Price]])-1</f>
        <v>3.362597316547955E-2</v>
      </c>
      <c r="AE102" s="1">
        <f>(Table2[[#This Row],[Close Price]]/Table2[[#This Row],[Current Week Low]])-1</f>
        <v>-4.9174473228758009E-3</v>
      </c>
      <c r="AF102" s="1">
        <f>(Table2[[#This Row],[Current Week High]]/Table2[[#This Row],[Close Price]])-1</f>
        <v>3.362597316547955E-2</v>
      </c>
      <c r="AG102" s="1">
        <f>(Table2[[#This Row],[Close Price]]/Table2[[#This Row],[Current Month Low]])-1</f>
        <v>7.6050145564731775E-2</v>
      </c>
      <c r="AH102" s="1">
        <f>(Table2[[#This Row],[Current Month High]]/Table2[[#This Row],[Close Price]])-1</f>
        <v>3.362597316547955E-2</v>
      </c>
      <c r="AI102">
        <v>8.7847164706531906</v>
      </c>
      <c r="AJ102">
        <v>115.171676369252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0.12</v>
      </c>
      <c r="AM102" t="s">
        <v>3216</v>
      </c>
      <c r="AN102">
        <v>9.39</v>
      </c>
      <c r="AO102" t="s">
        <v>3216</v>
      </c>
      <c r="AP102">
        <v>0.128672451859633</v>
      </c>
      <c r="AQ102">
        <f>(Table2[[#This Row],[Sharpe Ratio]]-AVERAGE(Table2[Sharpe Ratio]))/_xlfn.STDEV.P(Table2[Sharpe Ratio])</f>
        <v>0.76108018779707243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3.0415513627683941</v>
      </c>
      <c r="AS102">
        <f>_xlfn.RANK.AVG(Table2[[#This Row],[1Y Return vs Nifty Z-Score]],Table2[1Y Return vs Nifty Z-Score])</f>
        <v>149</v>
      </c>
      <c r="AT102">
        <f>_xlfn.RANK.AVG(Table2[[#This Row],[6M Return vs Nifty Z-Score]],Table2[6M Return vs Nifty Z-Score])</f>
        <v>170</v>
      </c>
      <c r="AU102">
        <f>_xlfn.RANK.AVG(Table2[[#This Row],[Sharpe Ratio Z-Score]],Table2[Sharpe Ratio Z-Score])</f>
        <v>158</v>
      </c>
      <c r="AV102">
        <f>(Table2[[#This Row],[Rank 1Y]]+Table2[[#This Row],[Rank 6M]]+Table2[[#This Row],[Rank Sharpe]])/3</f>
        <v>159</v>
      </c>
    </row>
    <row r="103" spans="1:48" x14ac:dyDescent="0.3">
      <c r="A103" t="s">
        <v>709</v>
      </c>
      <c r="B103" t="s">
        <v>710</v>
      </c>
      <c r="C103" t="s">
        <v>3176</v>
      </c>
      <c r="D103" t="s">
        <v>522</v>
      </c>
      <c r="E103">
        <v>25816.642719020001</v>
      </c>
      <c r="F103">
        <v>1405.15</v>
      </c>
      <c r="G103">
        <v>90.417310996227997</v>
      </c>
      <c r="H103">
        <f>(Table2[[#This Row],[1Y Return vs Nifty]]-AVERAGE(Table2[1Y Return vs Nifty]))/_xlfn.STDEV.P(Table2[1Y Return vs Nifty])</f>
        <v>1.0382507815531536</v>
      </c>
      <c r="I103">
        <v>-13.532205972017801</v>
      </c>
      <c r="J103">
        <f>(Table2[[#This Row],[1M Return vs Nifty]]-AVERAGE(Table2[1M Return vs Nifty]))/_xlfn.STDEV.P(Table2[1M Return vs Nifty])</f>
        <v>-1.5509765736483105</v>
      </c>
      <c r="K103">
        <v>62.913208197356397</v>
      </c>
      <c r="L103">
        <f>(Table2[[#This Row],[6M Return vs Nifty]]-AVERAGE(Table2[6M Return vs Nifty]))/_xlfn.STDEV.P(Table2[6M Return vs Nifty])</f>
        <v>1.3684144177371536</v>
      </c>
      <c r="M103">
        <v>-2.45945680176566</v>
      </c>
      <c r="N103">
        <f>(Table2[[#This Row],[1W Return vs Nifty]]-AVERAGE(Table2[1W Return vs Nifty]))/_xlfn.STDEV.P(Table2[1W Return vs Nifty])</f>
        <v>-0.60504927288488253</v>
      </c>
      <c r="O103">
        <v>1467.2</v>
      </c>
      <c r="P103">
        <v>1482.84162943863</v>
      </c>
      <c r="Q103">
        <v>1195.28662328257</v>
      </c>
      <c r="R103">
        <v>29.8745490446451</v>
      </c>
      <c r="S103" s="1">
        <f>(Table2[[#This Row],[Close Price]]-Table2[[#This Row],[20D EMA]])/Table2[[#This Row],[20D EMA]]</f>
        <v>-4.2291439476553949E-2</v>
      </c>
      <c r="T103" s="1">
        <f>(Table2[[#This Row],[Close Price]]-Table2[[#This Row],[50D EMA]])/Table2[[#This Row],[50D EMA]]</f>
        <v>-5.2393747178545405E-2</v>
      </c>
      <c r="U103" s="1">
        <f>(Table2[[#This Row],[Close Price]]-Table2[[#This Row],[200D EMA]])/Table2[[#This Row],[200D EMA]]</f>
        <v>0.17557577624443779</v>
      </c>
      <c r="V103">
        <v>0.33334041961265598</v>
      </c>
      <c r="W103">
        <v>1397.3</v>
      </c>
      <c r="X103">
        <v>1434</v>
      </c>
      <c r="Y103">
        <v>1397.3</v>
      </c>
      <c r="Z103">
        <v>1434</v>
      </c>
      <c r="AA103">
        <v>1383.25</v>
      </c>
      <c r="AB103">
        <v>1530</v>
      </c>
      <c r="AC103" s="1">
        <f>(Table2[[#This Row],[Close Price]]/Table2[[#This Row],[Day Low]])-1</f>
        <v>5.6179775280900124E-3</v>
      </c>
      <c r="AD103" s="1">
        <f>(Table2[[#This Row],[Day High]]/Table2[[#This Row],[Close Price]])-1</f>
        <v>2.0531615841725026E-2</v>
      </c>
      <c r="AE103" s="1">
        <f>(Table2[[#This Row],[Close Price]]/Table2[[#This Row],[Current Week Low]])-1</f>
        <v>5.6179775280900124E-3</v>
      </c>
      <c r="AF103" s="1">
        <f>(Table2[[#This Row],[Current Week High]]/Table2[[#This Row],[Close Price]])-1</f>
        <v>2.0531615841725026E-2</v>
      </c>
      <c r="AG103" s="1">
        <f>(Table2[[#This Row],[Close Price]]/Table2[[#This Row],[Current Month Low]])-1</f>
        <v>1.5832279052955034E-2</v>
      </c>
      <c r="AH103" s="1">
        <f>(Table2[[#This Row],[Current Month High]]/Table2[[#This Row],[Close Price]])-1</f>
        <v>8.8851724015229561E-2</v>
      </c>
      <c r="AI103">
        <v>26.388641782016101</v>
      </c>
      <c r="AJ103">
        <v>134.58263772954899</v>
      </c>
      <c r="AK103" t="str">
        <f>IF(AND(Table2[[#This Row],[20D EMA]]&gt;Table2[[#This Row],[50D EMA]],Table2[[#This Row],[50D EMA]]&gt;Table2[[#This Row],[200D EMA]]),"Uptrend","Downtrend/NoTrend")</f>
        <v>Downtrend/NoTrend</v>
      </c>
      <c r="AL103">
        <v>-0.15</v>
      </c>
      <c r="AM103" t="s">
        <v>3215</v>
      </c>
      <c r="AN103">
        <v>-7.58</v>
      </c>
      <c r="AO103" t="s">
        <v>3215</v>
      </c>
      <c r="AP103">
        <v>7.1181831022185005E-2</v>
      </c>
      <c r="AQ103">
        <f>(Table2[[#This Row],[Sharpe Ratio]]-AVERAGE(Table2[Sharpe Ratio]))/_xlfn.STDEV.P(Table2[Sharpe Ratio])</f>
        <v>9.2353374298504473E-2</v>
      </c>
      <c r="AR1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3">
        <f>_xlfn.RANK.AVG(Table2[[#This Row],[1Y Return vs Nifty Z-Score]],Table2[1Y Return vs Nifty Z-Score])</f>
        <v>92</v>
      </c>
      <c r="AT103">
        <f>_xlfn.RANK.AVG(Table2[[#This Row],[6M Return vs Nifty Z-Score]],Table2[6M Return vs Nifty Z-Score])</f>
        <v>65</v>
      </c>
      <c r="AU103">
        <f>_xlfn.RANK.AVG(Table2[[#This Row],[Sharpe Ratio Z-Score]],Table2[Sharpe Ratio Z-Score])</f>
        <v>322</v>
      </c>
      <c r="AV103">
        <f>(Table2[[#This Row],[Rank 1Y]]+Table2[[#This Row],[Rank 6M]]+Table2[[#This Row],[Rank Sharpe]])/3</f>
        <v>159.66666666666666</v>
      </c>
    </row>
    <row r="104" spans="1:48" x14ac:dyDescent="0.3">
      <c r="A104" t="s">
        <v>179</v>
      </c>
      <c r="B104" t="s">
        <v>180</v>
      </c>
      <c r="C104" t="s">
        <v>3170</v>
      </c>
      <c r="D104" t="s">
        <v>132</v>
      </c>
      <c r="E104">
        <v>149488.12648000001</v>
      </c>
      <c r="F104">
        <v>560.70000000000005</v>
      </c>
      <c r="G104">
        <v>98.167284753378297</v>
      </c>
      <c r="H104">
        <f>(Table2[[#This Row],[1Y Return vs Nifty]]-AVERAGE(Table2[1Y Return vs Nifty]))/_xlfn.STDEV.P(Table2[1Y Return vs Nifty])</f>
        <v>1.1672772832905494</v>
      </c>
      <c r="I104">
        <v>-4.6342522981455199</v>
      </c>
      <c r="J104">
        <f>(Table2[[#This Row],[1M Return vs Nifty]]-AVERAGE(Table2[1M Return vs Nifty]))/_xlfn.STDEV.P(Table2[1M Return vs Nifty])</f>
        <v>-0.69124765584870373</v>
      </c>
      <c r="K104">
        <v>13.2688698345126</v>
      </c>
      <c r="L104">
        <f>(Table2[[#This Row],[6M Return vs Nifty]]-AVERAGE(Table2[6M Return vs Nifty]))/_xlfn.STDEV.P(Table2[6M Return vs Nifty])</f>
        <v>-0.10955924544202968</v>
      </c>
      <c r="M104">
        <v>-7.0351589700415396</v>
      </c>
      <c r="N104">
        <f>(Table2[[#This Row],[1W Return vs Nifty]]-AVERAGE(Table2[1W Return vs Nifty]))/_xlfn.STDEV.P(Table2[1W Return vs Nifty])</f>
        <v>-1.7116724575244893</v>
      </c>
      <c r="O104">
        <v>591.55999999999995</v>
      </c>
      <c r="P104">
        <v>587.221249491153</v>
      </c>
      <c r="Q104">
        <v>495.29078063395298</v>
      </c>
      <c r="R104">
        <v>32.186217950441502</v>
      </c>
      <c r="S104" s="1">
        <f>(Table2[[#This Row],[Close Price]]-Table2[[#This Row],[20D EMA]])/Table2[[#This Row],[20D EMA]]</f>
        <v>-5.2167151261072256E-2</v>
      </c>
      <c r="T104" s="1">
        <f>(Table2[[#This Row],[Close Price]]-Table2[[#This Row],[50D EMA]])/Table2[[#This Row],[50D EMA]]</f>
        <v>-4.5163981232175292E-2</v>
      </c>
      <c r="U104" s="1">
        <f>(Table2[[#This Row],[Close Price]]-Table2[[#This Row],[200D EMA]])/Table2[[#This Row],[200D EMA]]</f>
        <v>0.13206225902756721</v>
      </c>
      <c r="V104">
        <v>0.60672734461494404</v>
      </c>
      <c r="W104">
        <v>557.20000000000005</v>
      </c>
      <c r="X104">
        <v>570.25</v>
      </c>
      <c r="Y104">
        <v>557.20000000000005</v>
      </c>
      <c r="Z104">
        <v>570.25</v>
      </c>
      <c r="AA104">
        <v>553.70000000000005</v>
      </c>
      <c r="AB104">
        <v>635.4</v>
      </c>
      <c r="AC104" s="1">
        <f>(Table2[[#This Row],[Close Price]]/Table2[[#This Row],[Day Low]])-1</f>
        <v>6.2814070351757678E-3</v>
      </c>
      <c r="AD104" s="1">
        <f>(Table2[[#This Row],[Day High]]/Table2[[#This Row],[Close Price]])-1</f>
        <v>1.7032281077224765E-2</v>
      </c>
      <c r="AE104" s="1">
        <f>(Table2[[#This Row],[Close Price]]/Table2[[#This Row],[Current Week Low]])-1</f>
        <v>6.2814070351757678E-3</v>
      </c>
      <c r="AF104" s="1">
        <f>(Table2[[#This Row],[Current Week High]]/Table2[[#This Row],[Close Price]])-1</f>
        <v>1.7032281077224765E-2</v>
      </c>
      <c r="AG104" s="1">
        <f>(Table2[[#This Row],[Close Price]]/Table2[[#This Row],[Current Month Low]])-1</f>
        <v>1.2642225031605614E-2</v>
      </c>
      <c r="AH104" s="1">
        <f>(Table2[[#This Row],[Current Month High]]/Table2[[#This Row],[Close Price]])-1</f>
        <v>0.13322632423755998</v>
      </c>
      <c r="AI104">
        <v>16.639914392723298</v>
      </c>
      <c r="AJ104">
        <v>134.01502504173601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0.05</v>
      </c>
      <c r="AM104" t="s">
        <v>3216</v>
      </c>
      <c r="AN104">
        <v>-10.47</v>
      </c>
      <c r="AO104" t="s">
        <v>3215</v>
      </c>
      <c r="AP104">
        <v>0.18708896851509799</v>
      </c>
      <c r="AQ104">
        <f>(Table2[[#This Row],[Sharpe Ratio]]-AVERAGE(Table2[Sharpe Ratio]))/_xlfn.STDEV.P(Table2[Sharpe Ratio])</f>
        <v>1.4405769556115771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9.5374880086903424E-2</v>
      </c>
      <c r="AS104">
        <f>_xlfn.RANK.AVG(Table2[[#This Row],[1Y Return vs Nifty Z-Score]],Table2[1Y Return vs Nifty Z-Score])</f>
        <v>80</v>
      </c>
      <c r="AT104">
        <f>_xlfn.RANK.AVG(Table2[[#This Row],[6M Return vs Nifty Z-Score]],Table2[6M Return vs Nifty Z-Score])</f>
        <v>345</v>
      </c>
      <c r="AU104">
        <f>_xlfn.RANK.AVG(Table2[[#This Row],[Sharpe Ratio Z-Score]],Table2[Sharpe Ratio Z-Score])</f>
        <v>55</v>
      </c>
      <c r="AV104">
        <f>(Table2[[#This Row],[Rank 1Y]]+Table2[[#This Row],[Rank 6M]]+Table2[[#This Row],[Rank Sharpe]])/3</f>
        <v>160</v>
      </c>
    </row>
    <row r="105" spans="1:48" x14ac:dyDescent="0.3">
      <c r="A105" t="s">
        <v>162</v>
      </c>
      <c r="B105" t="s">
        <v>163</v>
      </c>
      <c r="C105" t="s">
        <v>3170</v>
      </c>
      <c r="D105" t="s">
        <v>132</v>
      </c>
      <c r="E105">
        <v>164840.08291200001</v>
      </c>
      <c r="F105">
        <v>491.05</v>
      </c>
      <c r="G105">
        <v>87.883129855508898</v>
      </c>
      <c r="H105">
        <f>(Table2[[#This Row],[1Y Return vs Nifty]]-AVERAGE(Table2[1Y Return vs Nifty]))/_xlfn.STDEV.P(Table2[1Y Return vs Nifty])</f>
        <v>0.99606011902940106</v>
      </c>
      <c r="I105">
        <v>-1.9090266905117901</v>
      </c>
      <c r="J105">
        <f>(Table2[[#This Row],[1M Return vs Nifty]]-AVERAGE(Table2[1M Return vs Nifty]))/_xlfn.STDEV.P(Table2[1M Return vs Nifty])</f>
        <v>-0.42793371330812668</v>
      </c>
      <c r="K105">
        <v>15.740715497324</v>
      </c>
      <c r="L105">
        <f>(Table2[[#This Row],[6M Return vs Nifty]]-AVERAGE(Table2[6M Return vs Nifty]))/_xlfn.STDEV.P(Table2[6M Return vs Nifty])</f>
        <v>-3.5969327446199094E-2</v>
      </c>
      <c r="M105">
        <v>-8.9845992955242</v>
      </c>
      <c r="N105">
        <f>(Table2[[#This Row],[1W Return vs Nifty]]-AVERAGE(Table2[1W Return vs Nifty]))/_xlfn.STDEV.P(Table2[1W Return vs Nifty])</f>
        <v>-2.183140175901658</v>
      </c>
      <c r="O105">
        <v>520.91</v>
      </c>
      <c r="P105">
        <v>517.29622283509104</v>
      </c>
      <c r="Q105">
        <v>442.06261435579302</v>
      </c>
      <c r="R105">
        <v>29.9154444910656</v>
      </c>
      <c r="S105" s="1">
        <f>(Table2[[#This Row],[Close Price]]-Table2[[#This Row],[20D EMA]])/Table2[[#This Row],[20D EMA]]</f>
        <v>-5.7322762089420359E-2</v>
      </c>
      <c r="T105" s="1">
        <f>(Table2[[#This Row],[Close Price]]-Table2[[#This Row],[50D EMA]])/Table2[[#This Row],[50D EMA]]</f>
        <v>-5.0737317762047665E-2</v>
      </c>
      <c r="U105" s="1">
        <f>(Table2[[#This Row],[Close Price]]-Table2[[#This Row],[200D EMA]])/Table2[[#This Row],[200D EMA]]</f>
        <v>0.11081549095843608</v>
      </c>
      <c r="V105">
        <v>0.78733158535701797</v>
      </c>
      <c r="W105">
        <v>488.3</v>
      </c>
      <c r="X105">
        <v>503.2</v>
      </c>
      <c r="Y105">
        <v>488.3</v>
      </c>
      <c r="Z105">
        <v>503.2</v>
      </c>
      <c r="AA105">
        <v>488.3</v>
      </c>
      <c r="AB105">
        <v>566.4</v>
      </c>
      <c r="AC105" s="1">
        <f>(Table2[[#This Row],[Close Price]]/Table2[[#This Row],[Day Low]])-1</f>
        <v>5.631783739504348E-3</v>
      </c>
      <c r="AD105" s="1">
        <f>(Table2[[#This Row],[Day High]]/Table2[[#This Row],[Close Price]])-1</f>
        <v>2.4742897871907088E-2</v>
      </c>
      <c r="AE105" s="1">
        <f>(Table2[[#This Row],[Close Price]]/Table2[[#This Row],[Current Week Low]])-1</f>
        <v>5.631783739504348E-3</v>
      </c>
      <c r="AF105" s="1">
        <f>(Table2[[#This Row],[Current Week High]]/Table2[[#This Row],[Close Price]])-1</f>
        <v>2.4742897871907088E-2</v>
      </c>
      <c r="AG105" s="1">
        <f>(Table2[[#This Row],[Close Price]]/Table2[[#This Row],[Current Month Low]])-1</f>
        <v>5.631783739504348E-3</v>
      </c>
      <c r="AH105" s="1">
        <f>(Table2[[#This Row],[Current Month High]]/Table2[[#This Row],[Close Price]])-1</f>
        <v>0.15344669585581916</v>
      </c>
      <c r="AI105">
        <v>18.1142449852357</v>
      </c>
      <c r="AJ105">
        <v>120.15243219009101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0.01</v>
      </c>
      <c r="AM105" t="s">
        <v>3216</v>
      </c>
      <c r="AN105">
        <v>-11.43</v>
      </c>
      <c r="AO105" t="s">
        <v>3215</v>
      </c>
      <c r="AP105">
        <v>0.18321957342074899</v>
      </c>
      <c r="AQ105">
        <f>(Table2[[#This Row],[Sharpe Ratio]]-AVERAGE(Table2[Sharpe Ratio]))/_xlfn.STDEV.P(Table2[Sharpe Ratio])</f>
        <v>1.3955684270217186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-0.25541467060486411</v>
      </c>
      <c r="AS105">
        <f>_xlfn.RANK.AVG(Table2[[#This Row],[1Y Return vs Nifty Z-Score]],Table2[1Y Return vs Nifty Z-Score])</f>
        <v>98</v>
      </c>
      <c r="AT105">
        <f>_xlfn.RANK.AVG(Table2[[#This Row],[6M Return vs Nifty Z-Score]],Table2[6M Return vs Nifty Z-Score])</f>
        <v>323</v>
      </c>
      <c r="AU105">
        <f>_xlfn.RANK.AVG(Table2[[#This Row],[Sharpe Ratio Z-Score]],Table2[Sharpe Ratio Z-Score])</f>
        <v>60</v>
      </c>
      <c r="AV105">
        <f>(Table2[[#This Row],[Rank 1Y]]+Table2[[#This Row],[Rank 6M]]+Table2[[#This Row],[Rank Sharpe]])/3</f>
        <v>160.33333333333334</v>
      </c>
    </row>
    <row r="106" spans="1:48" x14ac:dyDescent="0.3">
      <c r="A106" t="s">
        <v>659</v>
      </c>
      <c r="B106" t="s">
        <v>660</v>
      </c>
      <c r="C106" t="s">
        <v>3170</v>
      </c>
      <c r="D106" t="s">
        <v>553</v>
      </c>
      <c r="E106">
        <v>28872.305</v>
      </c>
      <c r="F106">
        <v>1444.7</v>
      </c>
      <c r="G106">
        <v>91.505719714186597</v>
      </c>
      <c r="H106">
        <f>(Table2[[#This Row],[1Y Return vs Nifty]]-AVERAGE(Table2[1Y Return vs Nifty]))/_xlfn.STDEV.P(Table2[1Y Return vs Nifty])</f>
        <v>1.0563713034722266</v>
      </c>
      <c r="I106">
        <v>2.4674244002223098</v>
      </c>
      <c r="J106">
        <f>(Table2[[#This Row],[1M Return vs Nifty]]-AVERAGE(Table2[1M Return vs Nifty]))/_xlfn.STDEV.P(Table2[1M Return vs Nifty])</f>
        <v>-5.0767623792829474E-3</v>
      </c>
      <c r="K106">
        <v>55.985648492944698</v>
      </c>
      <c r="L106">
        <f>(Table2[[#This Row],[6M Return vs Nifty]]-AVERAGE(Table2[6M Return vs Nifty]))/_xlfn.STDEV.P(Table2[6M Return vs Nifty])</f>
        <v>1.1621723540724471</v>
      </c>
      <c r="M106">
        <v>-2.55543074535173</v>
      </c>
      <c r="N106">
        <f>(Table2[[#This Row],[1W Return vs Nifty]]-AVERAGE(Table2[1W Return vs Nifty]))/_xlfn.STDEV.P(Table2[1W Return vs Nifty])</f>
        <v>-0.62826035332407493</v>
      </c>
      <c r="O106">
        <v>1392.56</v>
      </c>
      <c r="P106">
        <v>1314.4209780773599</v>
      </c>
      <c r="Q106">
        <v>1073.56616561891</v>
      </c>
      <c r="R106">
        <v>44.393074231219501</v>
      </c>
      <c r="S106" s="1">
        <f>(Table2[[#This Row],[Close Price]]-Table2[[#This Row],[20D EMA]])/Table2[[#This Row],[20D EMA]]</f>
        <v>3.7441833745045172E-2</v>
      </c>
      <c r="T106" s="1">
        <f>(Table2[[#This Row],[Close Price]]-Table2[[#This Row],[50D EMA]])/Table2[[#This Row],[50D EMA]]</f>
        <v>9.9115142024895922E-2</v>
      </c>
      <c r="U106" s="1">
        <f>(Table2[[#This Row],[Close Price]]-Table2[[#This Row],[200D EMA]])/Table2[[#This Row],[200D EMA]]</f>
        <v>0.34570187312780276</v>
      </c>
      <c r="V106">
        <v>0.52990812095854201</v>
      </c>
      <c r="W106">
        <v>1372.1</v>
      </c>
      <c r="X106">
        <v>1460</v>
      </c>
      <c r="Y106">
        <v>1372.1</v>
      </c>
      <c r="Z106">
        <v>1460</v>
      </c>
      <c r="AA106">
        <v>1348.4</v>
      </c>
      <c r="AB106">
        <v>1460</v>
      </c>
      <c r="AC106" s="1">
        <f>(Table2[[#This Row],[Close Price]]/Table2[[#This Row],[Day Low]])-1</f>
        <v>5.2911595364769415E-2</v>
      </c>
      <c r="AD106" s="1">
        <f>(Table2[[#This Row],[Day High]]/Table2[[#This Row],[Close Price]])-1</f>
        <v>1.0590434000138371E-2</v>
      </c>
      <c r="AE106" s="1">
        <f>(Table2[[#This Row],[Close Price]]/Table2[[#This Row],[Current Week Low]])-1</f>
        <v>5.2911595364769415E-2</v>
      </c>
      <c r="AF106" s="1">
        <f>(Table2[[#This Row],[Current Week High]]/Table2[[#This Row],[Close Price]])-1</f>
        <v>1.0590434000138371E-2</v>
      </c>
      <c r="AG106" s="1">
        <f>(Table2[[#This Row],[Close Price]]/Table2[[#This Row],[Current Month Low]])-1</f>
        <v>7.1417976861465338E-2</v>
      </c>
      <c r="AH106" s="1">
        <f>(Table2[[#This Row],[Current Month High]]/Table2[[#This Row],[Close Price]])-1</f>
        <v>1.0590434000138371E-2</v>
      </c>
      <c r="AI106">
        <v>15.2073094760157</v>
      </c>
      <c r="AJ106">
        <v>128.954041204437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0.42</v>
      </c>
      <c r="AM106" t="s">
        <v>3216</v>
      </c>
      <c r="AN106">
        <v>0.93</v>
      </c>
      <c r="AO106" t="s">
        <v>3216</v>
      </c>
      <c r="AP106">
        <v>7.8095755101766001E-2</v>
      </c>
      <c r="AQ106">
        <f>(Table2[[#This Row],[Sharpe Ratio]]-AVERAGE(Table2[Sharpe Ratio]))/_xlfn.STDEV.P(Table2[Sharpe Ratio])</f>
        <v>0.17277564755211955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1.7579821893934353</v>
      </c>
      <c r="AS106">
        <f>_xlfn.RANK.AVG(Table2[[#This Row],[1Y Return vs Nifty Z-Score]],Table2[1Y Return vs Nifty Z-Score])</f>
        <v>90</v>
      </c>
      <c r="AT106">
        <f>_xlfn.RANK.AVG(Table2[[#This Row],[6M Return vs Nifty Z-Score]],Table2[6M Return vs Nifty Z-Score])</f>
        <v>89</v>
      </c>
      <c r="AU106">
        <f>_xlfn.RANK.AVG(Table2[[#This Row],[Sharpe Ratio Z-Score]],Table2[Sharpe Ratio Z-Score])</f>
        <v>302</v>
      </c>
      <c r="AV106">
        <f>(Table2[[#This Row],[Rank 1Y]]+Table2[[#This Row],[Rank 6M]]+Table2[[#This Row],[Rank Sharpe]])/3</f>
        <v>160.33333333333334</v>
      </c>
    </row>
    <row r="107" spans="1:48" x14ac:dyDescent="0.3">
      <c r="A107" t="s">
        <v>396</v>
      </c>
      <c r="B107" t="s">
        <v>397</v>
      </c>
      <c r="C107" t="s">
        <v>3176</v>
      </c>
      <c r="D107" t="s">
        <v>206</v>
      </c>
      <c r="E107">
        <v>60737.922343325001</v>
      </c>
      <c r="F107">
        <v>1057.8499999999999</v>
      </c>
      <c r="G107">
        <v>46.761120162025499</v>
      </c>
      <c r="H107">
        <f>(Table2[[#This Row],[1Y Return vs Nifty]]-AVERAGE(Table2[1Y Return vs Nifty]))/_xlfn.STDEV.P(Table2[1Y Return vs Nifty])</f>
        <v>0.31143469687669295</v>
      </c>
      <c r="I107">
        <v>-9.5024988026436894</v>
      </c>
      <c r="J107">
        <f>(Table2[[#This Row],[1M Return vs Nifty]]-AVERAGE(Table2[1M Return vs Nifty]))/_xlfn.STDEV.P(Table2[1M Return vs Nifty])</f>
        <v>-1.1616223568525703</v>
      </c>
      <c r="K107">
        <v>50.3671384792301</v>
      </c>
      <c r="L107">
        <f>(Table2[[#This Row],[6M Return vs Nifty]]-AVERAGE(Table2[6M Return vs Nifty]))/_xlfn.STDEV.P(Table2[6M Return vs Nifty])</f>
        <v>0.99490232690669467</v>
      </c>
      <c r="M107">
        <v>-5.55141278183478</v>
      </c>
      <c r="N107">
        <f>(Table2[[#This Row],[1W Return vs Nifty]]-AVERAGE(Table2[1W Return vs Nifty]))/_xlfn.STDEV.P(Table2[1W Return vs Nifty])</f>
        <v>-1.3528318093341098</v>
      </c>
      <c r="O107">
        <v>1086.95</v>
      </c>
      <c r="P107">
        <v>1060.3745261576701</v>
      </c>
      <c r="Q107">
        <v>868.31876072381397</v>
      </c>
      <c r="R107">
        <v>39.538482042725903</v>
      </c>
      <c r="S107" s="1">
        <f>(Table2[[#This Row],[Close Price]]-Table2[[#This Row],[20D EMA]])/Table2[[#This Row],[20D EMA]]</f>
        <v>-2.6772160632963921E-2</v>
      </c>
      <c r="T107" s="1">
        <f>(Table2[[#This Row],[Close Price]]-Table2[[#This Row],[50D EMA]])/Table2[[#This Row],[50D EMA]]</f>
        <v>-2.3807872552520878E-3</v>
      </c>
      <c r="U107" s="1">
        <f>(Table2[[#This Row],[Close Price]]-Table2[[#This Row],[200D EMA]])/Table2[[#This Row],[200D EMA]]</f>
        <v>0.21827380433217441</v>
      </c>
      <c r="V107">
        <v>1.12424969672832</v>
      </c>
      <c r="W107">
        <v>1046</v>
      </c>
      <c r="X107">
        <v>1081.3499999999999</v>
      </c>
      <c r="Y107">
        <v>1046</v>
      </c>
      <c r="Z107">
        <v>1081.3499999999999</v>
      </c>
      <c r="AA107">
        <v>1006.75</v>
      </c>
      <c r="AB107">
        <v>1255</v>
      </c>
      <c r="AC107" s="1">
        <f>(Table2[[#This Row],[Close Price]]/Table2[[#This Row],[Day Low]])-1</f>
        <v>1.1328871892925418E-2</v>
      </c>
      <c r="AD107" s="1">
        <f>(Table2[[#This Row],[Day High]]/Table2[[#This Row],[Close Price]])-1</f>
        <v>2.2214869783050428E-2</v>
      </c>
      <c r="AE107" s="1">
        <f>(Table2[[#This Row],[Close Price]]/Table2[[#This Row],[Current Week Low]])-1</f>
        <v>1.1328871892925418E-2</v>
      </c>
      <c r="AF107" s="1">
        <f>(Table2[[#This Row],[Current Week High]]/Table2[[#This Row],[Close Price]])-1</f>
        <v>2.2214869783050428E-2</v>
      </c>
      <c r="AG107" s="1">
        <f>(Table2[[#This Row],[Close Price]]/Table2[[#This Row],[Current Month Low]])-1</f>
        <v>5.0757387633473927E-2</v>
      </c>
      <c r="AH107" s="1">
        <f>(Table2[[#This Row],[Current Month High]]/Table2[[#This Row],[Close Price]])-1</f>
        <v>0.18636857777567717</v>
      </c>
      <c r="AI107">
        <v>18.636857777567698</v>
      </c>
      <c r="AJ107">
        <v>92.827196500182197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-0.03</v>
      </c>
      <c r="AM107" t="s">
        <v>3215</v>
      </c>
      <c r="AN107">
        <v>-5.55</v>
      </c>
      <c r="AO107" t="s">
        <v>3215</v>
      </c>
      <c r="AP107">
        <v>0.123947893579802</v>
      </c>
      <c r="AQ107">
        <f>(Table2[[#This Row],[Sharpe Ratio]]-AVERAGE(Table2[Sharpe Ratio]))/_xlfn.STDEV.P(Table2[Sharpe Ratio])</f>
        <v>0.70612446184321953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-0.50199268056007307</v>
      </c>
      <c r="AS107">
        <f>_xlfn.RANK.AVG(Table2[[#This Row],[1Y Return vs Nifty Z-Score]],Table2[1Y Return vs Nifty Z-Score])</f>
        <v>207</v>
      </c>
      <c r="AT107">
        <f>_xlfn.RANK.AVG(Table2[[#This Row],[6M Return vs Nifty Z-Score]],Table2[6M Return vs Nifty Z-Score])</f>
        <v>106</v>
      </c>
      <c r="AU107">
        <f>_xlfn.RANK.AVG(Table2[[#This Row],[Sharpe Ratio Z-Score]],Table2[Sharpe Ratio Z-Score])</f>
        <v>169</v>
      </c>
      <c r="AV107">
        <f>(Table2[[#This Row],[Rank 1Y]]+Table2[[#This Row],[Rank 6M]]+Table2[[#This Row],[Rank Sharpe]])/3</f>
        <v>160.66666666666666</v>
      </c>
    </row>
    <row r="108" spans="1:48" x14ac:dyDescent="0.3">
      <c r="A108" t="s">
        <v>256</v>
      </c>
      <c r="B108" t="s">
        <v>257</v>
      </c>
      <c r="C108" t="s">
        <v>3169</v>
      </c>
      <c r="D108" t="s">
        <v>258</v>
      </c>
      <c r="E108">
        <v>106350.69706779</v>
      </c>
      <c r="F108">
        <v>12239.1</v>
      </c>
      <c r="G108">
        <v>162.00844809509701</v>
      </c>
      <c r="H108">
        <f>(Table2[[#This Row],[1Y Return vs Nifty]]-AVERAGE(Table2[1Y Return vs Nifty]))/_xlfn.STDEV.P(Table2[1Y Return vs Nifty])</f>
        <v>2.2301456530353883</v>
      </c>
      <c r="I108">
        <v>9.77773623703807</v>
      </c>
      <c r="J108">
        <f>(Table2[[#This Row],[1M Return vs Nifty]]-AVERAGE(Table2[1M Return vs Nifty]))/_xlfn.STDEV.P(Table2[1M Return vs Nifty])</f>
        <v>0.7012526606090661</v>
      </c>
      <c r="K108">
        <v>26.8238168130604</v>
      </c>
      <c r="L108">
        <f>(Table2[[#This Row],[6M Return vs Nifty]]-AVERAGE(Table2[6M Return vs Nifty]))/_xlfn.STDEV.P(Table2[6M Return vs Nifty])</f>
        <v>0.29398837551041695</v>
      </c>
      <c r="M108">
        <v>11.6948602570498</v>
      </c>
      <c r="N108">
        <f>(Table2[[#This Row],[1W Return vs Nifty]]-AVERAGE(Table2[1W Return vs Nifty]))/_xlfn.STDEV.P(Table2[1W Return vs Nifty])</f>
        <v>2.8181401839426949</v>
      </c>
      <c r="O108">
        <v>11281.5</v>
      </c>
      <c r="P108">
        <v>10745.6524171003</v>
      </c>
      <c r="Q108">
        <v>8465.4092628079507</v>
      </c>
      <c r="R108">
        <v>78.740203175531306</v>
      </c>
      <c r="S108" s="1">
        <f>(Table2[[#This Row],[Close Price]]-Table2[[#This Row],[20D EMA]])/Table2[[#This Row],[20D EMA]]</f>
        <v>8.4882329477463131E-2</v>
      </c>
      <c r="T108" s="1">
        <f>(Table2[[#This Row],[Close Price]]-Table2[[#This Row],[50D EMA]])/Table2[[#This Row],[50D EMA]]</f>
        <v>0.13898156435090658</v>
      </c>
      <c r="U108" s="1">
        <f>(Table2[[#This Row],[Close Price]]-Table2[[#This Row],[200D EMA]])/Table2[[#This Row],[200D EMA]]</f>
        <v>0.44577770785063353</v>
      </c>
      <c r="V108">
        <v>0.837896679201377</v>
      </c>
      <c r="W108">
        <v>11982.15</v>
      </c>
      <c r="X108">
        <v>12360</v>
      </c>
      <c r="Y108">
        <v>11982.15</v>
      </c>
      <c r="Z108">
        <v>12360</v>
      </c>
      <c r="AA108">
        <v>10720.75</v>
      </c>
      <c r="AB108">
        <v>12360</v>
      </c>
      <c r="AC108" s="1">
        <f>(Table2[[#This Row],[Close Price]]/Table2[[#This Row],[Day Low]])-1</f>
        <v>2.1444398542832532E-2</v>
      </c>
      <c r="AD108" s="1">
        <f>(Table2[[#This Row],[Day High]]/Table2[[#This Row],[Close Price]])-1</f>
        <v>9.8781773169596132E-3</v>
      </c>
      <c r="AE108" s="1">
        <f>(Table2[[#This Row],[Close Price]]/Table2[[#This Row],[Current Week Low]])-1</f>
        <v>2.1444398542832532E-2</v>
      </c>
      <c r="AF108" s="1">
        <f>(Table2[[#This Row],[Current Week High]]/Table2[[#This Row],[Close Price]])-1</f>
        <v>9.8781773169596132E-3</v>
      </c>
      <c r="AG108" s="1">
        <f>(Table2[[#This Row],[Close Price]]/Table2[[#This Row],[Current Month Low]])-1</f>
        <v>0.14162721824499225</v>
      </c>
      <c r="AH108" s="1">
        <f>(Table2[[#This Row],[Current Month High]]/Table2[[#This Row],[Close Price]])-1</f>
        <v>9.8781773169596132E-3</v>
      </c>
      <c r="AI108">
        <v>0.98781773169596099</v>
      </c>
      <c r="AJ108">
        <v>216.353908188585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0.03</v>
      </c>
      <c r="AM108" t="s">
        <v>3216</v>
      </c>
      <c r="AN108">
        <v>13.24</v>
      </c>
      <c r="AO108" t="s">
        <v>3216</v>
      </c>
      <c r="AP108">
        <v>9.9764089701741998E-2</v>
      </c>
      <c r="AQ108">
        <f>(Table2[[#This Row],[Sharpe Ratio]]-AVERAGE(Table2[Sharpe Ratio]))/_xlfn.STDEV.P(Table2[Sharpe Ratio])</f>
        <v>0.42482017481219314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6.4683470479097593</v>
      </c>
      <c r="AS108">
        <f>_xlfn.RANK.AVG(Table2[[#This Row],[1Y Return vs Nifty Z-Score]],Table2[1Y Return vs Nifty Z-Score])</f>
        <v>32</v>
      </c>
      <c r="AT108">
        <f>_xlfn.RANK.AVG(Table2[[#This Row],[6M Return vs Nifty Z-Score]],Table2[6M Return vs Nifty Z-Score])</f>
        <v>231</v>
      </c>
      <c r="AU108">
        <f>_xlfn.RANK.AVG(Table2[[#This Row],[Sharpe Ratio Z-Score]],Table2[Sharpe Ratio Z-Score])</f>
        <v>225</v>
      </c>
      <c r="AV108">
        <f>(Table2[[#This Row],[Rank 1Y]]+Table2[[#This Row],[Rank 6M]]+Table2[[#This Row],[Rank Sharpe]])/3</f>
        <v>162.66666666666666</v>
      </c>
    </row>
    <row r="109" spans="1:48" x14ac:dyDescent="0.3">
      <c r="A109" t="s">
        <v>529</v>
      </c>
      <c r="B109" t="s">
        <v>530</v>
      </c>
      <c r="C109" t="s">
        <v>3186</v>
      </c>
      <c r="D109" t="s">
        <v>161</v>
      </c>
      <c r="E109">
        <v>40452.344691124999</v>
      </c>
      <c r="F109">
        <v>1221.8499999999999</v>
      </c>
      <c r="G109">
        <v>86.619744667352506</v>
      </c>
      <c r="H109">
        <f>(Table2[[#This Row],[1Y Return vs Nifty]]-AVERAGE(Table2[1Y Return vs Nifty]))/_xlfn.STDEV.P(Table2[1Y Return vs Nifty])</f>
        <v>0.97502647733167747</v>
      </c>
      <c r="I109">
        <v>31.183045216087201</v>
      </c>
      <c r="J109">
        <f>(Table2[[#This Row],[1M Return vs Nifty]]-AVERAGE(Table2[1M Return vs Nifty]))/_xlfn.STDEV.P(Table2[1M Return vs Nifty])</f>
        <v>2.7694543840863988</v>
      </c>
      <c r="K109">
        <v>49.355997469549301</v>
      </c>
      <c r="L109">
        <f>(Table2[[#This Row],[6M Return vs Nifty]]-AVERAGE(Table2[6M Return vs Nifty]))/_xlfn.STDEV.P(Table2[6M Return vs Nifty])</f>
        <v>0.96479940215531679</v>
      </c>
      <c r="M109">
        <v>-3.0272629190448699</v>
      </c>
      <c r="N109">
        <f>(Table2[[#This Row],[1W Return vs Nifty]]-AVERAGE(Table2[1W Return vs Nifty]))/_xlfn.STDEV.P(Table2[1W Return vs Nifty])</f>
        <v>-0.74237189368782919</v>
      </c>
      <c r="O109">
        <v>1115.82</v>
      </c>
      <c r="P109">
        <v>1010.57231598028</v>
      </c>
      <c r="Q109">
        <v>847.59594116199605</v>
      </c>
      <c r="R109">
        <v>83.730461831662495</v>
      </c>
      <c r="S109" s="1">
        <f>(Table2[[#This Row],[Close Price]]-Table2[[#This Row],[20D EMA]])/Table2[[#This Row],[20D EMA]]</f>
        <v>9.502428707139142E-2</v>
      </c>
      <c r="T109" s="1">
        <f>(Table2[[#This Row],[Close Price]]-Table2[[#This Row],[50D EMA]])/Table2[[#This Row],[50D EMA]]</f>
        <v>0.20906735785135314</v>
      </c>
      <c r="U109" s="1">
        <f>(Table2[[#This Row],[Close Price]]-Table2[[#This Row],[200D EMA]])/Table2[[#This Row],[200D EMA]]</f>
        <v>0.44154772417259003</v>
      </c>
      <c r="V109">
        <v>2.51183443208377</v>
      </c>
      <c r="W109">
        <v>1202.05</v>
      </c>
      <c r="X109">
        <v>1244.5</v>
      </c>
      <c r="Y109">
        <v>1202.05</v>
      </c>
      <c r="Z109">
        <v>1244.5</v>
      </c>
      <c r="AA109">
        <v>1015</v>
      </c>
      <c r="AB109">
        <v>1314</v>
      </c>
      <c r="AC109" s="1">
        <f>(Table2[[#This Row],[Close Price]]/Table2[[#This Row],[Day Low]])-1</f>
        <v>1.64718605715235E-2</v>
      </c>
      <c r="AD109" s="1">
        <f>(Table2[[#This Row],[Day High]]/Table2[[#This Row],[Close Price]])-1</f>
        <v>1.8537463682121391E-2</v>
      </c>
      <c r="AE109" s="1">
        <f>(Table2[[#This Row],[Close Price]]/Table2[[#This Row],[Current Week Low]])-1</f>
        <v>1.64718605715235E-2</v>
      </c>
      <c r="AF109" s="1">
        <f>(Table2[[#This Row],[Current Week High]]/Table2[[#This Row],[Close Price]])-1</f>
        <v>1.8537463682121391E-2</v>
      </c>
      <c r="AG109" s="1">
        <f>(Table2[[#This Row],[Close Price]]/Table2[[#This Row],[Current Month Low]])-1</f>
        <v>0.20379310344827584</v>
      </c>
      <c r="AH109" s="1">
        <f>(Table2[[#This Row],[Current Month High]]/Table2[[#This Row],[Close Price]])-1</f>
        <v>7.5418422883332781E-2</v>
      </c>
      <c r="AI109">
        <v>7.5418422883332701</v>
      </c>
      <c r="AJ109">
        <v>122.965328467153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0.41</v>
      </c>
      <c r="AM109" t="s">
        <v>3216</v>
      </c>
      <c r="AN109">
        <v>20.53</v>
      </c>
      <c r="AO109" t="s">
        <v>3216</v>
      </c>
      <c r="AP109">
        <v>8.5225364039226995E-2</v>
      </c>
      <c r="AQ109">
        <f>(Table2[[#This Row],[Sharpe Ratio]]-AVERAGE(Table2[Sharpe Ratio]))/_xlfn.STDEV.P(Table2[Sharpe Ratio])</f>
        <v>0.25570675173552743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4.2226151216210921</v>
      </c>
      <c r="AS109">
        <f>_xlfn.RANK.AVG(Table2[[#This Row],[1Y Return vs Nifty Z-Score]],Table2[1Y Return vs Nifty Z-Score])</f>
        <v>101</v>
      </c>
      <c r="AT109">
        <f>_xlfn.RANK.AVG(Table2[[#This Row],[6M Return vs Nifty Z-Score]],Table2[6M Return vs Nifty Z-Score])</f>
        <v>110</v>
      </c>
      <c r="AU109">
        <f>_xlfn.RANK.AVG(Table2[[#This Row],[Sharpe Ratio Z-Score]],Table2[Sharpe Ratio Z-Score])</f>
        <v>277</v>
      </c>
      <c r="AV109">
        <f>(Table2[[#This Row],[Rank 1Y]]+Table2[[#This Row],[Rank 6M]]+Table2[[#This Row],[Rank Sharpe]])/3</f>
        <v>162.66666666666666</v>
      </c>
    </row>
    <row r="110" spans="1:48" x14ac:dyDescent="0.3">
      <c r="A110" t="s">
        <v>1381</v>
      </c>
      <c r="B110" t="s">
        <v>1382</v>
      </c>
      <c r="C110" t="s">
        <v>3180</v>
      </c>
      <c r="D110" t="s">
        <v>81</v>
      </c>
      <c r="E110">
        <v>8281.97867133</v>
      </c>
      <c r="F110">
        <v>3361.9</v>
      </c>
      <c r="G110">
        <v>70.697344071854701</v>
      </c>
      <c r="H110">
        <f>(Table2[[#This Row],[1Y Return vs Nifty]]-AVERAGE(Table2[1Y Return vs Nifty]))/_xlfn.STDEV.P(Table2[1Y Return vs Nifty])</f>
        <v>0.70994020575520145</v>
      </c>
      <c r="I110">
        <v>2.2884580655857598</v>
      </c>
      <c r="J110">
        <f>(Table2[[#This Row],[1M Return vs Nifty]]-AVERAGE(Table2[1M Return vs Nifty]))/_xlfn.STDEV.P(Table2[1M Return vs Nifty])</f>
        <v>-2.2368663285829732E-2</v>
      </c>
      <c r="K110">
        <v>16.477542621068</v>
      </c>
      <c r="L110">
        <f>(Table2[[#This Row],[6M Return vs Nifty]]-AVERAGE(Table2[6M Return vs Nifty]))/_xlfn.STDEV.P(Table2[6M Return vs Nifty])</f>
        <v>-1.4033068063502416E-2</v>
      </c>
      <c r="M110">
        <v>-2.6308023239335898</v>
      </c>
      <c r="N110">
        <f>(Table2[[#This Row],[1W Return vs Nifty]]-AVERAGE(Table2[1W Return vs Nifty]))/_xlfn.STDEV.P(Table2[1W Return vs Nifty])</f>
        <v>-0.64648879854497543</v>
      </c>
      <c r="O110">
        <v>3280.43</v>
      </c>
      <c r="P110">
        <v>3125.9097263090198</v>
      </c>
      <c r="Q110">
        <v>2604.4868811506899</v>
      </c>
      <c r="R110">
        <v>60.594920641415001</v>
      </c>
      <c r="S110" s="1">
        <f>(Table2[[#This Row],[Close Price]]-Table2[[#This Row],[20D EMA]])/Table2[[#This Row],[20D EMA]]</f>
        <v>2.483515880540059E-2</v>
      </c>
      <c r="T110" s="1">
        <f>(Table2[[#This Row],[Close Price]]-Table2[[#This Row],[50D EMA]])/Table2[[#This Row],[50D EMA]]</f>
        <v>7.5494910075228086E-2</v>
      </c>
      <c r="U110" s="1">
        <f>(Table2[[#This Row],[Close Price]]-Table2[[#This Row],[200D EMA]])/Table2[[#This Row],[200D EMA]]</f>
        <v>0.29081087884561624</v>
      </c>
      <c r="V110">
        <v>0.77725267828024502</v>
      </c>
      <c r="W110">
        <v>3340</v>
      </c>
      <c r="X110">
        <v>3409</v>
      </c>
      <c r="Y110">
        <v>3340</v>
      </c>
      <c r="Z110">
        <v>3409</v>
      </c>
      <c r="AA110">
        <v>3210</v>
      </c>
      <c r="AB110">
        <v>3524.95</v>
      </c>
      <c r="AC110" s="1">
        <f>(Table2[[#This Row],[Close Price]]/Table2[[#This Row],[Day Low]])-1</f>
        <v>6.5568862275449113E-3</v>
      </c>
      <c r="AD110" s="1">
        <f>(Table2[[#This Row],[Day High]]/Table2[[#This Row],[Close Price]])-1</f>
        <v>1.4009934858264739E-2</v>
      </c>
      <c r="AE110" s="1">
        <f>(Table2[[#This Row],[Close Price]]/Table2[[#This Row],[Current Week Low]])-1</f>
        <v>6.5568862275449113E-3</v>
      </c>
      <c r="AF110" s="1">
        <f>(Table2[[#This Row],[Current Week High]]/Table2[[#This Row],[Close Price]])-1</f>
        <v>1.4009934858264739E-2</v>
      </c>
      <c r="AG110" s="1">
        <f>(Table2[[#This Row],[Close Price]]/Table2[[#This Row],[Current Month Low]])-1</f>
        <v>4.7320872274143388E-2</v>
      </c>
      <c r="AH110" s="1">
        <f>(Table2[[#This Row],[Current Month High]]/Table2[[#This Row],[Close Price]])-1</f>
        <v>4.8499360480680487E-2</v>
      </c>
      <c r="AI110">
        <v>4.8499360480680398</v>
      </c>
      <c r="AJ110">
        <v>116.749943586602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7.0000000000000007E-2</v>
      </c>
      <c r="AM110" t="s">
        <v>3216</v>
      </c>
      <c r="AN110">
        <v>5.2</v>
      </c>
      <c r="AO110" t="s">
        <v>3216</v>
      </c>
      <c r="AP110">
        <v>0.192753199182602</v>
      </c>
      <c r="AQ110">
        <f>(Table2[[#This Row],[Sharpe Ratio]]-AVERAGE(Table2[Sharpe Ratio]))/_xlfn.STDEV.P(Table2[Sharpe Ratio])</f>
        <v>1.5064628839599719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1.5335125598208659</v>
      </c>
      <c r="AS110">
        <f>_xlfn.RANK.AVG(Table2[[#This Row],[1Y Return vs Nifty Z-Score]],Table2[1Y Return vs Nifty Z-Score])</f>
        <v>131</v>
      </c>
      <c r="AT110">
        <f>_xlfn.RANK.AVG(Table2[[#This Row],[6M Return vs Nifty Z-Score]],Table2[6M Return vs Nifty Z-Score])</f>
        <v>315</v>
      </c>
      <c r="AU110">
        <f>_xlfn.RANK.AVG(Table2[[#This Row],[Sharpe Ratio Z-Score]],Table2[Sharpe Ratio Z-Score])</f>
        <v>47</v>
      </c>
      <c r="AV110">
        <f>(Table2[[#This Row],[Rank 1Y]]+Table2[[#This Row],[Rank 6M]]+Table2[[#This Row],[Rank Sharpe]])/3</f>
        <v>164.33333333333334</v>
      </c>
    </row>
    <row r="111" spans="1:48" x14ac:dyDescent="0.3">
      <c r="A111" t="s">
        <v>1530</v>
      </c>
      <c r="B111" t="s">
        <v>1531</v>
      </c>
      <c r="C111" t="s">
        <v>3168</v>
      </c>
      <c r="D111" t="s">
        <v>282</v>
      </c>
      <c r="E111">
        <v>6719.1535004549996</v>
      </c>
      <c r="F111">
        <v>1385.3</v>
      </c>
      <c r="G111">
        <v>121.81996945812</v>
      </c>
      <c r="H111">
        <f>(Table2[[#This Row],[1Y Return vs Nifty]]-AVERAGE(Table2[1Y Return vs Nifty]))/_xlfn.STDEV.P(Table2[1Y Return vs Nifty])</f>
        <v>1.5610622507989547</v>
      </c>
      <c r="I111">
        <v>-1.5519072468792301</v>
      </c>
      <c r="J111">
        <f>(Table2[[#This Row],[1M Return vs Nifty]]-AVERAGE(Table2[1M Return vs Nifty]))/_xlfn.STDEV.P(Table2[1M Return vs Nifty])</f>
        <v>-0.39342848614550824</v>
      </c>
      <c r="K111">
        <v>37.5096245018904</v>
      </c>
      <c r="L111">
        <f>(Table2[[#This Row],[6M Return vs Nifty]]-AVERAGE(Table2[6M Return vs Nifty]))/_xlfn.STDEV.P(Table2[6M Return vs Nifty])</f>
        <v>0.61211815334040709</v>
      </c>
      <c r="M111">
        <v>-3.7729883393858801</v>
      </c>
      <c r="N111">
        <f>(Table2[[#This Row],[1W Return vs Nifty]]-AVERAGE(Table2[1W Return vs Nifty]))/_xlfn.STDEV.P(Table2[1W Return vs Nifty])</f>
        <v>-0.92272389414056544</v>
      </c>
      <c r="O111">
        <v>1367.76</v>
      </c>
      <c r="P111">
        <v>1293.54653782426</v>
      </c>
      <c r="Q111">
        <v>1033.7703557499599</v>
      </c>
      <c r="R111">
        <v>46.553127141197002</v>
      </c>
      <c r="S111" s="1">
        <f>(Table2[[#This Row],[Close Price]]-Table2[[#This Row],[20D EMA]])/Table2[[#This Row],[20D EMA]]</f>
        <v>1.2823887231678046E-2</v>
      </c>
      <c r="T111" s="1">
        <f>(Table2[[#This Row],[Close Price]]-Table2[[#This Row],[50D EMA]])/Table2[[#This Row],[50D EMA]]</f>
        <v>7.0931705580588478E-2</v>
      </c>
      <c r="U111" s="1">
        <f>(Table2[[#This Row],[Close Price]]-Table2[[#This Row],[200D EMA]])/Table2[[#This Row],[200D EMA]]</f>
        <v>0.34004616430988588</v>
      </c>
      <c r="V111">
        <v>0.58746409479607997</v>
      </c>
      <c r="W111">
        <v>1360.1</v>
      </c>
      <c r="X111">
        <v>1399.85</v>
      </c>
      <c r="Y111">
        <v>1360.1</v>
      </c>
      <c r="Z111">
        <v>1399.85</v>
      </c>
      <c r="AA111">
        <v>1322.5</v>
      </c>
      <c r="AB111">
        <v>1513.55</v>
      </c>
      <c r="AC111" s="1">
        <f>(Table2[[#This Row],[Close Price]]/Table2[[#This Row],[Day Low]])-1</f>
        <v>1.8528049408131686E-2</v>
      </c>
      <c r="AD111" s="1">
        <f>(Table2[[#This Row],[Day High]]/Table2[[#This Row],[Close Price]])-1</f>
        <v>1.0503140114054732E-2</v>
      </c>
      <c r="AE111" s="1">
        <f>(Table2[[#This Row],[Close Price]]/Table2[[#This Row],[Current Week Low]])-1</f>
        <v>1.8528049408131686E-2</v>
      </c>
      <c r="AF111" s="1">
        <f>(Table2[[#This Row],[Current Week High]]/Table2[[#This Row],[Close Price]])-1</f>
        <v>1.0503140114054732E-2</v>
      </c>
      <c r="AG111" s="1">
        <f>(Table2[[#This Row],[Close Price]]/Table2[[#This Row],[Current Month Low]])-1</f>
        <v>4.7485822306238212E-2</v>
      </c>
      <c r="AH111" s="1">
        <f>(Table2[[#This Row],[Current Month High]]/Table2[[#This Row],[Close Price]])-1</f>
        <v>9.2579224716667907E-2</v>
      </c>
      <c r="AI111">
        <v>9.2579224716667898</v>
      </c>
      <c r="AJ111">
        <v>165.357724355904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0.17</v>
      </c>
      <c r="AM111" t="s">
        <v>3216</v>
      </c>
      <c r="AN111">
        <v>7.0000000000000007E-2</v>
      </c>
      <c r="AO111" t="s">
        <v>3216</v>
      </c>
      <c r="AP111">
        <v>8.3824432195185997E-2</v>
      </c>
      <c r="AQ111">
        <f>(Table2[[#This Row],[Sharpe Ratio]]-AVERAGE(Table2[Sharpe Ratio]))/_xlfn.STDEV.P(Table2[Sharpe Ratio])</f>
        <v>0.23941121214406813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1.096439235997356</v>
      </c>
      <c r="AS111">
        <f>_xlfn.RANK.AVG(Table2[[#This Row],[1Y Return vs Nifty Z-Score]],Table2[1Y Return vs Nifty Z-Score])</f>
        <v>56</v>
      </c>
      <c r="AT111">
        <f>_xlfn.RANK.AVG(Table2[[#This Row],[6M Return vs Nifty Z-Score]],Table2[6M Return vs Nifty Z-Score])</f>
        <v>158</v>
      </c>
      <c r="AU111">
        <f>_xlfn.RANK.AVG(Table2[[#This Row],[Sharpe Ratio Z-Score]],Table2[Sharpe Ratio Z-Score])</f>
        <v>282</v>
      </c>
      <c r="AV111">
        <f>(Table2[[#This Row],[Rank 1Y]]+Table2[[#This Row],[Rank 6M]]+Table2[[#This Row],[Rank Sharpe]])/3</f>
        <v>165.33333333333334</v>
      </c>
    </row>
    <row r="112" spans="1:48" x14ac:dyDescent="0.3">
      <c r="A112" t="s">
        <v>401</v>
      </c>
      <c r="B112" t="s">
        <v>402</v>
      </c>
      <c r="C112" t="s">
        <v>3183</v>
      </c>
      <c r="D112" t="s">
        <v>135</v>
      </c>
      <c r="E112">
        <v>59750.852191880003</v>
      </c>
      <c r="F112">
        <v>3532.25</v>
      </c>
      <c r="G112">
        <v>66.422222379019303</v>
      </c>
      <c r="H112">
        <f>(Table2[[#This Row],[1Y Return vs Nifty]]-AVERAGE(Table2[1Y Return vs Nifty]))/_xlfn.STDEV.P(Table2[1Y Return vs Nifty])</f>
        <v>0.63876525551497887</v>
      </c>
      <c r="I112">
        <v>-3.5902246284450801</v>
      </c>
      <c r="J112">
        <f>(Table2[[#This Row],[1M Return vs Nifty]]-AVERAGE(Table2[1M Return vs Nifty]))/_xlfn.STDEV.P(Table2[1M Return vs Nifty])</f>
        <v>-0.59037268936511356</v>
      </c>
      <c r="K112">
        <v>18.825958426528899</v>
      </c>
      <c r="L112">
        <f>(Table2[[#This Row],[6M Return vs Nifty]]-AVERAGE(Table2[6M Return vs Nifty]))/_xlfn.STDEV.P(Table2[6M Return vs Nifty])</f>
        <v>5.5882189650209455E-2</v>
      </c>
      <c r="M112">
        <v>-10.456887187872001</v>
      </c>
      <c r="N112">
        <f>(Table2[[#This Row],[1W Return vs Nifty]]-AVERAGE(Table2[1W Return vs Nifty]))/_xlfn.STDEV.P(Table2[1W Return vs Nifty])</f>
        <v>-2.5392096612436559</v>
      </c>
      <c r="O112">
        <v>3533.5</v>
      </c>
      <c r="P112">
        <v>3532.5439409235801</v>
      </c>
      <c r="Q112">
        <v>3053.7375163715501</v>
      </c>
      <c r="R112">
        <v>29.3386420180743</v>
      </c>
      <c r="S112" s="1">
        <f>(Table2[[#This Row],[Close Price]]-Table2[[#This Row],[20D EMA]])/Table2[[#This Row],[20D EMA]]</f>
        <v>-3.5375689825951608E-4</v>
      </c>
      <c r="T112" s="1">
        <f>(Table2[[#This Row],[Close Price]]-Table2[[#This Row],[50D EMA]])/Table2[[#This Row],[50D EMA]]</f>
        <v>-8.3209417489430067E-5</v>
      </c>
      <c r="U112" s="1">
        <f>(Table2[[#This Row],[Close Price]]-Table2[[#This Row],[200D EMA]])/Table2[[#This Row],[200D EMA]]</f>
        <v>0.15669731961672276</v>
      </c>
      <c r="V112">
        <v>0.90679135778883302</v>
      </c>
      <c r="W112">
        <v>3295.6</v>
      </c>
      <c r="X112">
        <v>3550</v>
      </c>
      <c r="Y112">
        <v>3295.6</v>
      </c>
      <c r="Z112">
        <v>3550</v>
      </c>
      <c r="AA112">
        <v>3290.4</v>
      </c>
      <c r="AB112">
        <v>3814.15</v>
      </c>
      <c r="AC112" s="1">
        <f>(Table2[[#This Row],[Close Price]]/Table2[[#This Row],[Day Low]])-1</f>
        <v>7.1807865032164075E-2</v>
      </c>
      <c r="AD112" s="1">
        <f>(Table2[[#This Row],[Day High]]/Table2[[#This Row],[Close Price]])-1</f>
        <v>5.0251256281406143E-3</v>
      </c>
      <c r="AE112" s="1">
        <f>(Table2[[#This Row],[Close Price]]/Table2[[#This Row],[Current Week Low]])-1</f>
        <v>7.1807865032164075E-2</v>
      </c>
      <c r="AF112" s="1">
        <f>(Table2[[#This Row],[Current Week High]]/Table2[[#This Row],[Close Price]])-1</f>
        <v>5.0251256281406143E-3</v>
      </c>
      <c r="AG112" s="1">
        <f>(Table2[[#This Row],[Close Price]]/Table2[[#This Row],[Current Month Low]])-1</f>
        <v>7.3501701920739126E-2</v>
      </c>
      <c r="AH112" s="1">
        <f>(Table2[[#This Row],[Current Month High]]/Table2[[#This Row],[Close Price]])-1</f>
        <v>7.98074881449502E-2</v>
      </c>
      <c r="AI112">
        <v>17.120815344327202</v>
      </c>
      <c r="AJ112">
        <v>104.406701194988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0.03</v>
      </c>
      <c r="AM112" t="s">
        <v>3216</v>
      </c>
      <c r="AN112">
        <v>-3.02</v>
      </c>
      <c r="AO112" t="s">
        <v>3215</v>
      </c>
      <c r="AP112">
        <v>0.179491162235596</v>
      </c>
      <c r="AQ112">
        <f>(Table2[[#This Row],[Sharpe Ratio]]-AVERAGE(Table2[Sharpe Ratio]))/_xlfn.STDEV.P(Table2[Sharpe Ratio])</f>
        <v>1.352199813238447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-1.0827350922051342</v>
      </c>
      <c r="AS112">
        <f>_xlfn.RANK.AVG(Table2[[#This Row],[1Y Return vs Nifty Z-Score]],Table2[1Y Return vs Nifty Z-Score])</f>
        <v>135</v>
      </c>
      <c r="AT112">
        <f>_xlfn.RANK.AVG(Table2[[#This Row],[6M Return vs Nifty Z-Score]],Table2[6M Return vs Nifty Z-Score])</f>
        <v>296</v>
      </c>
      <c r="AU112">
        <f>_xlfn.RANK.AVG(Table2[[#This Row],[Sharpe Ratio Z-Score]],Table2[Sharpe Ratio Z-Score])</f>
        <v>67</v>
      </c>
      <c r="AV112">
        <f>(Table2[[#This Row],[Rank 1Y]]+Table2[[#This Row],[Rank 6M]]+Table2[[#This Row],[Rank Sharpe]])/3</f>
        <v>166</v>
      </c>
    </row>
    <row r="113" spans="1:48" x14ac:dyDescent="0.3">
      <c r="A113" t="s">
        <v>280</v>
      </c>
      <c r="B113" t="s">
        <v>281</v>
      </c>
      <c r="C113" t="s">
        <v>3184</v>
      </c>
      <c r="D113" t="s">
        <v>282</v>
      </c>
      <c r="E113">
        <v>100499.15998354999</v>
      </c>
      <c r="F113">
        <v>10767.3</v>
      </c>
      <c r="G113">
        <v>107.684651417883</v>
      </c>
      <c r="H113">
        <f>(Table2[[#This Row],[1Y Return vs Nifty]]-AVERAGE(Table2[1Y Return vs Nifty]))/_xlfn.STDEV.P(Table2[1Y Return vs Nifty])</f>
        <v>1.3257284684110375</v>
      </c>
      <c r="I113">
        <v>5.4045672388469104</v>
      </c>
      <c r="J113">
        <f>(Table2[[#This Row],[1M Return vs Nifty]]-AVERAGE(Table2[1M Return vs Nifty]))/_xlfn.STDEV.P(Table2[1M Return vs Nifty])</f>
        <v>0.27871282864638935</v>
      </c>
      <c r="K113">
        <v>10.761206445059299</v>
      </c>
      <c r="L113">
        <f>(Table2[[#This Row],[6M Return vs Nifty]]-AVERAGE(Table2[6M Return vs Nifty]))/_xlfn.STDEV.P(Table2[6M Return vs Nifty])</f>
        <v>-0.18421550168301454</v>
      </c>
      <c r="M113">
        <v>-0.969655836066594</v>
      </c>
      <c r="N113">
        <f>(Table2[[#This Row],[1W Return vs Nifty]]-AVERAGE(Table2[1W Return vs Nifty]))/_xlfn.STDEV.P(Table2[1W Return vs Nifty])</f>
        <v>-0.2447442904995733</v>
      </c>
      <c r="O113">
        <v>10805.2</v>
      </c>
      <c r="P113">
        <v>10610.4904875304</v>
      </c>
      <c r="Q113">
        <v>8897.9287366878507</v>
      </c>
      <c r="R113">
        <v>63.6799834589943</v>
      </c>
      <c r="S113" s="1">
        <f>(Table2[[#This Row],[Close Price]]-Table2[[#This Row],[20D EMA]])/Table2[[#This Row],[20D EMA]]</f>
        <v>-3.5075704290528126E-3</v>
      </c>
      <c r="T113" s="1">
        <f>(Table2[[#This Row],[Close Price]]-Table2[[#This Row],[50D EMA]])/Table2[[#This Row],[50D EMA]]</f>
        <v>1.4778724193182586E-2</v>
      </c>
      <c r="U113" s="1">
        <f>(Table2[[#This Row],[Close Price]]-Table2[[#This Row],[200D EMA]])/Table2[[#This Row],[200D EMA]]</f>
        <v>0.21009060857100098</v>
      </c>
      <c r="V113">
        <v>0.53629251479489704</v>
      </c>
      <c r="W113">
        <v>10679</v>
      </c>
      <c r="X113">
        <v>11195.4</v>
      </c>
      <c r="Y113">
        <v>10679</v>
      </c>
      <c r="Z113">
        <v>11195.4</v>
      </c>
      <c r="AA113">
        <v>10627.5</v>
      </c>
      <c r="AB113">
        <v>11298.85</v>
      </c>
      <c r="AC113" s="1">
        <f>(Table2[[#This Row],[Close Price]]/Table2[[#This Row],[Day Low]])-1</f>
        <v>8.268564472328821E-3</v>
      </c>
      <c r="AD113" s="1">
        <f>(Table2[[#This Row],[Day High]]/Table2[[#This Row],[Close Price]])-1</f>
        <v>3.9759271126466267E-2</v>
      </c>
      <c r="AE113" s="1">
        <f>(Table2[[#This Row],[Close Price]]/Table2[[#This Row],[Current Week Low]])-1</f>
        <v>8.268564472328821E-3</v>
      </c>
      <c r="AF113" s="1">
        <f>(Table2[[#This Row],[Current Week High]]/Table2[[#This Row],[Close Price]])-1</f>
        <v>3.9759271126466267E-2</v>
      </c>
      <c r="AG113" s="1">
        <f>(Table2[[#This Row],[Close Price]]/Table2[[#This Row],[Current Month Low]])-1</f>
        <v>1.3154551870148135E-2</v>
      </c>
      <c r="AH113" s="1">
        <f>(Table2[[#This Row],[Current Month High]]/Table2[[#This Row],[Close Price]])-1</f>
        <v>4.9367065095242246E-2</v>
      </c>
      <c r="AI113">
        <v>23.5035709973716</v>
      </c>
      <c r="AJ113">
        <v>137.16519823788499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7.0000000000000007E-2</v>
      </c>
      <c r="AM113" t="s">
        <v>3216</v>
      </c>
      <c r="AN113">
        <v>3.46</v>
      </c>
      <c r="AO113" t="s">
        <v>3216</v>
      </c>
      <c r="AP113">
        <v>0.184025679718549</v>
      </c>
      <c r="AQ113">
        <f>(Table2[[#This Row],[Sharpe Ratio]]-AVERAGE(Table2[Sharpe Ratio]))/_xlfn.STDEV.P(Table2[Sharpe Ratio])</f>
        <v>1.4049449981565669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2.580426503031406</v>
      </c>
      <c r="AS113">
        <f>_xlfn.RANK.AVG(Table2[[#This Row],[1Y Return vs Nifty Z-Score]],Table2[1Y Return vs Nifty Z-Score])</f>
        <v>70</v>
      </c>
      <c r="AT113">
        <f>_xlfn.RANK.AVG(Table2[[#This Row],[6M Return vs Nifty Z-Score]],Table2[6M Return vs Nifty Z-Score])</f>
        <v>372</v>
      </c>
      <c r="AU113">
        <f>_xlfn.RANK.AVG(Table2[[#This Row],[Sharpe Ratio Z-Score]],Table2[Sharpe Ratio Z-Score])</f>
        <v>58</v>
      </c>
      <c r="AV113">
        <f>(Table2[[#This Row],[Rank 1Y]]+Table2[[#This Row],[Rank 6M]]+Table2[[#This Row],[Rank Sharpe]])/3</f>
        <v>166.66666666666666</v>
      </c>
    </row>
    <row r="114" spans="1:48" x14ac:dyDescent="0.3">
      <c r="A114" t="s">
        <v>147</v>
      </c>
      <c r="B114" t="s">
        <v>148</v>
      </c>
      <c r="C114" t="s">
        <v>3181</v>
      </c>
      <c r="D114" t="s">
        <v>149</v>
      </c>
      <c r="E114">
        <v>190903.808630115</v>
      </c>
      <c r="F114">
        <v>4947.1000000000004</v>
      </c>
      <c r="G114">
        <v>80.372202947347603</v>
      </c>
      <c r="H114">
        <f>(Table2[[#This Row],[1Y Return vs Nifty]]-AVERAGE(Table2[1Y Return vs Nifty]))/_xlfn.STDEV.P(Table2[1Y Return vs Nifty])</f>
        <v>0.87101342156527051</v>
      </c>
      <c r="I114">
        <v>13.245643938846101</v>
      </c>
      <c r="J114">
        <f>(Table2[[#This Row],[1M Return vs Nifty]]-AVERAGE(Table2[1M Return vs Nifty]))/_xlfn.STDEV.P(Table2[1M Return vs Nifty])</f>
        <v>1.0363252677253543</v>
      </c>
      <c r="K114">
        <v>36.997589127813598</v>
      </c>
      <c r="L114">
        <f>(Table2[[#This Row],[6M Return vs Nifty]]-AVERAGE(Table2[6M Return vs Nifty]))/_xlfn.STDEV.P(Table2[6M Return vs Nifty])</f>
        <v>0.59687422377143096</v>
      </c>
      <c r="M114">
        <v>1.7497803946467101</v>
      </c>
      <c r="N114">
        <f>(Table2[[#This Row],[1W Return vs Nifty]]-AVERAGE(Table2[1W Return vs Nifty]))/_xlfn.STDEV.P(Table2[1W Return vs Nifty])</f>
        <v>0.4129451900179536</v>
      </c>
      <c r="O114">
        <v>4760.63</v>
      </c>
      <c r="P114">
        <v>4552.8109177563601</v>
      </c>
      <c r="Q114">
        <v>3850.7570338330802</v>
      </c>
      <c r="R114">
        <v>70.032492799108198</v>
      </c>
      <c r="S114" s="1">
        <f>(Table2[[#This Row],[Close Price]]-Table2[[#This Row],[20D EMA]])/Table2[[#This Row],[20D EMA]]</f>
        <v>3.9169185590982758E-2</v>
      </c>
      <c r="T114" s="1">
        <f>(Table2[[#This Row],[Close Price]]-Table2[[#This Row],[50D EMA]])/Table2[[#This Row],[50D EMA]]</f>
        <v>8.6603438922947223E-2</v>
      </c>
      <c r="U114" s="1">
        <f>(Table2[[#This Row],[Close Price]]-Table2[[#This Row],[200D EMA]])/Table2[[#This Row],[200D EMA]]</f>
        <v>0.28470842396296553</v>
      </c>
      <c r="V114">
        <v>0.96592878068549204</v>
      </c>
      <c r="W114">
        <v>4935.2</v>
      </c>
      <c r="X114">
        <v>4993</v>
      </c>
      <c r="Y114">
        <v>4935.2</v>
      </c>
      <c r="Z114">
        <v>4993</v>
      </c>
      <c r="AA114">
        <v>4718.3999999999996</v>
      </c>
      <c r="AB114">
        <v>5035</v>
      </c>
      <c r="AC114" s="1">
        <f>(Table2[[#This Row],[Close Price]]/Table2[[#This Row],[Day Low]])-1</f>
        <v>2.4112497973740599E-3</v>
      </c>
      <c r="AD114" s="1">
        <f>(Table2[[#This Row],[Day High]]/Table2[[#This Row],[Close Price]])-1</f>
        <v>9.2781629641607299E-3</v>
      </c>
      <c r="AE114" s="1">
        <f>(Table2[[#This Row],[Close Price]]/Table2[[#This Row],[Current Week Low]])-1</f>
        <v>2.4112497973740599E-3</v>
      </c>
      <c r="AF114" s="1">
        <f>(Table2[[#This Row],[Current Week High]]/Table2[[#This Row],[Close Price]])-1</f>
        <v>9.2781629641607299E-3</v>
      </c>
      <c r="AG114" s="1">
        <f>(Table2[[#This Row],[Close Price]]/Table2[[#This Row],[Current Month Low]])-1</f>
        <v>4.846982027806046E-2</v>
      </c>
      <c r="AH114" s="1">
        <f>(Table2[[#This Row],[Current Month High]]/Table2[[#This Row],[Close Price]])-1</f>
        <v>1.7767985284308008E-2</v>
      </c>
      <c r="AI114">
        <v>1.7767985284308001</v>
      </c>
      <c r="AJ114">
        <v>112.017057021021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0.14000000000000001</v>
      </c>
      <c r="AM114" t="s">
        <v>3216</v>
      </c>
      <c r="AN114">
        <v>3.93</v>
      </c>
      <c r="AO114" t="s">
        <v>3216</v>
      </c>
      <c r="AP114">
        <v>9.8659705744557999E-2</v>
      </c>
      <c r="AQ114">
        <f>(Table2[[#This Row],[Sharpe Ratio]]-AVERAGE(Table2[Sharpe Ratio]))/_xlfn.STDEV.P(Table2[Sharpe Ratio])</f>
        <v>0.4119740591535232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3.3291321622335324</v>
      </c>
      <c r="AS114">
        <f>_xlfn.RANK.AVG(Table2[[#This Row],[1Y Return vs Nifty Z-Score]],Table2[1Y Return vs Nifty Z-Score])</f>
        <v>110</v>
      </c>
      <c r="AT114">
        <f>_xlfn.RANK.AVG(Table2[[#This Row],[6M Return vs Nifty Z-Score]],Table2[6M Return vs Nifty Z-Score])</f>
        <v>162</v>
      </c>
      <c r="AU114">
        <f>_xlfn.RANK.AVG(Table2[[#This Row],[Sharpe Ratio Z-Score]],Table2[Sharpe Ratio Z-Score])</f>
        <v>231</v>
      </c>
      <c r="AV114">
        <f>(Table2[[#This Row],[Rank 1Y]]+Table2[[#This Row],[Rank 6M]]+Table2[[#This Row],[Rank Sharpe]])/3</f>
        <v>167.66666666666666</v>
      </c>
    </row>
    <row r="115" spans="1:48" x14ac:dyDescent="0.3">
      <c r="A115" t="s">
        <v>533</v>
      </c>
      <c r="B115" t="s">
        <v>534</v>
      </c>
      <c r="C115" t="s">
        <v>3182</v>
      </c>
      <c r="D115" t="s">
        <v>535</v>
      </c>
      <c r="E115">
        <v>40080.734687700002</v>
      </c>
      <c r="F115">
        <v>4427.6000000000004</v>
      </c>
      <c r="G115">
        <v>42.829118761921002</v>
      </c>
      <c r="H115">
        <f>(Table2[[#This Row],[1Y Return vs Nifty]]-AVERAGE(Table2[1Y Return vs Nifty]))/_xlfn.STDEV.P(Table2[1Y Return vs Nifty])</f>
        <v>0.24597223192138284</v>
      </c>
      <c r="I115">
        <v>-1.9424143637201401</v>
      </c>
      <c r="J115">
        <f>(Table2[[#This Row],[1M Return vs Nifty]]-AVERAGE(Table2[1M Return vs Nifty]))/_xlfn.STDEV.P(Table2[1M Return vs Nifty])</f>
        <v>-0.43115966269012312</v>
      </c>
      <c r="K115">
        <v>23.7928873681713</v>
      </c>
      <c r="L115">
        <f>(Table2[[#This Row],[6M Return vs Nifty]]-AVERAGE(Table2[6M Return vs Nifty]))/_xlfn.STDEV.P(Table2[6M Return vs Nifty])</f>
        <v>0.20375383835616284</v>
      </c>
      <c r="M115">
        <v>-0.74284105376595799</v>
      </c>
      <c r="N115">
        <f>(Table2[[#This Row],[1W Return vs Nifty]]-AVERAGE(Table2[1W Return vs Nifty]))/_xlfn.STDEV.P(Table2[1W Return vs Nifty])</f>
        <v>-0.1898896501663182</v>
      </c>
      <c r="O115">
        <v>4440.8900000000003</v>
      </c>
      <c r="P115">
        <v>4395.4063046855299</v>
      </c>
      <c r="Q115">
        <v>3829.18007429402</v>
      </c>
      <c r="R115">
        <v>49.709554582051901</v>
      </c>
      <c r="S115" s="1">
        <f>(Table2[[#This Row],[Close Price]]-Table2[[#This Row],[20D EMA]])/Table2[[#This Row],[20D EMA]]</f>
        <v>-2.9926433665323758E-3</v>
      </c>
      <c r="T115" s="1">
        <f>(Table2[[#This Row],[Close Price]]-Table2[[#This Row],[50D EMA]])/Table2[[#This Row],[50D EMA]]</f>
        <v>7.3243957629472809E-3</v>
      </c>
      <c r="U115" s="1">
        <f>(Table2[[#This Row],[Close Price]]-Table2[[#This Row],[200D EMA]])/Table2[[#This Row],[200D EMA]]</f>
        <v>0.15627886756313233</v>
      </c>
      <c r="V115">
        <v>0.61822236867744595</v>
      </c>
      <c r="W115">
        <v>4410.8999999999996</v>
      </c>
      <c r="X115">
        <v>4506</v>
      </c>
      <c r="Y115">
        <v>4410.8999999999996</v>
      </c>
      <c r="Z115">
        <v>4506</v>
      </c>
      <c r="AA115">
        <v>4311.5</v>
      </c>
      <c r="AB115">
        <v>4647.5</v>
      </c>
      <c r="AC115" s="1">
        <f>(Table2[[#This Row],[Close Price]]/Table2[[#This Row],[Day Low]])-1</f>
        <v>3.7860754041127986E-3</v>
      </c>
      <c r="AD115" s="1">
        <f>(Table2[[#This Row],[Day High]]/Table2[[#This Row],[Close Price]])-1</f>
        <v>1.7707109946697885E-2</v>
      </c>
      <c r="AE115" s="1">
        <f>(Table2[[#This Row],[Close Price]]/Table2[[#This Row],[Current Week Low]])-1</f>
        <v>3.7860754041127986E-3</v>
      </c>
      <c r="AF115" s="1">
        <f>(Table2[[#This Row],[Current Week High]]/Table2[[#This Row],[Close Price]])-1</f>
        <v>1.7707109946697885E-2</v>
      </c>
      <c r="AG115" s="1">
        <f>(Table2[[#This Row],[Close Price]]/Table2[[#This Row],[Current Month Low]])-1</f>
        <v>2.6927983300475633E-2</v>
      </c>
      <c r="AH115" s="1">
        <f>(Table2[[#This Row],[Current Month High]]/Table2[[#This Row],[Close Price]])-1</f>
        <v>4.9665733128557044E-2</v>
      </c>
      <c r="AI115">
        <v>13.824645406088999</v>
      </c>
      <c r="AJ115">
        <v>90.754383697384895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-0.12</v>
      </c>
      <c r="AM115" t="s">
        <v>3215</v>
      </c>
      <c r="AN115">
        <v>-2.68</v>
      </c>
      <c r="AO115" t="s">
        <v>3215</v>
      </c>
      <c r="AP115">
        <v>0.217843889938618</v>
      </c>
      <c r="AQ115">
        <f>(Table2[[#This Row],[Sharpe Ratio]]-AVERAGE(Table2[Sharpe Ratio]))/_xlfn.STDEV.P(Table2[Sharpe Ratio])</f>
        <v>1.7983160146678461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1.6269927720889505</v>
      </c>
      <c r="AS115">
        <f>_xlfn.RANK.AVG(Table2[[#This Row],[1Y Return vs Nifty Z-Score]],Table2[1Y Return vs Nifty Z-Score])</f>
        <v>227</v>
      </c>
      <c r="AT115">
        <f>_xlfn.RANK.AVG(Table2[[#This Row],[6M Return vs Nifty Z-Score]],Table2[6M Return vs Nifty Z-Score])</f>
        <v>251</v>
      </c>
      <c r="AU115">
        <f>_xlfn.RANK.AVG(Table2[[#This Row],[Sharpe Ratio Z-Score]],Table2[Sharpe Ratio Z-Score])</f>
        <v>25</v>
      </c>
      <c r="AV115">
        <f>(Table2[[#This Row],[Rank 1Y]]+Table2[[#This Row],[Rank 6M]]+Table2[[#This Row],[Rank Sharpe]])/3</f>
        <v>167.66666666666666</v>
      </c>
    </row>
    <row r="116" spans="1:48" x14ac:dyDescent="0.3">
      <c r="A116" t="s">
        <v>1326</v>
      </c>
      <c r="B116" t="s">
        <v>1327</v>
      </c>
      <c r="C116" t="s">
        <v>3174</v>
      </c>
      <c r="D116" t="s">
        <v>54</v>
      </c>
      <c r="E116">
        <v>8633.4703127800003</v>
      </c>
      <c r="F116">
        <v>894.7</v>
      </c>
      <c r="G116">
        <v>123.33688830484201</v>
      </c>
      <c r="H116">
        <f>(Table2[[#This Row],[1Y Return vs Nifty]]-AVERAGE(Table2[1Y Return vs Nifty]))/_xlfn.STDEV.P(Table2[1Y Return vs Nifty])</f>
        <v>1.586316882407415</v>
      </c>
      <c r="I116">
        <v>25.5533607703121</v>
      </c>
      <c r="J116">
        <f>(Table2[[#This Row],[1M Return vs Nifty]]-AVERAGE(Table2[1M Return vs Nifty]))/_xlfn.STDEV.P(Table2[1M Return vs Nifty])</f>
        <v>2.2255088103606595</v>
      </c>
      <c r="K116">
        <v>79.432107260934799</v>
      </c>
      <c r="L116">
        <f>(Table2[[#This Row],[6M Return vs Nifty]]-AVERAGE(Table2[6M Return vs Nifty]))/_xlfn.STDEV.P(Table2[6M Return vs Nifty])</f>
        <v>1.8602025765850339</v>
      </c>
      <c r="M116">
        <v>6.5245442229705803</v>
      </c>
      <c r="N116">
        <f>(Table2[[#This Row],[1W Return vs Nifty]]-AVERAGE(Table2[1W Return vs Nifty]))/_xlfn.STDEV.P(Table2[1W Return vs Nifty])</f>
        <v>1.5677109853609483</v>
      </c>
      <c r="O116">
        <v>803.23</v>
      </c>
      <c r="P116">
        <v>725.60134356619301</v>
      </c>
      <c r="Q116">
        <v>553.38450566429594</v>
      </c>
      <c r="R116">
        <v>77.6121250184015</v>
      </c>
      <c r="S116" s="1">
        <f>(Table2[[#This Row],[Close Price]]-Table2[[#This Row],[20D EMA]])/Table2[[#This Row],[20D EMA]]</f>
        <v>0.11387771871070555</v>
      </c>
      <c r="T116" s="1">
        <f>(Table2[[#This Row],[Close Price]]-Table2[[#This Row],[50D EMA]])/Table2[[#This Row],[50D EMA]]</f>
        <v>0.23304622839136324</v>
      </c>
      <c r="U116" s="1">
        <f>(Table2[[#This Row],[Close Price]]-Table2[[#This Row],[200D EMA]])/Table2[[#This Row],[200D EMA]]</f>
        <v>0.61677819100840359</v>
      </c>
      <c r="V116">
        <v>1.0216866820149</v>
      </c>
      <c r="W116">
        <v>885.05</v>
      </c>
      <c r="X116">
        <v>924</v>
      </c>
      <c r="Y116">
        <v>885.05</v>
      </c>
      <c r="Z116">
        <v>924</v>
      </c>
      <c r="AA116">
        <v>746.05</v>
      </c>
      <c r="AB116">
        <v>924</v>
      </c>
      <c r="AC116" s="1">
        <f>(Table2[[#This Row],[Close Price]]/Table2[[#This Row],[Day Low]])-1</f>
        <v>1.0903338794418405E-2</v>
      </c>
      <c r="AD116" s="1">
        <f>(Table2[[#This Row],[Day High]]/Table2[[#This Row],[Close Price]])-1</f>
        <v>3.2748407287358949E-2</v>
      </c>
      <c r="AE116" s="1">
        <f>(Table2[[#This Row],[Close Price]]/Table2[[#This Row],[Current Week Low]])-1</f>
        <v>1.0903338794418405E-2</v>
      </c>
      <c r="AF116" s="1">
        <f>(Table2[[#This Row],[Current Week High]]/Table2[[#This Row],[Close Price]])-1</f>
        <v>3.2748407287358949E-2</v>
      </c>
      <c r="AG116" s="1">
        <f>(Table2[[#This Row],[Close Price]]/Table2[[#This Row],[Current Month Low]])-1</f>
        <v>0.19924938006836013</v>
      </c>
      <c r="AH116" s="1">
        <f>(Table2[[#This Row],[Current Month High]]/Table2[[#This Row],[Close Price]])-1</f>
        <v>3.2748407287358949E-2</v>
      </c>
      <c r="AI116">
        <v>3.27484072873589</v>
      </c>
      <c r="AJ116">
        <v>201.44878706199401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0.32</v>
      </c>
      <c r="AM116" t="s">
        <v>3216</v>
      </c>
      <c r="AN116">
        <v>19.59</v>
      </c>
      <c r="AO116" t="s">
        <v>3216</v>
      </c>
      <c r="AP116">
        <v>3.6515787910725003E-2</v>
      </c>
      <c r="AQ116">
        <f>(Table2[[#This Row],[Sharpe Ratio]]-AVERAGE(Table2[Sharpe Ratio]))/_xlfn.STDEV.P(Table2[Sharpe Ratio])</f>
        <v>-0.31087957411715017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6.9288596805969069</v>
      </c>
      <c r="AS116">
        <f>_xlfn.RANK.AVG(Table2[[#This Row],[1Y Return vs Nifty Z-Score]],Table2[1Y Return vs Nifty Z-Score])</f>
        <v>55</v>
      </c>
      <c r="AT116">
        <f>_xlfn.RANK.AVG(Table2[[#This Row],[6M Return vs Nifty Z-Score]],Table2[6M Return vs Nifty Z-Score])</f>
        <v>37</v>
      </c>
      <c r="AU116">
        <f>_xlfn.RANK.AVG(Table2[[#This Row],[Sharpe Ratio Z-Score]],Table2[Sharpe Ratio Z-Score])</f>
        <v>423</v>
      </c>
      <c r="AV116">
        <f>(Table2[[#This Row],[Rank 1Y]]+Table2[[#This Row],[Rank 6M]]+Table2[[#This Row],[Rank Sharpe]])/3</f>
        <v>171.66666666666666</v>
      </c>
    </row>
    <row r="117" spans="1:48" x14ac:dyDescent="0.3">
      <c r="A117" t="s">
        <v>821</v>
      </c>
      <c r="B117" t="s">
        <v>822</v>
      </c>
      <c r="C117" t="s">
        <v>3183</v>
      </c>
      <c r="D117" t="s">
        <v>135</v>
      </c>
      <c r="E117">
        <v>20059.958386869999</v>
      </c>
      <c r="F117">
        <v>1776.55</v>
      </c>
      <c r="G117">
        <v>146.14306639937001</v>
      </c>
      <c r="H117">
        <f>(Table2[[#This Row],[1Y Return vs Nifty]]-AVERAGE(Table2[1Y Return vs Nifty]))/_xlfn.STDEV.P(Table2[1Y Return vs Nifty])</f>
        <v>1.9660086684372786</v>
      </c>
      <c r="I117">
        <v>0.89523095125301</v>
      </c>
      <c r="J117">
        <f>(Table2[[#This Row],[1M Return vs Nifty]]-AVERAGE(Table2[1M Return vs Nifty]))/_xlfn.STDEV.P(Table2[1M Return vs Nifty])</f>
        <v>-0.15698361894372956</v>
      </c>
      <c r="K117">
        <v>27.941062305711799</v>
      </c>
      <c r="L117">
        <f>(Table2[[#This Row],[6M Return vs Nifty]]-AVERAGE(Table2[6M Return vs Nifty]))/_xlfn.STDEV.P(Table2[6M Return vs Nifty])</f>
        <v>0.32725016261241408</v>
      </c>
      <c r="M117">
        <v>2.2684536610405099</v>
      </c>
      <c r="N117">
        <f>(Table2[[#This Row],[1W Return vs Nifty]]-AVERAGE(Table2[1W Return vs Nifty]))/_xlfn.STDEV.P(Table2[1W Return vs Nifty])</f>
        <v>0.53838514234343626</v>
      </c>
      <c r="O117">
        <v>1737.88</v>
      </c>
      <c r="P117">
        <v>1765.7840763224001</v>
      </c>
      <c r="Q117">
        <v>1546.9251612309399</v>
      </c>
      <c r="R117">
        <v>60.706293256882802</v>
      </c>
      <c r="S117" s="1">
        <f>(Table2[[#This Row],[Close Price]]-Table2[[#This Row],[20D EMA]])/Table2[[#This Row],[20D EMA]]</f>
        <v>2.2251248647777663E-2</v>
      </c>
      <c r="T117" s="1">
        <f>(Table2[[#This Row],[Close Price]]-Table2[[#This Row],[50D EMA]])/Table2[[#This Row],[50D EMA]]</f>
        <v>6.0969649811442725E-3</v>
      </c>
      <c r="U117" s="1">
        <f>(Table2[[#This Row],[Close Price]]-Table2[[#This Row],[200D EMA]])/Table2[[#This Row],[200D EMA]]</f>
        <v>0.14843952669716737</v>
      </c>
      <c r="V117">
        <v>0.91898871365426504</v>
      </c>
      <c r="W117">
        <v>1760</v>
      </c>
      <c r="X117">
        <v>1815</v>
      </c>
      <c r="Y117">
        <v>1760</v>
      </c>
      <c r="Z117">
        <v>1815</v>
      </c>
      <c r="AA117">
        <v>1653</v>
      </c>
      <c r="AB117">
        <v>1832.85</v>
      </c>
      <c r="AC117" s="1">
        <f>(Table2[[#This Row],[Close Price]]/Table2[[#This Row],[Day Low]])-1</f>
        <v>9.4034090909089763E-3</v>
      </c>
      <c r="AD117" s="1">
        <f>(Table2[[#This Row],[Day High]]/Table2[[#This Row],[Close Price]])-1</f>
        <v>2.1643072246770423E-2</v>
      </c>
      <c r="AE117" s="1">
        <f>(Table2[[#This Row],[Close Price]]/Table2[[#This Row],[Current Week Low]])-1</f>
        <v>9.4034090909089763E-3</v>
      </c>
      <c r="AF117" s="1">
        <f>(Table2[[#This Row],[Current Week High]]/Table2[[#This Row],[Close Price]])-1</f>
        <v>2.1643072246770423E-2</v>
      </c>
      <c r="AG117" s="1">
        <f>(Table2[[#This Row],[Close Price]]/Table2[[#This Row],[Current Month Low]])-1</f>
        <v>7.4742891712038739E-2</v>
      </c>
      <c r="AH117" s="1">
        <f>(Table2[[#This Row],[Current Month High]]/Table2[[#This Row],[Close Price]])-1</f>
        <v>3.1690636345726331E-2</v>
      </c>
      <c r="AI117">
        <v>21.6291921686412</v>
      </c>
      <c r="AJ117">
        <v>184.25786005180299</v>
      </c>
      <c r="AK117" t="str">
        <f>IF(AND(Table2[[#This Row],[20D EMA]]&gt;Table2[[#This Row],[50D EMA]],Table2[[#This Row],[50D EMA]]&gt;Table2[[#This Row],[200D EMA]]),"Uptrend","Downtrend/NoTrend")</f>
        <v>Downtrend/NoTrend</v>
      </c>
      <c r="AL117">
        <v>-0.09</v>
      </c>
      <c r="AM117" t="s">
        <v>3215</v>
      </c>
      <c r="AN117">
        <v>4.1500000000000004</v>
      </c>
      <c r="AO117" t="s">
        <v>3216</v>
      </c>
      <c r="AP117">
        <v>9.1434401710044994E-2</v>
      </c>
      <c r="AQ117">
        <f>(Table2[[#This Row],[Sharpe Ratio]]-AVERAGE(Table2[Sharpe Ratio]))/_xlfn.STDEV.P(Table2[Sharpe Ratio])</f>
        <v>0.32792983640595913</v>
      </c>
      <c r="AR1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7">
        <f>_xlfn.RANK.AVG(Table2[[#This Row],[1Y Return vs Nifty Z-Score]],Table2[1Y Return vs Nifty Z-Score])</f>
        <v>42</v>
      </c>
      <c r="AT117">
        <f>_xlfn.RANK.AVG(Table2[[#This Row],[6M Return vs Nifty Z-Score]],Table2[6M Return vs Nifty Z-Score])</f>
        <v>223</v>
      </c>
      <c r="AU117">
        <f>_xlfn.RANK.AVG(Table2[[#This Row],[Sharpe Ratio Z-Score]],Table2[Sharpe Ratio Z-Score])</f>
        <v>256</v>
      </c>
      <c r="AV117">
        <f>(Table2[[#This Row],[Rank 1Y]]+Table2[[#This Row],[Rank 6M]]+Table2[[#This Row],[Rank Sharpe]])/3</f>
        <v>173.66666666666666</v>
      </c>
    </row>
    <row r="118" spans="1:48" x14ac:dyDescent="0.3">
      <c r="A118" t="s">
        <v>1187</v>
      </c>
      <c r="B118" t="s">
        <v>1188</v>
      </c>
      <c r="C118" t="s">
        <v>3173</v>
      </c>
      <c r="D118" t="s">
        <v>46</v>
      </c>
      <c r="E118">
        <v>10455.902968050001</v>
      </c>
      <c r="F118">
        <v>6642.95</v>
      </c>
      <c r="G118">
        <v>31.1115570651057</v>
      </c>
      <c r="H118">
        <f>(Table2[[#This Row],[1Y Return vs Nifty]]-AVERAGE(Table2[1Y Return vs Nifty]))/_xlfn.STDEV.P(Table2[1Y Return vs Nifty])</f>
        <v>5.0890797840746266E-2</v>
      </c>
      <c r="I118">
        <v>9.0108008393968095</v>
      </c>
      <c r="J118">
        <f>(Table2[[#This Row],[1M Return vs Nifty]]-AVERAGE(Table2[1M Return vs Nifty]))/_xlfn.STDEV.P(Table2[1M Return vs Nifty])</f>
        <v>0.6271506183190001</v>
      </c>
      <c r="K118">
        <v>27.343186212555</v>
      </c>
      <c r="L118">
        <f>(Table2[[#This Row],[6M Return vs Nifty]]-AVERAGE(Table2[6M Return vs Nifty]))/_xlfn.STDEV.P(Table2[6M Return vs Nifty])</f>
        <v>0.30945064813260031</v>
      </c>
      <c r="M118">
        <v>4.2036323098269701</v>
      </c>
      <c r="N118">
        <f>(Table2[[#This Row],[1W Return vs Nifty]]-AVERAGE(Table2[1W Return vs Nifty]))/_xlfn.STDEV.P(Table2[1W Return vs Nifty])</f>
        <v>1.0064037065791334</v>
      </c>
      <c r="O118">
        <v>6436.79</v>
      </c>
      <c r="P118">
        <v>6112.3756247071096</v>
      </c>
      <c r="Q118">
        <v>5202.1133460976198</v>
      </c>
      <c r="R118">
        <v>57.919262661891203</v>
      </c>
      <c r="S118" s="1">
        <f>(Table2[[#This Row],[Close Price]]-Table2[[#This Row],[20D EMA]])/Table2[[#This Row],[20D EMA]]</f>
        <v>3.2028386820138588E-2</v>
      </c>
      <c r="T118" s="1">
        <f>(Table2[[#This Row],[Close Price]]-Table2[[#This Row],[50D EMA]])/Table2[[#This Row],[50D EMA]]</f>
        <v>8.6803300037424327E-2</v>
      </c>
      <c r="U118" s="1">
        <f>(Table2[[#This Row],[Close Price]]-Table2[[#This Row],[200D EMA]])/Table2[[#This Row],[200D EMA]]</f>
        <v>0.2769714072038103</v>
      </c>
      <c r="V118">
        <v>0.53404227739120003</v>
      </c>
      <c r="W118">
        <v>6582.1</v>
      </c>
      <c r="X118">
        <v>6670.05</v>
      </c>
      <c r="Y118">
        <v>6582.1</v>
      </c>
      <c r="Z118">
        <v>6670.05</v>
      </c>
      <c r="AA118">
        <v>6136</v>
      </c>
      <c r="AB118">
        <v>6849.95</v>
      </c>
      <c r="AC118" s="1">
        <f>(Table2[[#This Row],[Close Price]]/Table2[[#This Row],[Day Low]])-1</f>
        <v>9.2447699062607747E-3</v>
      </c>
      <c r="AD118" s="1">
        <f>(Table2[[#This Row],[Day High]]/Table2[[#This Row],[Close Price]])-1</f>
        <v>4.0795128670245706E-3</v>
      </c>
      <c r="AE118" s="1">
        <f>(Table2[[#This Row],[Close Price]]/Table2[[#This Row],[Current Week Low]])-1</f>
        <v>9.2447699062607747E-3</v>
      </c>
      <c r="AF118" s="1">
        <f>(Table2[[#This Row],[Current Week High]]/Table2[[#This Row],[Close Price]])-1</f>
        <v>4.0795128670245706E-3</v>
      </c>
      <c r="AG118" s="1">
        <f>(Table2[[#This Row],[Close Price]]/Table2[[#This Row],[Current Month Low]])-1</f>
        <v>8.2618970013037751E-2</v>
      </c>
      <c r="AH118" s="1">
        <f>(Table2[[#This Row],[Current Month High]]/Table2[[#This Row],[Close Price]])-1</f>
        <v>3.1160854740740263E-2</v>
      </c>
      <c r="AI118">
        <v>12.148969960634901</v>
      </c>
      <c r="AJ118">
        <v>97.416009153182003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0.3</v>
      </c>
      <c r="AM118" t="s">
        <v>3216</v>
      </c>
      <c r="AN118">
        <v>1.22</v>
      </c>
      <c r="AO118" t="s">
        <v>3216</v>
      </c>
      <c r="AP118">
        <v>0.224181389975666</v>
      </c>
      <c r="AQ118">
        <f>(Table2[[#This Row],[Sharpe Ratio]]-AVERAGE(Table2[Sharpe Ratio]))/_xlfn.STDEV.P(Table2[Sharpe Ratio])</f>
        <v>1.8720333644474749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3.8659291353189547</v>
      </c>
      <c r="AS118">
        <f>_xlfn.RANK.AVG(Table2[[#This Row],[1Y Return vs Nifty Z-Score]],Table2[1Y Return vs Nifty Z-Score])</f>
        <v>280</v>
      </c>
      <c r="AT118">
        <f>_xlfn.RANK.AVG(Table2[[#This Row],[6M Return vs Nifty Z-Score]],Table2[6M Return vs Nifty Z-Score])</f>
        <v>226</v>
      </c>
      <c r="AU118">
        <f>_xlfn.RANK.AVG(Table2[[#This Row],[Sharpe Ratio Z-Score]],Table2[Sharpe Ratio Z-Score])</f>
        <v>23</v>
      </c>
      <c r="AV118">
        <f>(Table2[[#This Row],[Rank 1Y]]+Table2[[#This Row],[Rank 6M]]+Table2[[#This Row],[Rank Sharpe]])/3</f>
        <v>176.33333333333334</v>
      </c>
    </row>
    <row r="119" spans="1:48" x14ac:dyDescent="0.3">
      <c r="A119" t="s">
        <v>119</v>
      </c>
      <c r="B119" t="s">
        <v>120</v>
      </c>
      <c r="C119" t="s">
        <v>3182</v>
      </c>
      <c r="D119" t="s">
        <v>121</v>
      </c>
      <c r="E119">
        <v>238965.59411137499</v>
      </c>
      <c r="F119">
        <v>6712.8</v>
      </c>
      <c r="G119">
        <v>51.936310365034501</v>
      </c>
      <c r="H119">
        <f>(Table2[[#This Row],[1Y Return vs Nifty]]-AVERAGE(Table2[1Y Return vs Nifty]))/_xlfn.STDEV.P(Table2[1Y Return vs Nifty])</f>
        <v>0.3975945612380174</v>
      </c>
      <c r="I119">
        <v>-8.4257358991381093</v>
      </c>
      <c r="J119">
        <f>(Table2[[#This Row],[1M Return vs Nifty]]-AVERAGE(Table2[1M Return vs Nifty]))/_xlfn.STDEV.P(Table2[1M Return vs Nifty])</f>
        <v>-1.0575844803151944</v>
      </c>
      <c r="K119">
        <v>23.596522611388199</v>
      </c>
      <c r="L119">
        <f>(Table2[[#This Row],[6M Return vs Nifty]]-AVERAGE(Table2[6M Return vs Nifty]))/_xlfn.STDEV.P(Table2[6M Return vs Nifty])</f>
        <v>0.19790781545661654</v>
      </c>
      <c r="M119">
        <v>-0.45439833443305699</v>
      </c>
      <c r="N119">
        <f>(Table2[[#This Row],[1W Return vs Nifty]]-AVERAGE(Table2[1W Return vs Nifty]))/_xlfn.STDEV.P(Table2[1W Return vs Nifty])</f>
        <v>-0.12013043312913144</v>
      </c>
      <c r="O119">
        <v>6777.87</v>
      </c>
      <c r="P119">
        <v>6894.1423155688499</v>
      </c>
      <c r="Q119">
        <v>5971.5707276719204</v>
      </c>
      <c r="R119">
        <v>46.296309374207802</v>
      </c>
      <c r="S119" s="1">
        <f>(Table2[[#This Row],[Close Price]]-Table2[[#This Row],[20D EMA]])/Table2[[#This Row],[20D EMA]]</f>
        <v>-9.6003611754134719E-3</v>
      </c>
      <c r="T119" s="1">
        <f>(Table2[[#This Row],[Close Price]]-Table2[[#This Row],[50D EMA]])/Table2[[#This Row],[50D EMA]]</f>
        <v>-2.6303825373510115E-2</v>
      </c>
      <c r="U119" s="1">
        <f>(Table2[[#This Row],[Close Price]]-Table2[[#This Row],[200D EMA]])/Table2[[#This Row],[200D EMA]]</f>
        <v>0.12412634901789998</v>
      </c>
      <c r="V119">
        <v>0.59727908750883596</v>
      </c>
      <c r="W119">
        <v>6708</v>
      </c>
      <c r="X119">
        <v>6775</v>
      </c>
      <c r="Y119">
        <v>6708</v>
      </c>
      <c r="Z119">
        <v>6775</v>
      </c>
      <c r="AA119">
        <v>6502.75</v>
      </c>
      <c r="AB119">
        <v>6945</v>
      </c>
      <c r="AC119" s="1">
        <f>(Table2[[#This Row],[Close Price]]/Table2[[#This Row],[Day Low]])-1</f>
        <v>7.1556350626122978E-4</v>
      </c>
      <c r="AD119" s="1">
        <f>(Table2[[#This Row],[Day High]]/Table2[[#This Row],[Close Price]])-1</f>
        <v>9.2658801096412446E-3</v>
      </c>
      <c r="AE119" s="1">
        <f>(Table2[[#This Row],[Close Price]]/Table2[[#This Row],[Current Week Low]])-1</f>
        <v>7.1556350626122978E-4</v>
      </c>
      <c r="AF119" s="1">
        <f>(Table2[[#This Row],[Current Week High]]/Table2[[#This Row],[Close Price]])-1</f>
        <v>9.2658801096412446E-3</v>
      </c>
      <c r="AG119" s="1">
        <f>(Table2[[#This Row],[Close Price]]/Table2[[#This Row],[Current Month Low]])-1</f>
        <v>3.2301718503709997E-2</v>
      </c>
      <c r="AH119" s="1">
        <f>(Table2[[#This Row],[Current Month High]]/Table2[[#This Row],[Close Price]])-1</f>
        <v>3.4590632820879597E-2</v>
      </c>
      <c r="AI119">
        <v>18.709033488261198</v>
      </c>
      <c r="AJ119">
        <v>106.802218114602</v>
      </c>
      <c r="AK119" t="str">
        <f>IF(AND(Table2[[#This Row],[20D EMA]]&gt;Table2[[#This Row],[50D EMA]],Table2[[#This Row],[50D EMA]]&gt;Table2[[#This Row],[200D EMA]]),"Uptrend","Downtrend/NoTrend")</f>
        <v>Downtrend/NoTrend</v>
      </c>
      <c r="AL119">
        <v>-0.17</v>
      </c>
      <c r="AM119" t="s">
        <v>3215</v>
      </c>
      <c r="AN119">
        <v>-2.2799999999999998</v>
      </c>
      <c r="AO119" t="s">
        <v>3215</v>
      </c>
      <c r="AP119">
        <v>0.156458809478804</v>
      </c>
      <c r="AQ119">
        <f>(Table2[[#This Row],[Sharpe Ratio]]-AVERAGE(Table2[Sharpe Ratio]))/_xlfn.STDEV.P(Table2[Sharpe Ratio])</f>
        <v>1.0842891237718315</v>
      </c>
      <c r="AR1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9">
        <f>_xlfn.RANK.AVG(Table2[[#This Row],[1Y Return vs Nifty Z-Score]],Table2[1Y Return vs Nifty Z-Score])</f>
        <v>177</v>
      </c>
      <c r="AT119">
        <f>_xlfn.RANK.AVG(Table2[[#This Row],[6M Return vs Nifty Z-Score]],Table2[6M Return vs Nifty Z-Score])</f>
        <v>253</v>
      </c>
      <c r="AU119">
        <f>_xlfn.RANK.AVG(Table2[[#This Row],[Sharpe Ratio Z-Score]],Table2[Sharpe Ratio Z-Score])</f>
        <v>101</v>
      </c>
      <c r="AV119">
        <f>(Table2[[#This Row],[Rank 1Y]]+Table2[[#This Row],[Rank 6M]]+Table2[[#This Row],[Rank Sharpe]])/3</f>
        <v>177</v>
      </c>
    </row>
    <row r="120" spans="1:48" x14ac:dyDescent="0.3">
      <c r="A120" t="s">
        <v>164</v>
      </c>
      <c r="B120" t="s">
        <v>165</v>
      </c>
      <c r="C120" t="s">
        <v>3182</v>
      </c>
      <c r="D120" t="s">
        <v>166</v>
      </c>
      <c r="E120">
        <v>162838.87168499999</v>
      </c>
      <c r="F120">
        <v>7765.2</v>
      </c>
      <c r="G120">
        <v>54.027781619729801</v>
      </c>
      <c r="H120">
        <f>(Table2[[#This Row],[1Y Return vs Nifty]]-AVERAGE(Table2[1Y Return vs Nifty]))/_xlfn.STDEV.P(Table2[1Y Return vs Nifty])</f>
        <v>0.43241470746479416</v>
      </c>
      <c r="I120">
        <v>-4.8231791477677497</v>
      </c>
      <c r="J120">
        <f>(Table2[[#This Row],[1M Return vs Nifty]]-AVERAGE(Table2[1M Return vs Nifty]))/_xlfn.STDEV.P(Table2[1M Return vs Nifty])</f>
        <v>-0.70950195137801764</v>
      </c>
      <c r="K120">
        <v>19.396350725794399</v>
      </c>
      <c r="L120">
        <f>(Table2[[#This Row],[6M Return vs Nifty]]-AVERAGE(Table2[6M Return vs Nifty]))/_xlfn.STDEV.P(Table2[6M Return vs Nifty])</f>
        <v>7.2863477422302869E-2</v>
      </c>
      <c r="M120">
        <v>0.55961981009592698</v>
      </c>
      <c r="N120">
        <f>(Table2[[#This Row],[1W Return vs Nifty]]-AVERAGE(Table2[1W Return vs Nifty]))/_xlfn.STDEV.P(Table2[1W Return vs Nifty])</f>
        <v>0.12510755376629387</v>
      </c>
      <c r="O120">
        <v>7721.61</v>
      </c>
      <c r="P120">
        <v>7796.6318109446102</v>
      </c>
      <c r="Q120">
        <v>6789.6728252100902</v>
      </c>
      <c r="R120">
        <v>49.684739918909202</v>
      </c>
      <c r="S120" s="1">
        <f>(Table2[[#This Row],[Close Price]]-Table2[[#This Row],[20D EMA]])/Table2[[#This Row],[20D EMA]]</f>
        <v>5.6451957558074223E-3</v>
      </c>
      <c r="T120" s="1">
        <f>(Table2[[#This Row],[Close Price]]-Table2[[#This Row],[50D EMA]])/Table2[[#This Row],[50D EMA]]</f>
        <v>-4.0314602134331355E-3</v>
      </c>
      <c r="U120" s="1">
        <f>(Table2[[#This Row],[Close Price]]-Table2[[#This Row],[200D EMA]])/Table2[[#This Row],[200D EMA]]</f>
        <v>0.14367808286251618</v>
      </c>
      <c r="V120">
        <v>0.683141550462534</v>
      </c>
      <c r="W120">
        <v>7699.1</v>
      </c>
      <c r="X120">
        <v>7897</v>
      </c>
      <c r="Y120">
        <v>7699.1</v>
      </c>
      <c r="Z120">
        <v>7897</v>
      </c>
      <c r="AA120">
        <v>7431.55</v>
      </c>
      <c r="AB120">
        <v>7947.35</v>
      </c>
      <c r="AC120" s="1">
        <f>(Table2[[#This Row],[Close Price]]/Table2[[#This Row],[Day Low]])-1</f>
        <v>8.5854190749568016E-3</v>
      </c>
      <c r="AD120" s="1">
        <f>(Table2[[#This Row],[Day High]]/Table2[[#This Row],[Close Price]])-1</f>
        <v>1.6973162313913326E-2</v>
      </c>
      <c r="AE120" s="1">
        <f>(Table2[[#This Row],[Close Price]]/Table2[[#This Row],[Current Week Low]])-1</f>
        <v>8.5854190749568016E-3</v>
      </c>
      <c r="AF120" s="1">
        <f>(Table2[[#This Row],[Current Week High]]/Table2[[#This Row],[Close Price]])-1</f>
        <v>1.6973162313913326E-2</v>
      </c>
      <c r="AG120" s="1">
        <f>(Table2[[#This Row],[Close Price]]/Table2[[#This Row],[Current Month Low]])-1</f>
        <v>4.4896421338751713E-2</v>
      </c>
      <c r="AH120" s="1">
        <f>(Table2[[#This Row],[Current Month High]]/Table2[[#This Row],[Close Price]])-1</f>
        <v>2.3457219389069195E-2</v>
      </c>
      <c r="AI120">
        <v>17.832766702724999</v>
      </c>
      <c r="AJ120">
        <v>101.69350649350601</v>
      </c>
      <c r="AK120" t="str">
        <f>IF(AND(Table2[[#This Row],[20D EMA]]&gt;Table2[[#This Row],[50D EMA]],Table2[[#This Row],[50D EMA]]&gt;Table2[[#This Row],[200D EMA]]),"Uptrend","Downtrend/NoTrend")</f>
        <v>Downtrend/NoTrend</v>
      </c>
      <c r="AL120">
        <v>-0.12</v>
      </c>
      <c r="AM120" t="s">
        <v>3215</v>
      </c>
      <c r="AN120">
        <v>-1.41</v>
      </c>
      <c r="AO120" t="s">
        <v>3215</v>
      </c>
      <c r="AP120">
        <v>0.17443282553508899</v>
      </c>
      <c r="AQ120">
        <f>(Table2[[#This Row],[Sharpe Ratio]]-AVERAGE(Table2[Sharpe Ratio]))/_xlfn.STDEV.P(Table2[Sharpe Ratio])</f>
        <v>1.2933616004298363</v>
      </c>
      <c r="AR1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0">
        <f>_xlfn.RANK.AVG(Table2[[#This Row],[1Y Return vs Nifty Z-Score]],Table2[1Y Return vs Nifty Z-Score])</f>
        <v>169</v>
      </c>
      <c r="AT120">
        <f>_xlfn.RANK.AVG(Table2[[#This Row],[6M Return vs Nifty Z-Score]],Table2[6M Return vs Nifty Z-Score])</f>
        <v>291</v>
      </c>
      <c r="AU120">
        <f>_xlfn.RANK.AVG(Table2[[#This Row],[Sharpe Ratio Z-Score]],Table2[Sharpe Ratio Z-Score])</f>
        <v>73</v>
      </c>
      <c r="AV120">
        <f>(Table2[[#This Row],[Rank 1Y]]+Table2[[#This Row],[Rank 6M]]+Table2[[#This Row],[Rank Sharpe]])/3</f>
        <v>177.66666666666666</v>
      </c>
    </row>
    <row r="121" spans="1:48" x14ac:dyDescent="0.3">
      <c r="A121" t="s">
        <v>1221</v>
      </c>
      <c r="B121" t="s">
        <v>1222</v>
      </c>
      <c r="C121" t="s">
        <v>3179</v>
      </c>
      <c r="D121" t="s">
        <v>835</v>
      </c>
      <c r="E121">
        <v>10014.517255446</v>
      </c>
      <c r="F121">
        <v>215.19</v>
      </c>
      <c r="G121">
        <v>52.133238598440599</v>
      </c>
      <c r="H121">
        <f>(Table2[[#This Row],[1Y Return vs Nifty]]-AVERAGE(Table2[1Y Return vs Nifty]))/_xlfn.STDEV.P(Table2[1Y Return vs Nifty])</f>
        <v>0.40087314795920098</v>
      </c>
      <c r="I121">
        <v>8.6447080655857604</v>
      </c>
      <c r="J121">
        <f>(Table2[[#This Row],[1M Return vs Nifty]]-AVERAGE(Table2[1M Return vs Nifty]))/_xlfn.STDEV.P(Table2[1M Return vs Nifty])</f>
        <v>0.59177837928756694</v>
      </c>
      <c r="K121">
        <v>30.682646152258101</v>
      </c>
      <c r="L121">
        <f>(Table2[[#This Row],[6M Return vs Nifty]]-AVERAGE(Table2[6M Return vs Nifty]))/_xlfn.STDEV.P(Table2[6M Return vs Nifty])</f>
        <v>0.40887052163457432</v>
      </c>
      <c r="M121">
        <v>-2.2749331822238599</v>
      </c>
      <c r="N121">
        <f>(Table2[[#This Row],[1W Return vs Nifty]]-AVERAGE(Table2[1W Return vs Nifty]))/_xlfn.STDEV.P(Table2[1W Return vs Nifty])</f>
        <v>-0.56042265428319249</v>
      </c>
      <c r="O121">
        <v>216.45</v>
      </c>
      <c r="P121">
        <v>220.93468386448001</v>
      </c>
      <c r="Q121">
        <v>193.254873362317</v>
      </c>
      <c r="R121">
        <v>50.113158815053502</v>
      </c>
      <c r="S121" s="1">
        <f>(Table2[[#This Row],[Close Price]]-Table2[[#This Row],[20D EMA]])/Table2[[#This Row],[20D EMA]]</f>
        <v>-5.8212058212057799E-3</v>
      </c>
      <c r="T121" s="1">
        <f>(Table2[[#This Row],[Close Price]]-Table2[[#This Row],[50D EMA]])/Table2[[#This Row],[50D EMA]]</f>
        <v>-2.6001729398014137E-2</v>
      </c>
      <c r="U121" s="1">
        <f>(Table2[[#This Row],[Close Price]]-Table2[[#This Row],[200D EMA]])/Table2[[#This Row],[200D EMA]]</f>
        <v>0.11350361445508651</v>
      </c>
      <c r="V121">
        <v>0.91806213819523697</v>
      </c>
      <c r="W121">
        <v>211.4</v>
      </c>
      <c r="X121">
        <v>216.9</v>
      </c>
      <c r="Y121">
        <v>211.4</v>
      </c>
      <c r="Z121">
        <v>216.9</v>
      </c>
      <c r="AA121">
        <v>200.43</v>
      </c>
      <c r="AB121">
        <v>230</v>
      </c>
      <c r="AC121" s="1">
        <f>(Table2[[#This Row],[Close Price]]/Table2[[#This Row],[Day Low]])-1</f>
        <v>1.792809839167453E-2</v>
      </c>
      <c r="AD121" s="1">
        <f>(Table2[[#This Row],[Day High]]/Table2[[#This Row],[Close Price]])-1</f>
        <v>7.9464659138435145E-3</v>
      </c>
      <c r="AE121" s="1">
        <f>(Table2[[#This Row],[Close Price]]/Table2[[#This Row],[Current Week Low]])-1</f>
        <v>1.792809839167453E-2</v>
      </c>
      <c r="AF121" s="1">
        <f>(Table2[[#This Row],[Current Week High]]/Table2[[#This Row],[Close Price]])-1</f>
        <v>7.9464659138435145E-3</v>
      </c>
      <c r="AG121" s="1">
        <f>(Table2[[#This Row],[Close Price]]/Table2[[#This Row],[Current Month Low]])-1</f>
        <v>7.3641670408621351E-2</v>
      </c>
      <c r="AH121" s="1">
        <f>(Table2[[#This Row],[Current Month High]]/Table2[[#This Row],[Close Price]])-1</f>
        <v>6.882290069241126E-2</v>
      </c>
      <c r="AI121">
        <v>22.682280775128898</v>
      </c>
      <c r="AJ121">
        <v>89.511228533685596</v>
      </c>
      <c r="AK121" t="str">
        <f>IF(AND(Table2[[#This Row],[20D EMA]]&gt;Table2[[#This Row],[50D EMA]],Table2[[#This Row],[50D EMA]]&gt;Table2[[#This Row],[200D EMA]]),"Uptrend","Downtrend/NoTrend")</f>
        <v>Downtrend/NoTrend</v>
      </c>
      <c r="AL121">
        <v>-0.17</v>
      </c>
      <c r="AM121" t="s">
        <v>3215</v>
      </c>
      <c r="AN121">
        <v>-5.17</v>
      </c>
      <c r="AO121" t="s">
        <v>3215</v>
      </c>
      <c r="AP121">
        <v>0.12819032288715801</v>
      </c>
      <c r="AQ121">
        <f>(Table2[[#This Row],[Sharpe Ratio]]-AVERAGE(Table2[Sharpe Ratio]))/_xlfn.STDEV.P(Table2[Sharpe Ratio])</f>
        <v>0.75547209787280212</v>
      </c>
      <c r="AR1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1">
        <f>_xlfn.RANK.AVG(Table2[[#This Row],[1Y Return vs Nifty Z-Score]],Table2[1Y Return vs Nifty Z-Score])</f>
        <v>175</v>
      </c>
      <c r="AT121">
        <f>_xlfn.RANK.AVG(Table2[[#This Row],[6M Return vs Nifty Z-Score]],Table2[6M Return vs Nifty Z-Score])</f>
        <v>202</v>
      </c>
      <c r="AU121">
        <f>_xlfn.RANK.AVG(Table2[[#This Row],[Sharpe Ratio Z-Score]],Table2[Sharpe Ratio Z-Score])</f>
        <v>160</v>
      </c>
      <c r="AV121">
        <f>(Table2[[#This Row],[Rank 1Y]]+Table2[[#This Row],[Rank 6M]]+Table2[[#This Row],[Rank Sharpe]])/3</f>
        <v>179</v>
      </c>
    </row>
    <row r="122" spans="1:48" x14ac:dyDescent="0.3">
      <c r="A122" t="s">
        <v>1518</v>
      </c>
      <c r="B122" t="s">
        <v>1519</v>
      </c>
      <c r="C122" t="s">
        <v>3178</v>
      </c>
      <c r="D122" t="s">
        <v>400</v>
      </c>
      <c r="E122">
        <v>6819.0674028499998</v>
      </c>
      <c r="F122">
        <v>219.42</v>
      </c>
      <c r="G122">
        <v>120.414772645895</v>
      </c>
      <c r="H122">
        <f>(Table2[[#This Row],[1Y Return vs Nifty]]-AVERAGE(Table2[1Y Return vs Nifty]))/_xlfn.STDEV.P(Table2[1Y Return vs Nifty])</f>
        <v>1.5376676388150556</v>
      </c>
      <c r="I122">
        <v>5.3376435214826898</v>
      </c>
      <c r="J122">
        <f>(Table2[[#This Row],[1M Return vs Nifty]]-AVERAGE(Table2[1M Return vs Nifty]))/_xlfn.STDEV.P(Table2[1M Return vs Nifty])</f>
        <v>0.27224659413748015</v>
      </c>
      <c r="K122">
        <v>19.977396507683999</v>
      </c>
      <c r="L122">
        <f>(Table2[[#This Row],[6M Return vs Nifty]]-AVERAGE(Table2[6M Return vs Nifty]))/_xlfn.STDEV.P(Table2[6M Return vs Nifty])</f>
        <v>9.0161932614867768E-2</v>
      </c>
      <c r="M122">
        <v>2.2295421509573599</v>
      </c>
      <c r="N122">
        <f>(Table2[[#This Row],[1W Return vs Nifty]]-AVERAGE(Table2[1W Return vs Nifty]))/_xlfn.STDEV.P(Table2[1W Return vs Nifty])</f>
        <v>0.52897448194121499</v>
      </c>
      <c r="O122">
        <v>213.56</v>
      </c>
      <c r="P122">
        <v>209.17909268956799</v>
      </c>
      <c r="Q122">
        <v>178.324199335515</v>
      </c>
      <c r="R122">
        <v>71.221426464819203</v>
      </c>
      <c r="S122" s="1">
        <f>(Table2[[#This Row],[Close Price]]-Table2[[#This Row],[20D EMA]])/Table2[[#This Row],[20D EMA]]</f>
        <v>2.7439595429855707E-2</v>
      </c>
      <c r="T122" s="1">
        <f>(Table2[[#This Row],[Close Price]]-Table2[[#This Row],[50D EMA]])/Table2[[#This Row],[50D EMA]]</f>
        <v>4.8957604599757974E-2</v>
      </c>
      <c r="U122" s="1">
        <f>(Table2[[#This Row],[Close Price]]-Table2[[#This Row],[200D EMA]])/Table2[[#This Row],[200D EMA]]</f>
        <v>0.23045554567254042</v>
      </c>
      <c r="V122">
        <v>0.78351994683735904</v>
      </c>
      <c r="W122">
        <v>218.06</v>
      </c>
      <c r="X122">
        <v>221.5</v>
      </c>
      <c r="Y122">
        <v>218.06</v>
      </c>
      <c r="Z122">
        <v>221.5</v>
      </c>
      <c r="AA122">
        <v>205.08</v>
      </c>
      <c r="AB122">
        <v>221.95</v>
      </c>
      <c r="AC122" s="1">
        <f>(Table2[[#This Row],[Close Price]]/Table2[[#This Row],[Day Low]])-1</f>
        <v>6.2368155553516047E-3</v>
      </c>
      <c r="AD122" s="1">
        <f>(Table2[[#This Row],[Day High]]/Table2[[#This Row],[Close Price]])-1</f>
        <v>9.4795369610791713E-3</v>
      </c>
      <c r="AE122" s="1">
        <f>(Table2[[#This Row],[Close Price]]/Table2[[#This Row],[Current Week Low]])-1</f>
        <v>6.2368155553516047E-3</v>
      </c>
      <c r="AF122" s="1">
        <f>(Table2[[#This Row],[Current Week High]]/Table2[[#This Row],[Close Price]])-1</f>
        <v>9.4795369610791713E-3</v>
      </c>
      <c r="AG122" s="1">
        <f>(Table2[[#This Row],[Close Price]]/Table2[[#This Row],[Current Month Low]])-1</f>
        <v>6.9923932124049015E-2</v>
      </c>
      <c r="AH122" s="1">
        <f>(Table2[[#This Row],[Current Month High]]/Table2[[#This Row],[Close Price]])-1</f>
        <v>1.1530398322851187E-2</v>
      </c>
      <c r="AI122">
        <v>1.23963175644881</v>
      </c>
      <c r="AJ122">
        <v>207.74193548387001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0.02</v>
      </c>
      <c r="AM122" t="s">
        <v>3216</v>
      </c>
      <c r="AN122">
        <v>6.07</v>
      </c>
      <c r="AO122" t="s">
        <v>3216</v>
      </c>
      <c r="AP122">
        <v>0.112711979147535</v>
      </c>
      <c r="AQ122">
        <f>(Table2[[#This Row],[Sharpe Ratio]]-AVERAGE(Table2[Sharpe Ratio]))/_xlfn.STDEV.P(Table2[Sharpe Ratio])</f>
        <v>0.5754291041382249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3.0044797516468433</v>
      </c>
      <c r="AS122">
        <f>_xlfn.RANK.AVG(Table2[[#This Row],[1Y Return vs Nifty Z-Score]],Table2[1Y Return vs Nifty Z-Score])</f>
        <v>58</v>
      </c>
      <c r="AT122">
        <f>_xlfn.RANK.AVG(Table2[[#This Row],[6M Return vs Nifty Z-Score]],Table2[6M Return vs Nifty Z-Score])</f>
        <v>282</v>
      </c>
      <c r="AU122">
        <f>_xlfn.RANK.AVG(Table2[[#This Row],[Sharpe Ratio Z-Score]],Table2[Sharpe Ratio Z-Score])</f>
        <v>199</v>
      </c>
      <c r="AV122">
        <f>(Table2[[#This Row],[Rank 1Y]]+Table2[[#This Row],[Rank 6M]]+Table2[[#This Row],[Rank Sharpe]])/3</f>
        <v>179.66666666666666</v>
      </c>
    </row>
    <row r="123" spans="1:48" x14ac:dyDescent="0.3">
      <c r="A123" t="s">
        <v>730</v>
      </c>
      <c r="B123" t="s">
        <v>731</v>
      </c>
      <c r="C123" t="s">
        <v>3182</v>
      </c>
      <c r="D123" t="s">
        <v>127</v>
      </c>
      <c r="E123">
        <v>24222.719957040001</v>
      </c>
      <c r="F123">
        <v>899.35</v>
      </c>
      <c r="G123">
        <v>79.317050123847693</v>
      </c>
      <c r="H123">
        <f>(Table2[[#This Row],[1Y Return vs Nifty]]-AVERAGE(Table2[1Y Return vs Nifty]))/_xlfn.STDEV.P(Table2[1Y Return vs Nifty])</f>
        <v>0.85344656496928262</v>
      </c>
      <c r="I123">
        <v>14.759501258503899</v>
      </c>
      <c r="J123">
        <f>(Table2[[#This Row],[1M Return vs Nifty]]-AVERAGE(Table2[1M Return vs Nifty]))/_xlfn.STDEV.P(Table2[1M Return vs Nifty])</f>
        <v>1.1825956308712227</v>
      </c>
      <c r="K123">
        <v>39.975963521910003</v>
      </c>
      <c r="L123">
        <f>(Table2[[#This Row],[6M Return vs Nifty]]-AVERAGE(Table2[6M Return vs Nifty]))/_xlfn.STDEV.P(Table2[6M Return vs Nifty])</f>
        <v>0.68554413173532436</v>
      </c>
      <c r="M123">
        <v>6.6991868409123301</v>
      </c>
      <c r="N123">
        <f>(Table2[[#This Row],[1W Return vs Nifty]]-AVERAGE(Table2[1W Return vs Nifty]))/_xlfn.STDEV.P(Table2[1W Return vs Nifty])</f>
        <v>1.6099479061510353</v>
      </c>
      <c r="O123">
        <v>813.9</v>
      </c>
      <c r="P123">
        <v>762.80033594530198</v>
      </c>
      <c r="Q123">
        <v>647.895942471627</v>
      </c>
      <c r="R123">
        <v>76.070014340731205</v>
      </c>
      <c r="S123" s="1">
        <f>(Table2[[#This Row],[Close Price]]-Table2[[#This Row],[20D EMA]])/Table2[[#This Row],[20D EMA]]</f>
        <v>0.10498832780439864</v>
      </c>
      <c r="T123" s="1">
        <f>(Table2[[#This Row],[Close Price]]-Table2[[#This Row],[50D EMA]])/Table2[[#This Row],[50D EMA]]</f>
        <v>0.17901101719557919</v>
      </c>
      <c r="U123" s="1">
        <f>(Table2[[#This Row],[Close Price]]-Table2[[#This Row],[200D EMA]])/Table2[[#This Row],[200D EMA]]</f>
        <v>0.38810870858229651</v>
      </c>
      <c r="V123">
        <v>0.85394499243760102</v>
      </c>
      <c r="W123">
        <v>872.6</v>
      </c>
      <c r="X123">
        <v>903</v>
      </c>
      <c r="Y123">
        <v>872.6</v>
      </c>
      <c r="Z123">
        <v>903</v>
      </c>
      <c r="AA123">
        <v>781.1</v>
      </c>
      <c r="AB123">
        <v>903</v>
      </c>
      <c r="AC123" s="1">
        <f>(Table2[[#This Row],[Close Price]]/Table2[[#This Row],[Day Low]])-1</f>
        <v>3.0655512262204976E-2</v>
      </c>
      <c r="AD123" s="1">
        <f>(Table2[[#This Row],[Day High]]/Table2[[#This Row],[Close Price]])-1</f>
        <v>4.0584866848278889E-3</v>
      </c>
      <c r="AE123" s="1">
        <f>(Table2[[#This Row],[Close Price]]/Table2[[#This Row],[Current Week Low]])-1</f>
        <v>3.0655512262204976E-2</v>
      </c>
      <c r="AF123" s="1">
        <f>(Table2[[#This Row],[Current Week High]]/Table2[[#This Row],[Close Price]])-1</f>
        <v>4.0584866848278889E-3</v>
      </c>
      <c r="AG123" s="1">
        <f>(Table2[[#This Row],[Close Price]]/Table2[[#This Row],[Current Month Low]])-1</f>
        <v>0.15138906670080665</v>
      </c>
      <c r="AH123" s="1">
        <f>(Table2[[#This Row],[Current Month High]]/Table2[[#This Row],[Close Price]])-1</f>
        <v>4.0584866848278889E-3</v>
      </c>
      <c r="AI123">
        <v>0.405848668482788</v>
      </c>
      <c r="AJ123">
        <v>114.029033793431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0.42</v>
      </c>
      <c r="AM123" t="s">
        <v>3216</v>
      </c>
      <c r="AN123">
        <v>15.24</v>
      </c>
      <c r="AO123" t="s">
        <v>3216</v>
      </c>
      <c r="AP123">
        <v>8.5085857487303004E-2</v>
      </c>
      <c r="AQ123">
        <f>(Table2[[#This Row],[Sharpe Ratio]]-AVERAGE(Table2[Sharpe Ratio]))/_xlfn.STDEV.P(Table2[Sharpe Ratio])</f>
        <v>0.25408402144367548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4.58561825517054</v>
      </c>
      <c r="AS123">
        <f>_xlfn.RANK.AVG(Table2[[#This Row],[1Y Return vs Nifty Z-Score]],Table2[1Y Return vs Nifty Z-Score])</f>
        <v>114</v>
      </c>
      <c r="AT123">
        <f>_xlfn.RANK.AVG(Table2[[#This Row],[6M Return vs Nifty Z-Score]],Table2[6M Return vs Nifty Z-Score])</f>
        <v>149</v>
      </c>
      <c r="AU123">
        <f>_xlfn.RANK.AVG(Table2[[#This Row],[Sharpe Ratio Z-Score]],Table2[Sharpe Ratio Z-Score])</f>
        <v>278</v>
      </c>
      <c r="AV123">
        <f>(Table2[[#This Row],[Rank 1Y]]+Table2[[#This Row],[Rank 6M]]+Table2[[#This Row],[Rank Sharpe]])/3</f>
        <v>180.33333333333334</v>
      </c>
    </row>
    <row r="124" spans="1:48" x14ac:dyDescent="0.3">
      <c r="A124" t="s">
        <v>1079</v>
      </c>
      <c r="B124" t="s">
        <v>1080</v>
      </c>
      <c r="C124" t="s">
        <v>3180</v>
      </c>
      <c r="D124" t="s">
        <v>464</v>
      </c>
      <c r="E124">
        <v>12484.89926095</v>
      </c>
      <c r="F124">
        <v>2534.9</v>
      </c>
      <c r="G124">
        <v>19.096181531842198</v>
      </c>
      <c r="H124">
        <f>(Table2[[#This Row],[1Y Return vs Nifty]]-AVERAGE(Table2[1Y Return vs Nifty]))/_xlfn.STDEV.P(Table2[1Y Return vs Nifty])</f>
        <v>-0.14914883076931712</v>
      </c>
      <c r="I124">
        <v>3.43492759162188</v>
      </c>
      <c r="J124">
        <f>(Table2[[#This Row],[1M Return vs Nifty]]-AVERAGE(Table2[1M Return vs Nifty]))/_xlfn.STDEV.P(Table2[1M Return vs Nifty])</f>
        <v>8.8404334757923558E-2</v>
      </c>
      <c r="K124">
        <v>34.962396485540999</v>
      </c>
      <c r="L124">
        <f>(Table2[[#This Row],[6M Return vs Nifty]]-AVERAGE(Table2[6M Return vs Nifty]))/_xlfn.STDEV.P(Table2[6M Return vs Nifty])</f>
        <v>0.53628400897613704</v>
      </c>
      <c r="M124">
        <v>2.1643567697749</v>
      </c>
      <c r="N124">
        <f>(Table2[[#This Row],[1W Return vs Nifty]]-AVERAGE(Table2[1W Return vs Nifty]))/_xlfn.STDEV.P(Table2[1W Return vs Nifty])</f>
        <v>0.51320954544333519</v>
      </c>
      <c r="O124">
        <v>2439.39</v>
      </c>
      <c r="P124">
        <v>2319.2633756396199</v>
      </c>
      <c r="Q124">
        <v>2068.4359713981398</v>
      </c>
      <c r="R124">
        <v>72.101737356512103</v>
      </c>
      <c r="S124" s="1">
        <f>(Table2[[#This Row],[Close Price]]-Table2[[#This Row],[20D EMA]])/Table2[[#This Row],[20D EMA]]</f>
        <v>3.9153230930683583E-2</v>
      </c>
      <c r="T124" s="1">
        <f>(Table2[[#This Row],[Close Price]]-Table2[[#This Row],[50D EMA]])/Table2[[#This Row],[50D EMA]]</f>
        <v>9.2976341809782898E-2</v>
      </c>
      <c r="U124" s="1">
        <f>(Table2[[#This Row],[Close Price]]-Table2[[#This Row],[200D EMA]])/Table2[[#This Row],[200D EMA]]</f>
        <v>0.2255153338329145</v>
      </c>
      <c r="V124">
        <v>0.62893358066743499</v>
      </c>
      <c r="W124">
        <v>2517.1</v>
      </c>
      <c r="X124">
        <v>2613.75</v>
      </c>
      <c r="Y124">
        <v>2517.1</v>
      </c>
      <c r="Z124">
        <v>2613.75</v>
      </c>
      <c r="AA124">
        <v>2416.5</v>
      </c>
      <c r="AB124">
        <v>2613.75</v>
      </c>
      <c r="AC124" s="1">
        <f>(Table2[[#This Row],[Close Price]]/Table2[[#This Row],[Day Low]])-1</f>
        <v>7.071630050454969E-3</v>
      </c>
      <c r="AD124" s="1">
        <f>(Table2[[#This Row],[Day High]]/Table2[[#This Row],[Close Price]])-1</f>
        <v>3.1105763540967946E-2</v>
      </c>
      <c r="AE124" s="1">
        <f>(Table2[[#This Row],[Close Price]]/Table2[[#This Row],[Current Week Low]])-1</f>
        <v>7.071630050454969E-3</v>
      </c>
      <c r="AF124" s="1">
        <f>(Table2[[#This Row],[Current Week High]]/Table2[[#This Row],[Close Price]])-1</f>
        <v>3.1105763540967946E-2</v>
      </c>
      <c r="AG124" s="1">
        <f>(Table2[[#This Row],[Close Price]]/Table2[[#This Row],[Current Month Low]])-1</f>
        <v>4.8996482516035611E-2</v>
      </c>
      <c r="AH124" s="1">
        <f>(Table2[[#This Row],[Current Month High]]/Table2[[#This Row],[Close Price]])-1</f>
        <v>3.1105763540967946E-2</v>
      </c>
      <c r="AI124">
        <v>3.1105763540967901</v>
      </c>
      <c r="AJ124">
        <v>53.760766711148797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0.1</v>
      </c>
      <c r="AM124" t="s">
        <v>3216</v>
      </c>
      <c r="AN124">
        <v>7.8</v>
      </c>
      <c r="AO124" t="s">
        <v>3216</v>
      </c>
      <c r="AP124">
        <v>0.206713627032899</v>
      </c>
      <c r="AQ124">
        <f>(Table2[[#This Row],[Sharpe Ratio]]-AVERAGE(Table2[Sharpe Ratio]))/_xlfn.STDEV.P(Table2[Sharpe Ratio])</f>
        <v>1.6688495880069163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2.657598646414995</v>
      </c>
      <c r="AS124">
        <f>_xlfn.RANK.AVG(Table2[[#This Row],[1Y Return vs Nifty Z-Score]],Table2[1Y Return vs Nifty Z-Score])</f>
        <v>338</v>
      </c>
      <c r="AT124">
        <f>_xlfn.RANK.AVG(Table2[[#This Row],[6M Return vs Nifty Z-Score]],Table2[6M Return vs Nifty Z-Score])</f>
        <v>172</v>
      </c>
      <c r="AU124">
        <f>_xlfn.RANK.AVG(Table2[[#This Row],[Sharpe Ratio Z-Score]],Table2[Sharpe Ratio Z-Score])</f>
        <v>32</v>
      </c>
      <c r="AV124">
        <f>(Table2[[#This Row],[Rank 1Y]]+Table2[[#This Row],[Rank 6M]]+Table2[[#This Row],[Rank Sharpe]])/3</f>
        <v>180.66666666666666</v>
      </c>
    </row>
    <row r="125" spans="1:48" x14ac:dyDescent="0.3">
      <c r="A125" t="s">
        <v>959</v>
      </c>
      <c r="B125" t="s">
        <v>960</v>
      </c>
      <c r="C125" t="s">
        <v>3174</v>
      </c>
      <c r="D125" t="s">
        <v>54</v>
      </c>
      <c r="E125">
        <v>15841.11935952</v>
      </c>
      <c r="F125">
        <v>1310.9</v>
      </c>
      <c r="G125">
        <v>77.577849652199703</v>
      </c>
      <c r="H125">
        <f>(Table2[[#This Row],[1Y Return vs Nifty]]-AVERAGE(Table2[1Y Return vs Nifty]))/_xlfn.STDEV.P(Table2[1Y Return vs Nifty])</f>
        <v>0.82449124722130585</v>
      </c>
      <c r="I125">
        <v>27.263105507963399</v>
      </c>
      <c r="J125">
        <f>(Table2[[#This Row],[1M Return vs Nifty]]-AVERAGE(Table2[1M Return vs Nifty]))/_xlfn.STDEV.P(Table2[1M Return vs Nifty])</f>
        <v>2.3907060059058272</v>
      </c>
      <c r="K125">
        <v>57.296605107786299</v>
      </c>
      <c r="L125">
        <f>(Table2[[#This Row],[6M Return vs Nifty]]-AVERAGE(Table2[6M Return vs Nifty]))/_xlfn.STDEV.P(Table2[6M Return vs Nifty])</f>
        <v>1.2012011620735743</v>
      </c>
      <c r="M125">
        <v>8.7107585800160194</v>
      </c>
      <c r="N125">
        <f>(Table2[[#This Row],[1W Return vs Nifty]]-AVERAGE(Table2[1W Return vs Nifty]))/_xlfn.STDEV.P(Table2[1W Return vs Nifty])</f>
        <v>2.096441965902466</v>
      </c>
      <c r="O125">
        <v>1144.8399999999999</v>
      </c>
      <c r="P125">
        <v>1029.40244511227</v>
      </c>
      <c r="Q125">
        <v>854.30032867072703</v>
      </c>
      <c r="R125">
        <v>84.870691501451901</v>
      </c>
      <c r="S125" s="1">
        <f>(Table2[[#This Row],[Close Price]]-Table2[[#This Row],[20D EMA]])/Table2[[#This Row],[20D EMA]]</f>
        <v>0.14505083679815536</v>
      </c>
      <c r="T125" s="1">
        <f>(Table2[[#This Row],[Close Price]]-Table2[[#This Row],[50D EMA]])/Table2[[#This Row],[50D EMA]]</f>
        <v>0.27345724330101917</v>
      </c>
      <c r="U125" s="1">
        <f>(Table2[[#This Row],[Close Price]]-Table2[[#This Row],[200D EMA]])/Table2[[#This Row],[200D EMA]]</f>
        <v>0.53447207733108604</v>
      </c>
      <c r="V125">
        <v>1.83017722705065</v>
      </c>
      <c r="W125">
        <v>1252.3499999999999</v>
      </c>
      <c r="X125">
        <v>1335.1</v>
      </c>
      <c r="Y125">
        <v>1252.3499999999999</v>
      </c>
      <c r="Z125">
        <v>1335.1</v>
      </c>
      <c r="AA125">
        <v>1031.9000000000001</v>
      </c>
      <c r="AB125">
        <v>1335.1</v>
      </c>
      <c r="AC125" s="1">
        <f>(Table2[[#This Row],[Close Price]]/Table2[[#This Row],[Day Low]])-1</f>
        <v>4.6752106040643726E-2</v>
      </c>
      <c r="AD125" s="1">
        <f>(Table2[[#This Row],[Day High]]/Table2[[#This Row],[Close Price]])-1</f>
        <v>1.8460599588069115E-2</v>
      </c>
      <c r="AE125" s="1">
        <f>(Table2[[#This Row],[Close Price]]/Table2[[#This Row],[Current Week Low]])-1</f>
        <v>4.6752106040643726E-2</v>
      </c>
      <c r="AF125" s="1">
        <f>(Table2[[#This Row],[Current Week High]]/Table2[[#This Row],[Close Price]])-1</f>
        <v>1.8460599588069115E-2</v>
      </c>
      <c r="AG125" s="1">
        <f>(Table2[[#This Row],[Close Price]]/Table2[[#This Row],[Current Month Low]])-1</f>
        <v>0.27037503634073068</v>
      </c>
      <c r="AH125" s="1">
        <f>(Table2[[#This Row],[Current Month High]]/Table2[[#This Row],[Close Price]])-1</f>
        <v>1.8460599588069115E-2</v>
      </c>
      <c r="AI125">
        <v>1.84605995880691</v>
      </c>
      <c r="AJ125">
        <v>114.479712041884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0.31</v>
      </c>
      <c r="AM125" t="s">
        <v>3216</v>
      </c>
      <c r="AN125">
        <v>30.29</v>
      </c>
      <c r="AO125" t="s">
        <v>3216</v>
      </c>
      <c r="AP125">
        <v>6.2801120127546003E-2</v>
      </c>
      <c r="AQ125">
        <f>(Table2[[#This Row],[Sharpe Ratio]]-AVERAGE(Table2[Sharpe Ratio]))/_xlfn.STDEV.P(Table2[Sharpe Ratio])</f>
        <v>-5.1304588865791331E-3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6.5077099222165939</v>
      </c>
      <c r="AS125">
        <f>_xlfn.RANK.AVG(Table2[[#This Row],[1Y Return vs Nifty Z-Score]],Table2[1Y Return vs Nifty Z-Score])</f>
        <v>117</v>
      </c>
      <c r="AT125">
        <f>_xlfn.RANK.AVG(Table2[[#This Row],[6M Return vs Nifty Z-Score]],Table2[6M Return vs Nifty Z-Score])</f>
        <v>80</v>
      </c>
      <c r="AU125">
        <f>_xlfn.RANK.AVG(Table2[[#This Row],[Sharpe Ratio Z-Score]],Table2[Sharpe Ratio Z-Score])</f>
        <v>352</v>
      </c>
      <c r="AV125">
        <f>(Table2[[#This Row],[Rank 1Y]]+Table2[[#This Row],[Rank 6M]]+Table2[[#This Row],[Rank Sharpe]])/3</f>
        <v>183</v>
      </c>
    </row>
    <row r="126" spans="1:48" x14ac:dyDescent="0.3">
      <c r="A126" t="s">
        <v>784</v>
      </c>
      <c r="B126" t="s">
        <v>785</v>
      </c>
      <c r="C126" t="s">
        <v>3171</v>
      </c>
      <c r="D126" t="s">
        <v>673</v>
      </c>
      <c r="E126">
        <v>21730.591236863998</v>
      </c>
      <c r="F126">
        <v>149.62</v>
      </c>
      <c r="G126">
        <v>76.342930508641999</v>
      </c>
      <c r="H126">
        <f>(Table2[[#This Row],[1Y Return vs Nifty]]-AVERAGE(Table2[1Y Return vs Nifty]))/_xlfn.STDEV.P(Table2[1Y Return vs Nifty])</f>
        <v>0.8039315263738922</v>
      </c>
      <c r="I126">
        <v>10.2145999559492</v>
      </c>
      <c r="J126">
        <f>(Table2[[#This Row],[1M Return vs Nifty]]-AVERAGE(Table2[1M Return vs Nifty]))/_xlfn.STDEV.P(Table2[1M Return vs Nifty])</f>
        <v>0.74346285702627535</v>
      </c>
      <c r="K126">
        <v>50.8015826114653</v>
      </c>
      <c r="L126">
        <f>(Table2[[#This Row],[6M Return vs Nifty]]-AVERAGE(Table2[6M Return vs Nifty]))/_xlfn.STDEV.P(Table2[6M Return vs Nifty])</f>
        <v>1.0078362687566869</v>
      </c>
      <c r="M126">
        <v>-3.7200440105990902</v>
      </c>
      <c r="N126">
        <f>(Table2[[#This Row],[1W Return vs Nifty]]-AVERAGE(Table2[1W Return vs Nifty]))/_xlfn.STDEV.P(Table2[1W Return vs Nifty])</f>
        <v>-0.90991942838297002</v>
      </c>
      <c r="O126">
        <v>147.76</v>
      </c>
      <c r="P126">
        <v>137.60817125516601</v>
      </c>
      <c r="Q126">
        <v>110.664336964928</v>
      </c>
      <c r="R126">
        <v>52.945735743862897</v>
      </c>
      <c r="S126" s="1">
        <f>(Table2[[#This Row],[Close Price]]-Table2[[#This Row],[20D EMA]])/Table2[[#This Row],[20D EMA]]</f>
        <v>1.2587980508933498E-2</v>
      </c>
      <c r="T126" s="1">
        <f>(Table2[[#This Row],[Close Price]]-Table2[[#This Row],[50D EMA]])/Table2[[#This Row],[50D EMA]]</f>
        <v>8.7290083395996365E-2</v>
      </c>
      <c r="U126" s="1">
        <f>(Table2[[#This Row],[Close Price]]-Table2[[#This Row],[200D EMA]])/Table2[[#This Row],[200D EMA]]</f>
        <v>0.35201641381015031</v>
      </c>
      <c r="V126">
        <v>0.73742482066999204</v>
      </c>
      <c r="W126">
        <v>148.55000000000001</v>
      </c>
      <c r="X126">
        <v>151.75</v>
      </c>
      <c r="Y126">
        <v>148.55000000000001</v>
      </c>
      <c r="Z126">
        <v>151.75</v>
      </c>
      <c r="AA126">
        <v>146.01</v>
      </c>
      <c r="AB126">
        <v>160.66</v>
      </c>
      <c r="AC126" s="1">
        <f>(Table2[[#This Row],[Close Price]]/Table2[[#This Row],[Day Low]])-1</f>
        <v>7.2029619656681643E-3</v>
      </c>
      <c r="AD126" s="1">
        <f>(Table2[[#This Row],[Day High]]/Table2[[#This Row],[Close Price]])-1</f>
        <v>1.4236064697233042E-2</v>
      </c>
      <c r="AE126" s="1">
        <f>(Table2[[#This Row],[Close Price]]/Table2[[#This Row],[Current Week Low]])-1</f>
        <v>7.2029619656681643E-3</v>
      </c>
      <c r="AF126" s="1">
        <f>(Table2[[#This Row],[Current Week High]]/Table2[[#This Row],[Close Price]])-1</f>
        <v>1.4236064697233042E-2</v>
      </c>
      <c r="AG126" s="1">
        <f>(Table2[[#This Row],[Close Price]]/Table2[[#This Row],[Current Month Low]])-1</f>
        <v>2.4724333949729616E-2</v>
      </c>
      <c r="AH126" s="1">
        <f>(Table2[[#This Row],[Current Month High]]/Table2[[#This Row],[Close Price]])-1</f>
        <v>7.3786926881432846E-2</v>
      </c>
      <c r="AI126">
        <v>7.3786926881432802</v>
      </c>
      <c r="AJ126">
        <v>143.284552845528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0.26</v>
      </c>
      <c r="AM126" t="s">
        <v>3216</v>
      </c>
      <c r="AN126">
        <v>1.93</v>
      </c>
      <c r="AO126" t="s">
        <v>3216</v>
      </c>
      <c r="AP126">
        <v>7.0610976790088001E-2</v>
      </c>
      <c r="AQ126">
        <f>(Table2[[#This Row],[Sharpe Ratio]]-AVERAGE(Table2[Sharpe Ratio]))/_xlfn.STDEV.P(Table2[Sharpe Ratio])</f>
        <v>8.571323846344768E-2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1.7310244622373321</v>
      </c>
      <c r="AS126">
        <f>_xlfn.RANK.AVG(Table2[[#This Row],[1Y Return vs Nifty Z-Score]],Table2[1Y Return vs Nifty Z-Score])</f>
        <v>120</v>
      </c>
      <c r="AT126">
        <f>_xlfn.RANK.AVG(Table2[[#This Row],[6M Return vs Nifty Z-Score]],Table2[6M Return vs Nifty Z-Score])</f>
        <v>105</v>
      </c>
      <c r="AU126">
        <f>_xlfn.RANK.AVG(Table2[[#This Row],[Sharpe Ratio Z-Score]],Table2[Sharpe Ratio Z-Score])</f>
        <v>325</v>
      </c>
      <c r="AV126">
        <f>(Table2[[#This Row],[Rank 1Y]]+Table2[[#This Row],[Rank 6M]]+Table2[[#This Row],[Rank Sharpe]])/3</f>
        <v>183.33333333333334</v>
      </c>
    </row>
    <row r="127" spans="1:48" x14ac:dyDescent="0.3">
      <c r="A127" t="s">
        <v>207</v>
      </c>
      <c r="B127" t="s">
        <v>208</v>
      </c>
      <c r="C127" t="s">
        <v>3170</v>
      </c>
      <c r="D127" t="s">
        <v>51</v>
      </c>
      <c r="E127">
        <v>126642.5838468</v>
      </c>
      <c r="F127">
        <v>3418.95</v>
      </c>
      <c r="G127">
        <v>53.058890842809397</v>
      </c>
      <c r="H127">
        <f>(Table2[[#This Row],[1Y Return vs Nifty]]-AVERAGE(Table2[1Y Return vs Nifty]))/_xlfn.STDEV.P(Table2[1Y Return vs Nifty])</f>
        <v>0.41628399639027891</v>
      </c>
      <c r="I127">
        <v>11.9768965828035</v>
      </c>
      <c r="J127">
        <f>(Table2[[#This Row],[1M Return vs Nifty]]-AVERAGE(Table2[1M Return vs Nifty]))/_xlfn.STDEV.P(Table2[1M Return vs Nifty])</f>
        <v>0.91373766709819515</v>
      </c>
      <c r="K127">
        <v>32.815448983260502</v>
      </c>
      <c r="L127">
        <f>(Table2[[#This Row],[6M Return vs Nifty]]-AVERAGE(Table2[6M Return vs Nifty]))/_xlfn.STDEV.P(Table2[6M Return vs Nifty])</f>
        <v>0.47236671308215394</v>
      </c>
      <c r="M127">
        <v>0.58445560886835901</v>
      </c>
      <c r="N127">
        <f>(Table2[[#This Row],[1W Return vs Nifty]]-AVERAGE(Table2[1W Return vs Nifty]))/_xlfn.STDEV.P(Table2[1W Return vs Nifty])</f>
        <v>0.13111403533346569</v>
      </c>
      <c r="O127">
        <v>3234.29</v>
      </c>
      <c r="P127">
        <v>3057.0959502999099</v>
      </c>
      <c r="Q127">
        <v>2583.7492379242199</v>
      </c>
      <c r="R127">
        <v>69.107893382962004</v>
      </c>
      <c r="S127" s="1">
        <f>(Table2[[#This Row],[Close Price]]-Table2[[#This Row],[20D EMA]])/Table2[[#This Row],[20D EMA]]</f>
        <v>5.7094447313011464E-2</v>
      </c>
      <c r="T127" s="1">
        <f>(Table2[[#This Row],[Close Price]]-Table2[[#This Row],[50D EMA]])/Table2[[#This Row],[50D EMA]]</f>
        <v>0.11836529032220629</v>
      </c>
      <c r="U127" s="1">
        <f>(Table2[[#This Row],[Close Price]]-Table2[[#This Row],[200D EMA]])/Table2[[#This Row],[200D EMA]]</f>
        <v>0.32325147882647426</v>
      </c>
      <c r="V127">
        <v>0.68981151384610995</v>
      </c>
      <c r="W127">
        <v>3362.6</v>
      </c>
      <c r="X127">
        <v>3439.85</v>
      </c>
      <c r="Y127">
        <v>3362.6</v>
      </c>
      <c r="Z127">
        <v>3439.85</v>
      </c>
      <c r="AA127">
        <v>3190.05</v>
      </c>
      <c r="AB127">
        <v>3439.85</v>
      </c>
      <c r="AC127" s="1">
        <f>(Table2[[#This Row],[Close Price]]/Table2[[#This Row],[Day Low]])-1</f>
        <v>1.6757865937072403E-2</v>
      </c>
      <c r="AD127" s="1">
        <f>(Table2[[#This Row],[Day High]]/Table2[[#This Row],[Close Price]])-1</f>
        <v>6.1129879056436298E-3</v>
      </c>
      <c r="AE127" s="1">
        <f>(Table2[[#This Row],[Close Price]]/Table2[[#This Row],[Current Week Low]])-1</f>
        <v>1.6757865937072403E-2</v>
      </c>
      <c r="AF127" s="1">
        <f>(Table2[[#This Row],[Current Week High]]/Table2[[#This Row],[Close Price]])-1</f>
        <v>6.1129879056436298E-3</v>
      </c>
      <c r="AG127" s="1">
        <f>(Table2[[#This Row],[Close Price]]/Table2[[#This Row],[Current Month Low]])-1</f>
        <v>7.1754361216908702E-2</v>
      </c>
      <c r="AH127" s="1">
        <f>(Table2[[#This Row],[Current Month High]]/Table2[[#This Row],[Close Price]])-1</f>
        <v>6.1129879056436298E-3</v>
      </c>
      <c r="AI127">
        <v>0.61129879056436298</v>
      </c>
      <c r="AJ127">
        <v>94.164749978703398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0.14000000000000001</v>
      </c>
      <c r="AM127" t="s">
        <v>3216</v>
      </c>
      <c r="AN127">
        <v>6.83</v>
      </c>
      <c r="AO127" t="s">
        <v>3216</v>
      </c>
      <c r="AP127">
        <v>0.11460473342779</v>
      </c>
      <c r="AQ127">
        <f>(Table2[[#This Row],[Sharpe Ratio]]-AVERAGE(Table2[Sharpe Ratio]))/_xlfn.STDEV.P(Table2[Sharpe Ratio])</f>
        <v>0.59744548733487723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2.5309478992389707</v>
      </c>
      <c r="AS127">
        <f>_xlfn.RANK.AVG(Table2[[#This Row],[1Y Return vs Nifty Z-Score]],Table2[1Y Return vs Nifty Z-Score])</f>
        <v>173</v>
      </c>
      <c r="AT127">
        <f>_xlfn.RANK.AVG(Table2[[#This Row],[6M Return vs Nifty Z-Score]],Table2[6M Return vs Nifty Z-Score])</f>
        <v>186</v>
      </c>
      <c r="AU127">
        <f>_xlfn.RANK.AVG(Table2[[#This Row],[Sharpe Ratio Z-Score]],Table2[Sharpe Ratio Z-Score])</f>
        <v>194</v>
      </c>
      <c r="AV127">
        <f>(Table2[[#This Row],[Rank 1Y]]+Table2[[#This Row],[Rank 6M]]+Table2[[#This Row],[Rank Sharpe]])/3</f>
        <v>184.33333333333334</v>
      </c>
    </row>
    <row r="128" spans="1:48" x14ac:dyDescent="0.3">
      <c r="A128" t="s">
        <v>1201</v>
      </c>
      <c r="B128" t="s">
        <v>1202</v>
      </c>
      <c r="C128" t="s">
        <v>3173</v>
      </c>
      <c r="D128" t="s">
        <v>46</v>
      </c>
      <c r="E128">
        <v>10197.649593725</v>
      </c>
      <c r="F128">
        <v>1607.15</v>
      </c>
      <c r="G128">
        <v>39.456493287517901</v>
      </c>
      <c r="H128">
        <f>(Table2[[#This Row],[1Y Return vs Nifty]]-AVERAGE(Table2[1Y Return vs Nifty]))/_xlfn.STDEV.P(Table2[1Y Return vs Nifty])</f>
        <v>0.18982261383639645</v>
      </c>
      <c r="I128">
        <v>-1.8262740772713699</v>
      </c>
      <c r="J128">
        <f>(Table2[[#This Row],[1M Return vs Nifty]]-AVERAGE(Table2[1M Return vs Nifty]))/_xlfn.STDEV.P(Table2[1M Return vs Nifty])</f>
        <v>-0.41993807552062234</v>
      </c>
      <c r="K128">
        <v>64.562628225119099</v>
      </c>
      <c r="L128">
        <f>(Table2[[#This Row],[6M Return vs Nifty]]-AVERAGE(Table2[6M Return vs Nifty]))/_xlfn.STDEV.P(Table2[6M Return vs Nifty])</f>
        <v>1.4175197022659956</v>
      </c>
      <c r="M128">
        <v>4.7930052646624004</v>
      </c>
      <c r="N128">
        <f>(Table2[[#This Row],[1W Return vs Nifty]]-AVERAGE(Table2[1W Return vs Nifty]))/_xlfn.STDEV.P(Table2[1W Return vs Nifty])</f>
        <v>1.1489422180981628</v>
      </c>
      <c r="O128">
        <v>1548.36</v>
      </c>
      <c r="P128">
        <v>1563.95617366445</v>
      </c>
      <c r="Q128">
        <v>1322.53955872555</v>
      </c>
      <c r="R128">
        <v>57.105191579450697</v>
      </c>
      <c r="S128" s="1">
        <f>(Table2[[#This Row],[Close Price]]-Table2[[#This Row],[20D EMA]])/Table2[[#This Row],[20D EMA]]</f>
        <v>3.7969206127774026E-2</v>
      </c>
      <c r="T128" s="1">
        <f>(Table2[[#This Row],[Close Price]]-Table2[[#This Row],[50D EMA]])/Table2[[#This Row],[50D EMA]]</f>
        <v>2.7618309939174409E-2</v>
      </c>
      <c r="U128" s="1">
        <f>(Table2[[#This Row],[Close Price]]-Table2[[#This Row],[200D EMA]])/Table2[[#This Row],[200D EMA]]</f>
        <v>0.21519994573826709</v>
      </c>
      <c r="V128">
        <v>1.02141251262755</v>
      </c>
      <c r="W128">
        <v>1596</v>
      </c>
      <c r="X128">
        <v>1643.75</v>
      </c>
      <c r="Y128">
        <v>1596</v>
      </c>
      <c r="Z128">
        <v>1643.75</v>
      </c>
      <c r="AA128">
        <v>1440</v>
      </c>
      <c r="AB128">
        <v>1643.75</v>
      </c>
      <c r="AC128" s="1">
        <f>(Table2[[#This Row],[Close Price]]/Table2[[#This Row],[Day Low]])-1</f>
        <v>6.9862155388471514E-3</v>
      </c>
      <c r="AD128" s="1">
        <f>(Table2[[#This Row],[Day High]]/Table2[[#This Row],[Close Price]])-1</f>
        <v>2.2773232118968201E-2</v>
      </c>
      <c r="AE128" s="1">
        <f>(Table2[[#This Row],[Close Price]]/Table2[[#This Row],[Current Week Low]])-1</f>
        <v>6.9862155388471514E-3</v>
      </c>
      <c r="AF128" s="1">
        <f>(Table2[[#This Row],[Current Week High]]/Table2[[#This Row],[Close Price]])-1</f>
        <v>2.2773232118968201E-2</v>
      </c>
      <c r="AG128" s="1">
        <f>(Table2[[#This Row],[Close Price]]/Table2[[#This Row],[Current Month Low]])-1</f>
        <v>0.11607638888888894</v>
      </c>
      <c r="AH128" s="1">
        <f>(Table2[[#This Row],[Current Month High]]/Table2[[#This Row],[Close Price]])-1</f>
        <v>2.2773232118968201E-2</v>
      </c>
      <c r="AI128">
        <v>16.971035684285798</v>
      </c>
      <c r="AJ128">
        <v>99.621165072661697</v>
      </c>
      <c r="AK128" t="str">
        <f>IF(AND(Table2[[#This Row],[20D EMA]]&gt;Table2[[#This Row],[50D EMA]],Table2[[#This Row],[50D EMA]]&gt;Table2[[#This Row],[200D EMA]]),"Uptrend","Downtrend/NoTrend")</f>
        <v>Downtrend/NoTrend</v>
      </c>
      <c r="AL128">
        <v>-0.11</v>
      </c>
      <c r="AM128" t="s">
        <v>3215</v>
      </c>
      <c r="AN128">
        <v>5.23</v>
      </c>
      <c r="AO128" t="s">
        <v>3216</v>
      </c>
      <c r="AP128">
        <v>9.6680601077707998E-2</v>
      </c>
      <c r="AQ128">
        <f>(Table2[[#This Row],[Sharpe Ratio]]-AVERAGE(Table2[Sharpe Ratio]))/_xlfn.STDEV.P(Table2[Sharpe Ratio])</f>
        <v>0.38895325440026052</v>
      </c>
      <c r="AR1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8">
        <f>_xlfn.RANK.AVG(Table2[[#This Row],[1Y Return vs Nifty Z-Score]],Table2[1Y Return vs Nifty Z-Score])</f>
        <v>249</v>
      </c>
      <c r="AT128">
        <f>_xlfn.RANK.AVG(Table2[[#This Row],[6M Return vs Nifty Z-Score]],Table2[6M Return vs Nifty Z-Score])</f>
        <v>64</v>
      </c>
      <c r="AU128">
        <f>_xlfn.RANK.AVG(Table2[[#This Row],[Sharpe Ratio Z-Score]],Table2[Sharpe Ratio Z-Score])</f>
        <v>240</v>
      </c>
      <c r="AV128">
        <f>(Table2[[#This Row],[Rank 1Y]]+Table2[[#This Row],[Rank 6M]]+Table2[[#This Row],[Rank Sharpe]])/3</f>
        <v>184.33333333333334</v>
      </c>
    </row>
    <row r="129" spans="1:48" x14ac:dyDescent="0.3">
      <c r="A129" t="s">
        <v>197</v>
      </c>
      <c r="B129" t="s">
        <v>198</v>
      </c>
      <c r="C129" t="s">
        <v>3175</v>
      </c>
      <c r="D129" t="s">
        <v>57</v>
      </c>
      <c r="E129">
        <v>134015.8722406</v>
      </c>
      <c r="F129">
        <v>771.6</v>
      </c>
      <c r="G129">
        <v>70.152682480545906</v>
      </c>
      <c r="H129">
        <f>(Table2[[#This Row],[1Y Return vs Nifty]]-AVERAGE(Table2[1Y Return vs Nifty]))/_xlfn.STDEV.P(Table2[1Y Return vs Nifty])</f>
        <v>0.70087233250047476</v>
      </c>
      <c r="I129">
        <v>13.731445045149499</v>
      </c>
      <c r="J129">
        <f>(Table2[[#This Row],[1M Return vs Nifty]]-AVERAGE(Table2[1M Return vs Nifty]))/_xlfn.STDEV.P(Table2[1M Return vs Nifty])</f>
        <v>1.0832638419971523</v>
      </c>
      <c r="K129">
        <v>40.494576131875299</v>
      </c>
      <c r="L129">
        <f>(Table2[[#This Row],[6M Return vs Nifty]]-AVERAGE(Table2[6M Return vs Nifty]))/_xlfn.STDEV.P(Table2[6M Return vs Nifty])</f>
        <v>0.70098387379249738</v>
      </c>
      <c r="M129">
        <v>5.9549842625726797</v>
      </c>
      <c r="N129">
        <f>(Table2[[#This Row],[1W Return vs Nifty]]-AVERAGE(Table2[1W Return vs Nifty]))/_xlfn.STDEV.P(Table2[1W Return vs Nifty])</f>
        <v>1.4299642015801708</v>
      </c>
      <c r="O129">
        <v>728.14</v>
      </c>
      <c r="P129">
        <v>707.62850000844298</v>
      </c>
      <c r="Q129">
        <v>597.38920951346802</v>
      </c>
      <c r="R129">
        <v>75.724561801376595</v>
      </c>
      <c r="S129" s="1">
        <f>(Table2[[#This Row],[Close Price]]-Table2[[#This Row],[20D EMA]])/Table2[[#This Row],[20D EMA]]</f>
        <v>5.9686324058560218E-2</v>
      </c>
      <c r="T129" s="1">
        <f>(Table2[[#This Row],[Close Price]]-Table2[[#This Row],[50D EMA]])/Table2[[#This Row],[50D EMA]]</f>
        <v>9.0402661835686057E-2</v>
      </c>
      <c r="U129" s="1">
        <f>(Table2[[#This Row],[Close Price]]-Table2[[#This Row],[200D EMA]])/Table2[[#This Row],[200D EMA]]</f>
        <v>0.29162024976717371</v>
      </c>
      <c r="V129">
        <v>1.08295478447006</v>
      </c>
      <c r="W129">
        <v>756</v>
      </c>
      <c r="X129">
        <v>780.3</v>
      </c>
      <c r="Y129">
        <v>756</v>
      </c>
      <c r="Z129">
        <v>780.3</v>
      </c>
      <c r="AA129">
        <v>676.25</v>
      </c>
      <c r="AB129">
        <v>780.3</v>
      </c>
      <c r="AC129" s="1">
        <f>(Table2[[#This Row],[Close Price]]/Table2[[#This Row],[Day Low]])-1</f>
        <v>2.0634920634920562E-2</v>
      </c>
      <c r="AD129" s="1">
        <f>(Table2[[#This Row],[Day High]]/Table2[[#This Row],[Close Price]])-1</f>
        <v>1.1275272161741734E-2</v>
      </c>
      <c r="AE129" s="1">
        <f>(Table2[[#This Row],[Close Price]]/Table2[[#This Row],[Current Week Low]])-1</f>
        <v>2.0634920634920562E-2</v>
      </c>
      <c r="AF129" s="1">
        <f>(Table2[[#This Row],[Current Week High]]/Table2[[#This Row],[Close Price]])-1</f>
        <v>1.1275272161741734E-2</v>
      </c>
      <c r="AG129" s="1">
        <f>(Table2[[#This Row],[Close Price]]/Table2[[#This Row],[Current Month Low]])-1</f>
        <v>0.14099815157116447</v>
      </c>
      <c r="AH129" s="1">
        <f>(Table2[[#This Row],[Current Month High]]/Table2[[#This Row],[Close Price]])-1</f>
        <v>1.1275272161741734E-2</v>
      </c>
      <c r="AI129">
        <v>1.1275272161741701</v>
      </c>
      <c r="AJ129">
        <v>122.043165467625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0.02</v>
      </c>
      <c r="AM129" t="s">
        <v>3216</v>
      </c>
      <c r="AN129">
        <v>7.16</v>
      </c>
      <c r="AO129" t="s">
        <v>3216</v>
      </c>
      <c r="AP129">
        <v>8.5901398694917003E-2</v>
      </c>
      <c r="AQ129">
        <f>(Table2[[#This Row],[Sharpe Ratio]]-AVERAGE(Table2[Sharpe Ratio]))/_xlfn.STDEV.P(Table2[Sharpe Ratio])</f>
        <v>0.26357033877857611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4.1786545886488717</v>
      </c>
      <c r="AS129">
        <f>_xlfn.RANK.AVG(Table2[[#This Row],[1Y Return vs Nifty Z-Score]],Table2[1Y Return vs Nifty Z-Score])</f>
        <v>132</v>
      </c>
      <c r="AT129">
        <f>_xlfn.RANK.AVG(Table2[[#This Row],[6M Return vs Nifty Z-Score]],Table2[6M Return vs Nifty Z-Score])</f>
        <v>148</v>
      </c>
      <c r="AU129">
        <f>_xlfn.RANK.AVG(Table2[[#This Row],[Sharpe Ratio Z-Score]],Table2[Sharpe Ratio Z-Score])</f>
        <v>275</v>
      </c>
      <c r="AV129">
        <f>(Table2[[#This Row],[Rank 1Y]]+Table2[[#This Row],[Rank 6M]]+Table2[[#This Row],[Rank Sharpe]])/3</f>
        <v>185</v>
      </c>
    </row>
    <row r="130" spans="1:48" x14ac:dyDescent="0.3">
      <c r="A130" t="s">
        <v>873</v>
      </c>
      <c r="B130" t="s">
        <v>874</v>
      </c>
      <c r="C130" t="s">
        <v>3176</v>
      </c>
      <c r="D130" t="s">
        <v>742</v>
      </c>
      <c r="E130">
        <v>18226.719806839999</v>
      </c>
      <c r="F130">
        <v>987.6</v>
      </c>
      <c r="G130">
        <v>16.288825577307101</v>
      </c>
      <c r="H130">
        <f>(Table2[[#This Row],[1Y Return vs Nifty]]-AVERAGE(Table2[1Y Return vs Nifty]))/_xlfn.STDEV.P(Table2[1Y Return vs Nifty])</f>
        <v>-0.19588748167263342</v>
      </c>
      <c r="I130">
        <v>2.8995651519925101</v>
      </c>
      <c r="J130">
        <f>(Table2[[#This Row],[1M Return vs Nifty]]-AVERAGE(Table2[1M Return vs Nifty]))/_xlfn.STDEV.P(Table2[1M Return vs Nifty])</f>
        <v>3.6677096369997338E-2</v>
      </c>
      <c r="K130">
        <v>42.253610926628099</v>
      </c>
      <c r="L130">
        <f>(Table2[[#This Row],[6M Return vs Nifty]]-AVERAGE(Table2[6M Return vs Nifty]))/_xlfn.STDEV.P(Table2[6M Return vs Nifty])</f>
        <v>0.75335252619065796</v>
      </c>
      <c r="M130">
        <v>3.3206194893141499</v>
      </c>
      <c r="N130">
        <f>(Table2[[#This Row],[1W Return vs Nifty]]-AVERAGE(Table2[1W Return vs Nifty]))/_xlfn.STDEV.P(Table2[1W Return vs Nifty])</f>
        <v>0.7928490599746556</v>
      </c>
      <c r="O130">
        <v>965.97</v>
      </c>
      <c r="P130">
        <v>924.43494204567105</v>
      </c>
      <c r="Q130">
        <v>789.860043995659</v>
      </c>
      <c r="R130">
        <v>73.180313948666907</v>
      </c>
      <c r="S130" s="1">
        <f>(Table2[[#This Row],[Close Price]]-Table2[[#This Row],[20D EMA]])/Table2[[#This Row],[20D EMA]]</f>
        <v>2.2391999751545075E-2</v>
      </c>
      <c r="T130" s="1">
        <f>(Table2[[#This Row],[Close Price]]-Table2[[#This Row],[50D EMA]])/Table2[[#This Row],[50D EMA]]</f>
        <v>6.8328289078463181E-2</v>
      </c>
      <c r="U130" s="1">
        <f>(Table2[[#This Row],[Close Price]]-Table2[[#This Row],[200D EMA]])/Table2[[#This Row],[200D EMA]]</f>
        <v>0.25034809332047664</v>
      </c>
      <c r="V130">
        <v>0.70092895158366197</v>
      </c>
      <c r="W130">
        <v>985</v>
      </c>
      <c r="X130">
        <v>1035.45</v>
      </c>
      <c r="Y130">
        <v>985</v>
      </c>
      <c r="Z130">
        <v>1035.45</v>
      </c>
      <c r="AA130">
        <v>944.4</v>
      </c>
      <c r="AB130">
        <v>1035.45</v>
      </c>
      <c r="AC130" s="1">
        <f>(Table2[[#This Row],[Close Price]]/Table2[[#This Row],[Day Low]])-1</f>
        <v>2.6395939086294451E-3</v>
      </c>
      <c r="AD130" s="1">
        <f>(Table2[[#This Row],[Day High]]/Table2[[#This Row],[Close Price]])-1</f>
        <v>4.8450789793438753E-2</v>
      </c>
      <c r="AE130" s="1">
        <f>(Table2[[#This Row],[Close Price]]/Table2[[#This Row],[Current Week Low]])-1</f>
        <v>2.6395939086294451E-3</v>
      </c>
      <c r="AF130" s="1">
        <f>(Table2[[#This Row],[Current Week High]]/Table2[[#This Row],[Close Price]])-1</f>
        <v>4.8450789793438753E-2</v>
      </c>
      <c r="AG130" s="1">
        <f>(Table2[[#This Row],[Close Price]]/Table2[[#This Row],[Current Month Low]])-1</f>
        <v>4.5743329097839958E-2</v>
      </c>
      <c r="AH130" s="1">
        <f>(Table2[[#This Row],[Current Month High]]/Table2[[#This Row],[Close Price]])-1</f>
        <v>4.8450789793438753E-2</v>
      </c>
      <c r="AI130">
        <v>4.84507897934387</v>
      </c>
      <c r="AJ130">
        <v>69.254498714652897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0.09</v>
      </c>
      <c r="AM130" t="s">
        <v>3216</v>
      </c>
      <c r="AN130">
        <v>2.4</v>
      </c>
      <c r="AO130" t="s">
        <v>3216</v>
      </c>
      <c r="AP130">
        <v>0.18100396394634499</v>
      </c>
      <c r="AQ130">
        <f>(Table2[[#This Row],[Sharpe Ratio]]-AVERAGE(Table2[Sharpe Ratio]))/_xlfn.STDEV.P(Table2[Sharpe Ratio])</f>
        <v>1.3697966151645344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2.7567878160272121</v>
      </c>
      <c r="AS130">
        <f>_xlfn.RANK.AVG(Table2[[#This Row],[1Y Return vs Nifty Z-Score]],Table2[1Y Return vs Nifty Z-Score])</f>
        <v>356</v>
      </c>
      <c r="AT130">
        <f>_xlfn.RANK.AVG(Table2[[#This Row],[6M Return vs Nifty Z-Score]],Table2[6M Return vs Nifty Z-Score])</f>
        <v>140</v>
      </c>
      <c r="AU130">
        <f>_xlfn.RANK.AVG(Table2[[#This Row],[Sharpe Ratio Z-Score]],Table2[Sharpe Ratio Z-Score])</f>
        <v>62</v>
      </c>
      <c r="AV130">
        <f>(Table2[[#This Row],[Rank 1Y]]+Table2[[#This Row],[Rank 6M]]+Table2[[#This Row],[Rank Sharpe]])/3</f>
        <v>186</v>
      </c>
    </row>
    <row r="131" spans="1:48" x14ac:dyDescent="0.3">
      <c r="A131" t="s">
        <v>240</v>
      </c>
      <c r="B131" t="s">
        <v>241</v>
      </c>
      <c r="C131" t="s">
        <v>3171</v>
      </c>
      <c r="D131" t="s">
        <v>242</v>
      </c>
      <c r="E131">
        <v>112992.19578548</v>
      </c>
      <c r="F131">
        <v>428.7</v>
      </c>
      <c r="G131">
        <v>105.894801479349</v>
      </c>
      <c r="H131">
        <f>(Table2[[#This Row],[1Y Return vs Nifty]]-AVERAGE(Table2[1Y Return vs Nifty]))/_xlfn.STDEV.P(Table2[1Y Return vs Nifty])</f>
        <v>1.2959299060622467</v>
      </c>
      <c r="I131">
        <v>1.5402447095892</v>
      </c>
      <c r="J131">
        <f>(Table2[[#This Row],[1M Return vs Nifty]]-AVERAGE(Table2[1M Return vs Nifty]))/_xlfn.STDEV.P(Table2[1M Return vs Nifty])</f>
        <v>-9.4661763745881353E-2</v>
      </c>
      <c r="K131">
        <v>57.256739747399699</v>
      </c>
      <c r="L131">
        <f>(Table2[[#This Row],[6M Return vs Nifty]]-AVERAGE(Table2[6M Return vs Nifty]))/_xlfn.STDEV.P(Table2[6M Return vs Nifty])</f>
        <v>1.2000143207404517</v>
      </c>
      <c r="M131">
        <v>4.82039715263404E-2</v>
      </c>
      <c r="N131">
        <f>(Table2[[#This Row],[1W Return vs Nifty]]-AVERAGE(Table2[1W Return vs Nifty]))/_xlfn.STDEV.P(Table2[1W Return vs Nifty])</f>
        <v>1.4227938890446032E-3</v>
      </c>
      <c r="O131">
        <v>430.2</v>
      </c>
      <c r="P131">
        <v>416.07101685959401</v>
      </c>
      <c r="Q131">
        <v>331.97877261546199</v>
      </c>
      <c r="R131">
        <v>46.556620396246203</v>
      </c>
      <c r="S131" s="1">
        <f>(Table2[[#This Row],[Close Price]]-Table2[[#This Row],[20D EMA]])/Table2[[#This Row],[20D EMA]]</f>
        <v>-3.4867503486750349E-3</v>
      </c>
      <c r="T131" s="1">
        <f>(Table2[[#This Row],[Close Price]]-Table2[[#This Row],[50D EMA]])/Table2[[#This Row],[50D EMA]]</f>
        <v>3.035295088739073E-2</v>
      </c>
      <c r="U131" s="1">
        <f>(Table2[[#This Row],[Close Price]]-Table2[[#This Row],[200D EMA]])/Table2[[#This Row],[200D EMA]]</f>
        <v>0.29134762630311978</v>
      </c>
      <c r="V131">
        <v>0.30170070273045901</v>
      </c>
      <c r="W131">
        <v>420.1</v>
      </c>
      <c r="X131">
        <v>431.15</v>
      </c>
      <c r="Y131">
        <v>420.1</v>
      </c>
      <c r="Z131">
        <v>431.15</v>
      </c>
      <c r="AA131">
        <v>414</v>
      </c>
      <c r="AB131">
        <v>460</v>
      </c>
      <c r="AC131" s="1">
        <f>(Table2[[#This Row],[Close Price]]/Table2[[#This Row],[Day Low]])-1</f>
        <v>2.0471316353249058E-2</v>
      </c>
      <c r="AD131" s="1">
        <f>(Table2[[#This Row],[Day High]]/Table2[[#This Row],[Close Price]])-1</f>
        <v>5.7149521810122561E-3</v>
      </c>
      <c r="AE131" s="1">
        <f>(Table2[[#This Row],[Close Price]]/Table2[[#This Row],[Current Week Low]])-1</f>
        <v>2.0471316353249058E-2</v>
      </c>
      <c r="AF131" s="1">
        <f>(Table2[[#This Row],[Current Week High]]/Table2[[#This Row],[Close Price]])-1</f>
        <v>5.7149521810122561E-3</v>
      </c>
      <c r="AG131" s="1">
        <f>(Table2[[#This Row],[Close Price]]/Table2[[#This Row],[Current Month Low]])-1</f>
        <v>3.5507246376811574E-2</v>
      </c>
      <c r="AH131" s="1">
        <f>(Table2[[#This Row],[Current Month High]]/Table2[[#This Row],[Close Price]])-1</f>
        <v>7.3011429904362046E-2</v>
      </c>
      <c r="AI131">
        <v>7.3827851644506701</v>
      </c>
      <c r="AJ131">
        <v>157.16856628674199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0.1</v>
      </c>
      <c r="AM131" t="s">
        <v>3216</v>
      </c>
      <c r="AN131">
        <v>-4</v>
      </c>
      <c r="AO131" t="s">
        <v>3215</v>
      </c>
      <c r="AP131">
        <v>4.1829198035556001E-2</v>
      </c>
      <c r="AQ131">
        <f>(Table2[[#This Row],[Sharpe Ratio]]-AVERAGE(Table2[Sharpe Ratio]))/_xlfn.STDEV.P(Table2[Sharpe Ratio])</f>
        <v>-0.24907436537473945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2.153630891571122</v>
      </c>
      <c r="AS131">
        <f>_xlfn.RANK.AVG(Table2[[#This Row],[1Y Return vs Nifty Z-Score]],Table2[1Y Return vs Nifty Z-Score])</f>
        <v>73</v>
      </c>
      <c r="AT131">
        <f>_xlfn.RANK.AVG(Table2[[#This Row],[6M Return vs Nifty Z-Score]],Table2[6M Return vs Nifty Z-Score])</f>
        <v>81</v>
      </c>
      <c r="AU131">
        <f>_xlfn.RANK.AVG(Table2[[#This Row],[Sharpe Ratio Z-Score]],Table2[Sharpe Ratio Z-Score])</f>
        <v>405</v>
      </c>
      <c r="AV131">
        <f>(Table2[[#This Row],[Rank 1Y]]+Table2[[#This Row],[Rank 6M]]+Table2[[#This Row],[Rank Sharpe]])/3</f>
        <v>186.33333333333334</v>
      </c>
    </row>
    <row r="132" spans="1:48" x14ac:dyDescent="0.3">
      <c r="A132" t="s">
        <v>1498</v>
      </c>
      <c r="B132" t="s">
        <v>1499</v>
      </c>
      <c r="C132" t="s">
        <v>3169</v>
      </c>
      <c r="D132" t="s">
        <v>21</v>
      </c>
      <c r="E132">
        <v>6967.7770269800003</v>
      </c>
      <c r="F132">
        <v>876.55</v>
      </c>
      <c r="G132">
        <v>50.2689825245333</v>
      </c>
      <c r="H132">
        <f>(Table2[[#This Row],[1Y Return vs Nifty]]-AVERAGE(Table2[1Y Return vs Nifty]))/_xlfn.STDEV.P(Table2[1Y Return vs Nifty])</f>
        <v>0.36983582485381311</v>
      </c>
      <c r="I132">
        <v>4.2451087886469399</v>
      </c>
      <c r="J132">
        <f>(Table2[[#This Row],[1M Return vs Nifty]]-AVERAGE(Table2[1M Return vs Nifty]))/_xlfn.STDEV.P(Table2[1M Return vs Nifty])</f>
        <v>0.16668482814655913</v>
      </c>
      <c r="K132">
        <v>30.565971280333699</v>
      </c>
      <c r="L132">
        <f>(Table2[[#This Row],[6M Return vs Nifty]]-AVERAGE(Table2[6M Return vs Nifty]))/_xlfn.STDEV.P(Table2[6M Return vs Nifty])</f>
        <v>0.40539696566533745</v>
      </c>
      <c r="M132">
        <v>1.7629592329038899</v>
      </c>
      <c r="N132">
        <f>(Table2[[#This Row],[1W Return vs Nifty]]-AVERAGE(Table2[1W Return vs Nifty]))/_xlfn.STDEV.P(Table2[1W Return vs Nifty])</f>
        <v>0.41613246214049776</v>
      </c>
      <c r="O132">
        <v>829.88</v>
      </c>
      <c r="P132">
        <v>827.24274658771401</v>
      </c>
      <c r="Q132">
        <v>711.62725066082305</v>
      </c>
      <c r="R132">
        <v>57.394472335510102</v>
      </c>
      <c r="S132" s="1">
        <f>(Table2[[#This Row],[Close Price]]-Table2[[#This Row],[20D EMA]])/Table2[[#This Row],[20D EMA]]</f>
        <v>5.6237046319949822E-2</v>
      </c>
      <c r="T132" s="1">
        <f>(Table2[[#This Row],[Close Price]]-Table2[[#This Row],[50D EMA]])/Table2[[#This Row],[50D EMA]]</f>
        <v>5.960433453865021E-2</v>
      </c>
      <c r="U132" s="1">
        <f>(Table2[[#This Row],[Close Price]]-Table2[[#This Row],[200D EMA]])/Table2[[#This Row],[200D EMA]]</f>
        <v>0.23175440398892574</v>
      </c>
      <c r="V132">
        <v>0.62357126848780398</v>
      </c>
      <c r="W132">
        <v>831.45</v>
      </c>
      <c r="X132">
        <v>885</v>
      </c>
      <c r="Y132">
        <v>831.45</v>
      </c>
      <c r="Z132">
        <v>885</v>
      </c>
      <c r="AA132">
        <v>787</v>
      </c>
      <c r="AB132">
        <v>890</v>
      </c>
      <c r="AC132" s="1">
        <f>(Table2[[#This Row],[Close Price]]/Table2[[#This Row],[Day Low]])-1</f>
        <v>5.4242588249443724E-2</v>
      </c>
      <c r="AD132" s="1">
        <f>(Table2[[#This Row],[Day High]]/Table2[[#This Row],[Close Price]])-1</f>
        <v>9.6400661685016598E-3</v>
      </c>
      <c r="AE132" s="1">
        <f>(Table2[[#This Row],[Close Price]]/Table2[[#This Row],[Current Week Low]])-1</f>
        <v>5.4242588249443724E-2</v>
      </c>
      <c r="AF132" s="1">
        <f>(Table2[[#This Row],[Current Week High]]/Table2[[#This Row],[Close Price]])-1</f>
        <v>9.6400661685016598E-3</v>
      </c>
      <c r="AG132" s="1">
        <f>(Table2[[#This Row],[Close Price]]/Table2[[#This Row],[Current Month Low]])-1</f>
        <v>0.11378653113087678</v>
      </c>
      <c r="AH132" s="1">
        <f>(Table2[[#This Row],[Current Month High]]/Table2[[#This Row],[Close Price]])-1</f>
        <v>1.5344247333295424E-2</v>
      </c>
      <c r="AI132">
        <v>5.8353773315840503</v>
      </c>
      <c r="AJ132">
        <v>111.21686746987901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-0.16</v>
      </c>
      <c r="AM132" t="s">
        <v>3215</v>
      </c>
      <c r="AN132">
        <v>8.69</v>
      </c>
      <c r="AO132" t="s">
        <v>3216</v>
      </c>
      <c r="AP132">
        <v>0.124860404726827</v>
      </c>
      <c r="AQ132">
        <f>(Table2[[#This Row],[Sharpe Ratio]]-AVERAGE(Table2[Sharpe Ratio]))/_xlfn.STDEV.P(Table2[Sharpe Ratio])</f>
        <v>0.71673872661794369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2.0747888074241509</v>
      </c>
      <c r="AS132">
        <f>_xlfn.RANK.AVG(Table2[[#This Row],[1Y Return vs Nifty Z-Score]],Table2[1Y Return vs Nifty Z-Score])</f>
        <v>190</v>
      </c>
      <c r="AT132">
        <f>_xlfn.RANK.AVG(Table2[[#This Row],[6M Return vs Nifty Z-Score]],Table2[6M Return vs Nifty Z-Score])</f>
        <v>205</v>
      </c>
      <c r="AU132">
        <f>_xlfn.RANK.AVG(Table2[[#This Row],[Sharpe Ratio Z-Score]],Table2[Sharpe Ratio Z-Score])</f>
        <v>166</v>
      </c>
      <c r="AV132">
        <f>(Table2[[#This Row],[Rank 1Y]]+Table2[[#This Row],[Rank 6M]]+Table2[[#This Row],[Rank Sharpe]])/3</f>
        <v>187</v>
      </c>
    </row>
    <row r="133" spans="1:48" x14ac:dyDescent="0.3">
      <c r="A133" t="s">
        <v>1416</v>
      </c>
      <c r="B133" t="s">
        <v>1417</v>
      </c>
      <c r="C133" t="s">
        <v>3182</v>
      </c>
      <c r="D133" t="s">
        <v>742</v>
      </c>
      <c r="E133">
        <v>7905.3046318950001</v>
      </c>
      <c r="F133">
        <v>229.79</v>
      </c>
      <c r="G133">
        <v>42.142710433465197</v>
      </c>
      <c r="H133">
        <f>(Table2[[#This Row],[1Y Return vs Nifty]]-AVERAGE(Table2[1Y Return vs Nifty]))/_xlfn.STDEV.P(Table2[1Y Return vs Nifty])</f>
        <v>0.23454446865930034</v>
      </c>
      <c r="I133">
        <v>-11.700882004274501</v>
      </c>
      <c r="J133">
        <f>(Table2[[#This Row],[1M Return vs Nifty]]-AVERAGE(Table2[1M Return vs Nifty]))/_xlfn.STDEV.P(Table2[1M Return vs Nifty])</f>
        <v>-1.3740322749213367</v>
      </c>
      <c r="K133">
        <v>22.299266683936601</v>
      </c>
      <c r="L133">
        <f>(Table2[[#This Row],[6M Return vs Nifty]]-AVERAGE(Table2[6M Return vs Nifty]))/_xlfn.STDEV.P(Table2[6M Return vs Nifty])</f>
        <v>0.15928689394965265</v>
      </c>
      <c r="M133">
        <v>1.1078318659803601</v>
      </c>
      <c r="N133">
        <f>(Table2[[#This Row],[1W Return vs Nifty]]-AVERAGE(Table2[1W Return vs Nifty]))/_xlfn.STDEV.P(Table2[1W Return vs Nifty])</f>
        <v>0.25769139529050039</v>
      </c>
      <c r="O133">
        <v>235.47</v>
      </c>
      <c r="P133">
        <v>239.921262126709</v>
      </c>
      <c r="Q133">
        <v>201.74188345463901</v>
      </c>
      <c r="R133">
        <v>41.158731067442297</v>
      </c>
      <c r="S133" s="1">
        <f>(Table2[[#This Row],[Close Price]]-Table2[[#This Row],[20D EMA]])/Table2[[#This Row],[20D EMA]]</f>
        <v>-2.4121968828300873E-2</v>
      </c>
      <c r="T133" s="1">
        <f>(Table2[[#This Row],[Close Price]]-Table2[[#This Row],[50D EMA]])/Table2[[#This Row],[50D EMA]]</f>
        <v>-4.2227445941654E-2</v>
      </c>
      <c r="U133" s="1">
        <f>(Table2[[#This Row],[Close Price]]-Table2[[#This Row],[200D EMA]])/Table2[[#This Row],[200D EMA]]</f>
        <v>0.1390297149261398</v>
      </c>
      <c r="V133">
        <v>0.31689522056631703</v>
      </c>
      <c r="W133">
        <v>225.26</v>
      </c>
      <c r="X133">
        <v>228.96</v>
      </c>
      <c r="Y133">
        <v>225.26</v>
      </c>
      <c r="Z133">
        <v>228.96</v>
      </c>
      <c r="AA133">
        <v>220</v>
      </c>
      <c r="AB133">
        <v>243.98</v>
      </c>
      <c r="AC133" s="1">
        <f>(Table2[[#This Row],[Close Price]]/Table2[[#This Row],[Day Low]])-1</f>
        <v>2.0110095001331763E-2</v>
      </c>
      <c r="AD133" s="1">
        <f>(Table2[[#This Row],[Day High]]/Table2[[#This Row],[Close Price]])-1</f>
        <v>-3.6119935593367236E-3</v>
      </c>
      <c r="AE133" s="1">
        <f>(Table2[[#This Row],[Close Price]]/Table2[[#This Row],[Current Week Low]])-1</f>
        <v>2.0110095001331763E-2</v>
      </c>
      <c r="AF133" s="1">
        <f>(Table2[[#This Row],[Current Week High]]/Table2[[#This Row],[Close Price]])-1</f>
        <v>-3.6119935593367236E-3</v>
      </c>
      <c r="AG133" s="1">
        <f>(Table2[[#This Row],[Close Price]]/Table2[[#This Row],[Current Month Low]])-1</f>
        <v>4.4499999999999984E-2</v>
      </c>
      <c r="AH133" s="1">
        <f>(Table2[[#This Row],[Current Month High]]/Table2[[#This Row],[Close Price]])-1</f>
        <v>6.1752034466251882E-2</v>
      </c>
      <c r="AI133">
        <v>29.0265024587667</v>
      </c>
      <c r="AJ133">
        <v>107.57904245709101</v>
      </c>
      <c r="AK133" t="str">
        <f>IF(AND(Table2[[#This Row],[20D EMA]]&gt;Table2[[#This Row],[50D EMA]],Table2[[#This Row],[50D EMA]]&gt;Table2[[#This Row],[200D EMA]]),"Uptrend","Downtrend/NoTrend")</f>
        <v>Downtrend/NoTrend</v>
      </c>
      <c r="AL133">
        <v>-7.0000000000000007E-2</v>
      </c>
      <c r="AM133" t="s">
        <v>3215</v>
      </c>
      <c r="AN133">
        <v>-7.04</v>
      </c>
      <c r="AO133" t="s">
        <v>3215</v>
      </c>
      <c r="AP133">
        <v>0.17447046687053899</v>
      </c>
      <c r="AQ133">
        <f>(Table2[[#This Row],[Sharpe Ratio]]-AVERAGE(Table2[Sharpe Ratio]))/_xlfn.STDEV.P(Table2[Sharpe Ratio])</f>
        <v>1.2937994417671648</v>
      </c>
      <c r="AR1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3">
        <f>_xlfn.RANK.AVG(Table2[[#This Row],[1Y Return vs Nifty Z-Score]],Table2[1Y Return vs Nifty Z-Score])</f>
        <v>234</v>
      </c>
      <c r="AT133">
        <f>_xlfn.RANK.AVG(Table2[[#This Row],[6M Return vs Nifty Z-Score]],Table2[6M Return vs Nifty Z-Score])</f>
        <v>258</v>
      </c>
      <c r="AU133">
        <f>_xlfn.RANK.AVG(Table2[[#This Row],[Sharpe Ratio Z-Score]],Table2[Sharpe Ratio Z-Score])</f>
        <v>72</v>
      </c>
      <c r="AV133">
        <f>(Table2[[#This Row],[Rank 1Y]]+Table2[[#This Row],[Rank 6M]]+Table2[[#This Row],[Rank Sharpe]])/3</f>
        <v>188</v>
      </c>
    </row>
    <row r="134" spans="1:48" x14ac:dyDescent="0.3">
      <c r="A134" t="s">
        <v>711</v>
      </c>
      <c r="B134" t="s">
        <v>712</v>
      </c>
      <c r="C134" t="s">
        <v>3174</v>
      </c>
      <c r="D134" t="s">
        <v>713</v>
      </c>
      <c r="E134">
        <v>25719.193811975001</v>
      </c>
      <c r="F134">
        <v>2449.35</v>
      </c>
      <c r="G134">
        <v>42.711496974996201</v>
      </c>
      <c r="H134">
        <f>(Table2[[#This Row],[1Y Return vs Nifty]]-AVERAGE(Table2[1Y Return vs Nifty]))/_xlfn.STDEV.P(Table2[1Y Return vs Nifty])</f>
        <v>0.24401398945881883</v>
      </c>
      <c r="I134">
        <v>31.026972813520501</v>
      </c>
      <c r="J134">
        <f>(Table2[[#This Row],[1M Return vs Nifty]]-AVERAGE(Table2[1M Return vs Nifty]))/_xlfn.STDEV.P(Table2[1M Return vs Nifty])</f>
        <v>2.7543745171107976</v>
      </c>
      <c r="K134">
        <v>48.512042357389603</v>
      </c>
      <c r="L134">
        <f>(Table2[[#This Row],[6M Return vs Nifty]]-AVERAGE(Table2[6M Return vs Nifty]))/_xlfn.STDEV.P(Table2[6M Return vs Nifty])</f>
        <v>0.93967380939263756</v>
      </c>
      <c r="M134">
        <v>-1.7092180813073099</v>
      </c>
      <c r="N134">
        <f>(Table2[[#This Row],[1W Return vs Nifty]]-AVERAGE(Table2[1W Return vs Nifty]))/_xlfn.STDEV.P(Table2[1W Return vs Nifty])</f>
        <v>-0.42360574104190124</v>
      </c>
      <c r="O134">
        <v>2389.3000000000002</v>
      </c>
      <c r="P134">
        <v>2200.31037506234</v>
      </c>
      <c r="Q134">
        <v>1812.3794123593</v>
      </c>
      <c r="R134">
        <v>72.453647118741301</v>
      </c>
      <c r="S134" s="1">
        <f>(Table2[[#This Row],[Close Price]]-Table2[[#This Row],[20D EMA]])/Table2[[#This Row],[20D EMA]]</f>
        <v>2.5132884108316128E-2</v>
      </c>
      <c r="T134" s="1">
        <f>(Table2[[#This Row],[Close Price]]-Table2[[#This Row],[50D EMA]])/Table2[[#This Row],[50D EMA]]</f>
        <v>0.11318386158616557</v>
      </c>
      <c r="U134" s="1">
        <f>(Table2[[#This Row],[Close Price]]-Table2[[#This Row],[200D EMA]])/Table2[[#This Row],[200D EMA]]</f>
        <v>0.35145543107417621</v>
      </c>
      <c r="V134">
        <v>1.1335666859033</v>
      </c>
      <c r="W134">
        <v>2435.5</v>
      </c>
      <c r="X134">
        <v>2560.6999999999998</v>
      </c>
      <c r="Y134">
        <v>2435.5</v>
      </c>
      <c r="Z134">
        <v>2560.6999999999998</v>
      </c>
      <c r="AA134">
        <v>2345.0500000000002</v>
      </c>
      <c r="AB134">
        <v>2686.6</v>
      </c>
      <c r="AC134" s="1">
        <f>(Table2[[#This Row],[Close Price]]/Table2[[#This Row],[Day Low]])-1</f>
        <v>5.6867173065078269E-3</v>
      </c>
      <c r="AD134" s="1">
        <f>(Table2[[#This Row],[Day High]]/Table2[[#This Row],[Close Price]])-1</f>
        <v>4.5461040684263043E-2</v>
      </c>
      <c r="AE134" s="1">
        <f>(Table2[[#This Row],[Close Price]]/Table2[[#This Row],[Current Week Low]])-1</f>
        <v>5.6867173065078269E-3</v>
      </c>
      <c r="AF134" s="1">
        <f>(Table2[[#This Row],[Current Week High]]/Table2[[#This Row],[Close Price]])-1</f>
        <v>4.5461040684263043E-2</v>
      </c>
      <c r="AG134" s="1">
        <f>(Table2[[#This Row],[Close Price]]/Table2[[#This Row],[Current Month Low]])-1</f>
        <v>4.4476663610583778E-2</v>
      </c>
      <c r="AH134" s="1">
        <f>(Table2[[#This Row],[Current Month High]]/Table2[[#This Row],[Close Price]])-1</f>
        <v>9.6862432890358674E-2</v>
      </c>
      <c r="AI134">
        <v>9.6862432890358594</v>
      </c>
      <c r="AJ134">
        <v>95.932325413966794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0.05</v>
      </c>
      <c r="AM134" t="s">
        <v>3216</v>
      </c>
      <c r="AN134">
        <v>6.29</v>
      </c>
      <c r="AO134" t="s">
        <v>3216</v>
      </c>
      <c r="AP134">
        <v>0.102868617558888</v>
      </c>
      <c r="AQ134">
        <f>(Table2[[#This Row],[Sharpe Ratio]]-AVERAGE(Table2[Sharpe Ratio]))/_xlfn.STDEV.P(Table2[Sharpe Ratio])</f>
        <v>0.46093182208761224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3.9753883970079644</v>
      </c>
      <c r="AS134">
        <f>_xlfn.RANK.AVG(Table2[[#This Row],[1Y Return vs Nifty Z-Score]],Table2[1Y Return vs Nifty Z-Score])</f>
        <v>229</v>
      </c>
      <c r="AT134">
        <f>_xlfn.RANK.AVG(Table2[[#This Row],[6M Return vs Nifty Z-Score]],Table2[6M Return vs Nifty Z-Score])</f>
        <v>114</v>
      </c>
      <c r="AU134">
        <f>_xlfn.RANK.AVG(Table2[[#This Row],[Sharpe Ratio Z-Score]],Table2[Sharpe Ratio Z-Score])</f>
        <v>222</v>
      </c>
      <c r="AV134">
        <f>(Table2[[#This Row],[Rank 1Y]]+Table2[[#This Row],[Rank 6M]]+Table2[[#This Row],[Rank Sharpe]])/3</f>
        <v>188.33333333333334</v>
      </c>
    </row>
    <row r="135" spans="1:48" x14ac:dyDescent="0.3">
      <c r="A135" t="s">
        <v>999</v>
      </c>
      <c r="B135" t="s">
        <v>1000</v>
      </c>
      <c r="C135" t="s">
        <v>3174</v>
      </c>
      <c r="D135" t="s">
        <v>54</v>
      </c>
      <c r="E135">
        <v>14666.076684719999</v>
      </c>
      <c r="F135">
        <v>1958.8</v>
      </c>
      <c r="G135">
        <v>61.968715054184102</v>
      </c>
      <c r="H135">
        <f>(Table2[[#This Row],[1Y Return vs Nifty]]-AVERAGE(Table2[1Y Return vs Nifty]))/_xlfn.STDEV.P(Table2[1Y Return vs Nifty])</f>
        <v>0.56462042759795583</v>
      </c>
      <c r="I135">
        <v>19.441921387509002</v>
      </c>
      <c r="J135">
        <f>(Table2[[#This Row],[1M Return vs Nifty]]-AVERAGE(Table2[1M Return vs Nifty]))/_xlfn.STDEV.P(Table2[1M Return vs Nifty])</f>
        <v>1.6350156071645758</v>
      </c>
      <c r="K135">
        <v>37.242719701239999</v>
      </c>
      <c r="L135">
        <f>(Table2[[#This Row],[6M Return vs Nifty]]-AVERAGE(Table2[6M Return vs Nifty]))/_xlfn.STDEV.P(Table2[6M Return vs Nifty])</f>
        <v>0.60417206565052406</v>
      </c>
      <c r="M135">
        <v>-6.0633759005808203</v>
      </c>
      <c r="N135">
        <f>(Table2[[#This Row],[1W Return vs Nifty]]-AVERAGE(Table2[1W Return vs Nifty]))/_xlfn.STDEV.P(Table2[1W Return vs Nifty])</f>
        <v>-1.4766489276799579</v>
      </c>
      <c r="O135">
        <v>1893.26</v>
      </c>
      <c r="P135">
        <v>1734.54435184366</v>
      </c>
      <c r="Q135">
        <v>1445.35391674264</v>
      </c>
      <c r="R135">
        <v>50.160836114330898</v>
      </c>
      <c r="S135" s="1">
        <f>(Table2[[#This Row],[Close Price]]-Table2[[#This Row],[20D EMA]])/Table2[[#This Row],[20D EMA]]</f>
        <v>3.4617538003232501E-2</v>
      </c>
      <c r="T135" s="1">
        <f>(Table2[[#This Row],[Close Price]]-Table2[[#This Row],[50D EMA]])/Table2[[#This Row],[50D EMA]]</f>
        <v>0.12928792966174485</v>
      </c>
      <c r="U135" s="1">
        <f>(Table2[[#This Row],[Close Price]]-Table2[[#This Row],[200D EMA]])/Table2[[#This Row],[200D EMA]]</f>
        <v>0.35523900223310101</v>
      </c>
      <c r="V135">
        <v>1.4548706966093601</v>
      </c>
      <c r="W135">
        <v>1905</v>
      </c>
      <c r="X135">
        <v>1969.45</v>
      </c>
      <c r="Y135">
        <v>1905</v>
      </c>
      <c r="Z135">
        <v>1969.45</v>
      </c>
      <c r="AA135">
        <v>1870</v>
      </c>
      <c r="AB135">
        <v>2158.8000000000002</v>
      </c>
      <c r="AC135" s="1">
        <f>(Table2[[#This Row],[Close Price]]/Table2[[#This Row],[Day Low]])-1</f>
        <v>2.8241469816272957E-2</v>
      </c>
      <c r="AD135" s="1">
        <f>(Table2[[#This Row],[Day High]]/Table2[[#This Row],[Close Price]])-1</f>
        <v>5.4370022462733036E-3</v>
      </c>
      <c r="AE135" s="1">
        <f>(Table2[[#This Row],[Close Price]]/Table2[[#This Row],[Current Week Low]])-1</f>
        <v>2.8241469816272957E-2</v>
      </c>
      <c r="AF135" s="1">
        <f>(Table2[[#This Row],[Current Week High]]/Table2[[#This Row],[Close Price]])-1</f>
        <v>5.4370022462733036E-3</v>
      </c>
      <c r="AG135" s="1">
        <f>(Table2[[#This Row],[Close Price]]/Table2[[#This Row],[Current Month Low]])-1</f>
        <v>4.7486631016042669E-2</v>
      </c>
      <c r="AH135" s="1">
        <f>(Table2[[#This Row],[Current Month High]]/Table2[[#This Row],[Close Price]])-1</f>
        <v>0.10210332856851134</v>
      </c>
      <c r="AI135">
        <v>10.2103328568511</v>
      </c>
      <c r="AJ135">
        <v>105.324947589098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0.1</v>
      </c>
      <c r="AM135" t="s">
        <v>3216</v>
      </c>
      <c r="AN135">
        <v>9.16</v>
      </c>
      <c r="AO135" t="s">
        <v>3216</v>
      </c>
      <c r="AP135">
        <v>8.9888731173837999E-2</v>
      </c>
      <c r="AQ135">
        <f>(Table2[[#This Row],[Sharpe Ratio]]-AVERAGE(Table2[Sharpe Ratio]))/_xlfn.STDEV.P(Table2[Sharpe Ratio])</f>
        <v>0.30995070663940349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1.6371098793725014</v>
      </c>
      <c r="AS135">
        <f>_xlfn.RANK.AVG(Table2[[#This Row],[1Y Return vs Nifty Z-Score]],Table2[1Y Return vs Nifty Z-Score])</f>
        <v>148</v>
      </c>
      <c r="AT135">
        <f>_xlfn.RANK.AVG(Table2[[#This Row],[6M Return vs Nifty Z-Score]],Table2[6M Return vs Nifty Z-Score])</f>
        <v>160</v>
      </c>
      <c r="AU135">
        <f>_xlfn.RANK.AVG(Table2[[#This Row],[Sharpe Ratio Z-Score]],Table2[Sharpe Ratio Z-Score])</f>
        <v>258</v>
      </c>
      <c r="AV135">
        <f>(Table2[[#This Row],[Rank 1Y]]+Table2[[#This Row],[Rank 6M]]+Table2[[#This Row],[Rank Sharpe]])/3</f>
        <v>188.66666666666666</v>
      </c>
    </row>
    <row r="136" spans="1:48" x14ac:dyDescent="0.3">
      <c r="A136" t="s">
        <v>560</v>
      </c>
      <c r="B136" t="s">
        <v>561</v>
      </c>
      <c r="C136" t="s">
        <v>3175</v>
      </c>
      <c r="D136" t="s">
        <v>158</v>
      </c>
      <c r="E136">
        <v>37411.455710820002</v>
      </c>
      <c r="F136">
        <v>268.85000000000002</v>
      </c>
      <c r="G136">
        <v>77.656375343417594</v>
      </c>
      <c r="H136">
        <f>(Table2[[#This Row],[1Y Return vs Nifty]]-AVERAGE(Table2[1Y Return vs Nifty]))/_xlfn.STDEV.P(Table2[1Y Return vs Nifty])</f>
        <v>0.82579859296876823</v>
      </c>
      <c r="I136">
        <v>0.19631227626369599</v>
      </c>
      <c r="J136">
        <f>(Table2[[#This Row],[1M Return vs Nifty]]-AVERAGE(Table2[1M Return vs Nifty]))/_xlfn.STDEV.P(Table2[1M Return vs Nifty])</f>
        <v>-0.22451381949342536</v>
      </c>
      <c r="K136">
        <v>11.587603438629399</v>
      </c>
      <c r="L136">
        <f>(Table2[[#This Row],[6M Return vs Nifty]]-AVERAGE(Table2[6M Return vs Nifty]))/_xlfn.STDEV.P(Table2[6M Return vs Nifty])</f>
        <v>-0.15961263593626882</v>
      </c>
      <c r="M136">
        <v>-0.327247033188026</v>
      </c>
      <c r="N136">
        <f>(Table2[[#This Row],[1W Return vs Nifty]]-AVERAGE(Table2[1W Return vs Nifty]))/_xlfn.STDEV.P(Table2[1W Return vs Nifty])</f>
        <v>-8.937917949850778E-2</v>
      </c>
      <c r="O136">
        <v>270.27</v>
      </c>
      <c r="P136">
        <v>266.74465971453998</v>
      </c>
      <c r="Q136">
        <v>232.121927256974</v>
      </c>
      <c r="R136">
        <v>49.498769480983</v>
      </c>
      <c r="S136" s="1">
        <f>(Table2[[#This Row],[Close Price]]-Table2[[#This Row],[20D EMA]])/Table2[[#This Row],[20D EMA]]</f>
        <v>-5.2540052540051025E-3</v>
      </c>
      <c r="T136" s="1">
        <f>(Table2[[#This Row],[Close Price]]-Table2[[#This Row],[50D EMA]])/Table2[[#This Row],[50D EMA]]</f>
        <v>7.8927176563275917E-3</v>
      </c>
      <c r="U136" s="1">
        <f>(Table2[[#This Row],[Close Price]]-Table2[[#This Row],[200D EMA]])/Table2[[#This Row],[200D EMA]]</f>
        <v>0.15822750214530859</v>
      </c>
      <c r="V136">
        <v>0.45330269151444003</v>
      </c>
      <c r="W136">
        <v>267.5</v>
      </c>
      <c r="X136">
        <v>274.85000000000002</v>
      </c>
      <c r="Y136">
        <v>267.5</v>
      </c>
      <c r="Z136">
        <v>274.85000000000002</v>
      </c>
      <c r="AA136">
        <v>258.85000000000002</v>
      </c>
      <c r="AB136">
        <v>287.89999999999998</v>
      </c>
      <c r="AC136" s="1">
        <f>(Table2[[#This Row],[Close Price]]/Table2[[#This Row],[Day Low]])-1</f>
        <v>5.0467289719626773E-3</v>
      </c>
      <c r="AD136" s="1">
        <f>(Table2[[#This Row],[Day High]]/Table2[[#This Row],[Close Price]])-1</f>
        <v>2.2317277292170257E-2</v>
      </c>
      <c r="AE136" s="1">
        <f>(Table2[[#This Row],[Close Price]]/Table2[[#This Row],[Current Week Low]])-1</f>
        <v>5.0467289719626773E-3</v>
      </c>
      <c r="AF136" s="1">
        <f>(Table2[[#This Row],[Current Week High]]/Table2[[#This Row],[Close Price]])-1</f>
        <v>2.2317277292170257E-2</v>
      </c>
      <c r="AG136" s="1">
        <f>(Table2[[#This Row],[Close Price]]/Table2[[#This Row],[Current Month Low]])-1</f>
        <v>3.863241259416661E-2</v>
      </c>
      <c r="AH136" s="1">
        <f>(Table2[[#This Row],[Current Month High]]/Table2[[#This Row],[Close Price]])-1</f>
        <v>7.0857355402640598E-2</v>
      </c>
      <c r="AI136">
        <v>15.975450994978599</v>
      </c>
      <c r="AJ136">
        <v>130.17979452054701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0.08</v>
      </c>
      <c r="AM136" t="s">
        <v>3216</v>
      </c>
      <c r="AN136">
        <v>-2.15</v>
      </c>
      <c r="AO136" t="s">
        <v>3215</v>
      </c>
      <c r="AP136">
        <v>0.16723619419625399</v>
      </c>
      <c r="AQ136">
        <f>(Table2[[#This Row],[Sharpe Ratio]]-AVERAGE(Table2[Sharpe Ratio]))/_xlfn.STDEV.P(Table2[Sharpe Ratio])</f>
        <v>1.2096508964395212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1.5619438544800874</v>
      </c>
      <c r="AS136">
        <f>_xlfn.RANK.AVG(Table2[[#This Row],[1Y Return vs Nifty Z-Score]],Table2[1Y Return vs Nifty Z-Score])</f>
        <v>116</v>
      </c>
      <c r="AT136">
        <f>_xlfn.RANK.AVG(Table2[[#This Row],[6M Return vs Nifty Z-Score]],Table2[6M Return vs Nifty Z-Score])</f>
        <v>364</v>
      </c>
      <c r="AU136">
        <f>_xlfn.RANK.AVG(Table2[[#This Row],[Sharpe Ratio Z-Score]],Table2[Sharpe Ratio Z-Score])</f>
        <v>88</v>
      </c>
      <c r="AV136">
        <f>(Table2[[#This Row],[Rank 1Y]]+Table2[[#This Row],[Rank 6M]]+Table2[[#This Row],[Rank Sharpe]])/3</f>
        <v>189.33333333333334</v>
      </c>
    </row>
    <row r="137" spans="1:48" x14ac:dyDescent="0.3">
      <c r="A137" t="s">
        <v>384</v>
      </c>
      <c r="B137" t="s">
        <v>385</v>
      </c>
      <c r="C137" t="s">
        <v>3180</v>
      </c>
      <c r="D137" t="s">
        <v>338</v>
      </c>
      <c r="E137">
        <v>63581.157214699997</v>
      </c>
      <c r="F137">
        <v>1921.55</v>
      </c>
      <c r="G137">
        <v>92.103684384801099</v>
      </c>
      <c r="H137">
        <f>(Table2[[#This Row],[1Y Return vs Nifty]]-AVERAGE(Table2[1Y Return vs Nifty]))/_xlfn.STDEV.P(Table2[1Y Return vs Nifty])</f>
        <v>1.0663266003583303</v>
      </c>
      <c r="I137">
        <v>18.624005412025401</v>
      </c>
      <c r="J137">
        <f>(Table2[[#This Row],[1M Return vs Nifty]]-AVERAGE(Table2[1M Return vs Nifty]))/_xlfn.STDEV.P(Table2[1M Return vs Nifty])</f>
        <v>1.5559877719760937</v>
      </c>
      <c r="K137">
        <v>66.603280852824597</v>
      </c>
      <c r="L137">
        <f>(Table2[[#This Row],[6M Return vs Nifty]]-AVERAGE(Table2[6M Return vs Nifty]))/_xlfn.STDEV.P(Table2[6M Return vs Nifty])</f>
        <v>1.478272467614631</v>
      </c>
      <c r="M137">
        <v>6.06436177131578</v>
      </c>
      <c r="N137">
        <f>(Table2[[#This Row],[1W Return vs Nifty]]-AVERAGE(Table2[1W Return vs Nifty]))/_xlfn.STDEV.P(Table2[1W Return vs Nifty])</f>
        <v>1.4564169038326085</v>
      </c>
      <c r="O137">
        <v>1774.77</v>
      </c>
      <c r="P137">
        <v>1638.72270400958</v>
      </c>
      <c r="Q137">
        <v>1337.25408323488</v>
      </c>
      <c r="R137">
        <v>85.1399424806241</v>
      </c>
      <c r="S137" s="1">
        <f>(Table2[[#This Row],[Close Price]]-Table2[[#This Row],[20D EMA]])/Table2[[#This Row],[20D EMA]]</f>
        <v>8.2703674278920628E-2</v>
      </c>
      <c r="T137" s="1">
        <f>(Table2[[#This Row],[Close Price]]-Table2[[#This Row],[50D EMA]])/Table2[[#This Row],[50D EMA]]</f>
        <v>0.17259008818173219</v>
      </c>
      <c r="U137" s="1">
        <f>(Table2[[#This Row],[Close Price]]-Table2[[#This Row],[200D EMA]])/Table2[[#This Row],[200D EMA]]</f>
        <v>0.43693709676449882</v>
      </c>
      <c r="V137">
        <v>0.94117944658120301</v>
      </c>
      <c r="W137">
        <v>1907.5</v>
      </c>
      <c r="X137">
        <v>1930</v>
      </c>
      <c r="Y137">
        <v>1907.5</v>
      </c>
      <c r="Z137">
        <v>1930</v>
      </c>
      <c r="AA137">
        <v>1750.55</v>
      </c>
      <c r="AB137">
        <v>1935</v>
      </c>
      <c r="AC137" s="1">
        <f>(Table2[[#This Row],[Close Price]]/Table2[[#This Row],[Day Low]])-1</f>
        <v>7.3656618610746794E-3</v>
      </c>
      <c r="AD137" s="1">
        <f>(Table2[[#This Row],[Day High]]/Table2[[#This Row],[Close Price]])-1</f>
        <v>4.397491608337134E-3</v>
      </c>
      <c r="AE137" s="1">
        <f>(Table2[[#This Row],[Close Price]]/Table2[[#This Row],[Current Week Low]])-1</f>
        <v>7.3656618610746794E-3</v>
      </c>
      <c r="AF137" s="1">
        <f>(Table2[[#This Row],[Current Week High]]/Table2[[#This Row],[Close Price]])-1</f>
        <v>4.397491608337134E-3</v>
      </c>
      <c r="AG137" s="1">
        <f>(Table2[[#This Row],[Close Price]]/Table2[[#This Row],[Current Month Low]])-1</f>
        <v>9.7683585158950148E-2</v>
      </c>
      <c r="AH137" s="1">
        <f>(Table2[[#This Row],[Current Month High]]/Table2[[#This Row],[Close Price]])-1</f>
        <v>6.9995576487731359E-3</v>
      </c>
      <c r="AI137">
        <v>0.69995576487731304</v>
      </c>
      <c r="AJ137">
        <v>138.19883475889401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0.14000000000000001</v>
      </c>
      <c r="AM137" t="s">
        <v>3216</v>
      </c>
      <c r="AN137">
        <v>7.13</v>
      </c>
      <c r="AO137" t="s">
        <v>3216</v>
      </c>
      <c r="AP137">
        <v>3.5666463889967998E-2</v>
      </c>
      <c r="AQ137">
        <f>(Table2[[#This Row],[Sharpe Ratio]]-AVERAGE(Table2[Sharpe Ratio]))/_xlfn.STDEV.P(Table2[Sharpe Ratio])</f>
        <v>-0.32075885073227878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5.2362448930493848</v>
      </c>
      <c r="AS137">
        <f>_xlfn.RANK.AVG(Table2[[#This Row],[1Y Return vs Nifty Z-Score]],Table2[1Y Return vs Nifty Z-Score])</f>
        <v>88</v>
      </c>
      <c r="AT137">
        <f>_xlfn.RANK.AVG(Table2[[#This Row],[6M Return vs Nifty Z-Score]],Table2[6M Return vs Nifty Z-Score])</f>
        <v>57</v>
      </c>
      <c r="AU137">
        <f>_xlfn.RANK.AVG(Table2[[#This Row],[Sharpe Ratio Z-Score]],Table2[Sharpe Ratio Z-Score])</f>
        <v>427</v>
      </c>
      <c r="AV137">
        <f>(Table2[[#This Row],[Rank 1Y]]+Table2[[#This Row],[Rank 6M]]+Table2[[#This Row],[Rank Sharpe]])/3</f>
        <v>190.66666666666666</v>
      </c>
    </row>
    <row r="138" spans="1:48" x14ac:dyDescent="0.3">
      <c r="A138" t="s">
        <v>515</v>
      </c>
      <c r="B138" t="s">
        <v>516</v>
      </c>
      <c r="C138" t="s">
        <v>3174</v>
      </c>
      <c r="D138" t="s">
        <v>54</v>
      </c>
      <c r="E138">
        <v>41539.518522450002</v>
      </c>
      <c r="F138">
        <v>3165.8</v>
      </c>
      <c r="G138">
        <v>64.194585397767696</v>
      </c>
      <c r="H138">
        <f>(Table2[[#This Row],[1Y Return vs Nifty]]-AVERAGE(Table2[1Y Return vs Nifty]))/_xlfn.STDEV.P(Table2[1Y Return vs Nifty])</f>
        <v>0.60167813550162874</v>
      </c>
      <c r="I138">
        <v>5.9220582382263398</v>
      </c>
      <c r="J138">
        <f>(Table2[[#This Row],[1M Return vs Nifty]]-AVERAGE(Table2[1M Return vs Nifty]))/_xlfn.STDEV.P(Table2[1M Return vs Nifty])</f>
        <v>0.32871331113641539</v>
      </c>
      <c r="K138">
        <v>33.759041941083801</v>
      </c>
      <c r="L138">
        <f>(Table2[[#This Row],[6M Return vs Nifty]]-AVERAGE(Table2[6M Return vs Nifty]))/_xlfn.STDEV.P(Table2[6M Return vs Nifty])</f>
        <v>0.50045864836450571</v>
      </c>
      <c r="M138">
        <v>-0.57495274964853904</v>
      </c>
      <c r="N138">
        <f>(Table2[[#This Row],[1W Return vs Nifty]]-AVERAGE(Table2[1W Return vs Nifty]))/_xlfn.STDEV.P(Table2[1W Return vs Nifty])</f>
        <v>-0.14928624484543251</v>
      </c>
      <c r="O138">
        <v>3193.72</v>
      </c>
      <c r="P138">
        <v>2930.6824424156098</v>
      </c>
      <c r="Q138">
        <v>2400.1236023205101</v>
      </c>
      <c r="R138">
        <v>58.365427770681102</v>
      </c>
      <c r="S138" s="1">
        <f>(Table2[[#This Row],[Close Price]]-Table2[[#This Row],[20D EMA]])/Table2[[#This Row],[20D EMA]]</f>
        <v>-8.7421564820959943E-3</v>
      </c>
      <c r="T138" s="1">
        <f>(Table2[[#This Row],[Close Price]]-Table2[[#This Row],[50D EMA]])/Table2[[#This Row],[50D EMA]]</f>
        <v>8.0226214270623999E-2</v>
      </c>
      <c r="U138" s="1">
        <f>(Table2[[#This Row],[Close Price]]-Table2[[#This Row],[200D EMA]])/Table2[[#This Row],[200D EMA]]</f>
        <v>0.31901540276476242</v>
      </c>
      <c r="V138">
        <v>0.92931768629251899</v>
      </c>
      <c r="W138">
        <v>3150</v>
      </c>
      <c r="X138">
        <v>3342.15</v>
      </c>
      <c r="Y138">
        <v>3150</v>
      </c>
      <c r="Z138">
        <v>3342.15</v>
      </c>
      <c r="AA138">
        <v>3145.05</v>
      </c>
      <c r="AB138">
        <v>3485</v>
      </c>
      <c r="AC138" s="1">
        <f>(Table2[[#This Row],[Close Price]]/Table2[[#This Row],[Day Low]])-1</f>
        <v>5.0158730158731402E-3</v>
      </c>
      <c r="AD138" s="1">
        <f>(Table2[[#This Row],[Day High]]/Table2[[#This Row],[Close Price]])-1</f>
        <v>5.5704719186303597E-2</v>
      </c>
      <c r="AE138" s="1">
        <f>(Table2[[#This Row],[Close Price]]/Table2[[#This Row],[Current Week Low]])-1</f>
        <v>5.0158730158731402E-3</v>
      </c>
      <c r="AF138" s="1">
        <f>(Table2[[#This Row],[Current Week High]]/Table2[[#This Row],[Close Price]])-1</f>
        <v>5.5704719186303597E-2</v>
      </c>
      <c r="AG138" s="1">
        <f>(Table2[[#This Row],[Close Price]]/Table2[[#This Row],[Current Month Low]])-1</f>
        <v>6.5976693534284259E-3</v>
      </c>
      <c r="AH138" s="1">
        <f>(Table2[[#This Row],[Current Month High]]/Table2[[#This Row],[Close Price]])-1</f>
        <v>0.10082759492071514</v>
      </c>
      <c r="AI138">
        <v>10.082759492071499</v>
      </c>
      <c r="AJ138">
        <v>91.860852701433302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0.15</v>
      </c>
      <c r="AM138" t="s">
        <v>3216</v>
      </c>
      <c r="AN138">
        <v>0.47</v>
      </c>
      <c r="AO138" t="s">
        <v>3216</v>
      </c>
      <c r="AP138">
        <v>9.3339644636316998E-2</v>
      </c>
      <c r="AQ138">
        <f>(Table2[[#This Row],[Sharpe Ratio]]-AVERAGE(Table2[Sharpe Ratio]))/_xlfn.STDEV.P(Table2[Sharpe Ratio])</f>
        <v>0.35009148664503004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1.6316553368021474</v>
      </c>
      <c r="AS138">
        <f>_xlfn.RANK.AVG(Table2[[#This Row],[1Y Return vs Nifty Z-Score]],Table2[1Y Return vs Nifty Z-Score])</f>
        <v>143</v>
      </c>
      <c r="AT138">
        <f>_xlfn.RANK.AVG(Table2[[#This Row],[6M Return vs Nifty Z-Score]],Table2[6M Return vs Nifty Z-Score])</f>
        <v>180</v>
      </c>
      <c r="AU138">
        <f>_xlfn.RANK.AVG(Table2[[#This Row],[Sharpe Ratio Z-Score]],Table2[Sharpe Ratio Z-Score])</f>
        <v>249</v>
      </c>
      <c r="AV138">
        <f>(Table2[[#This Row],[Rank 1Y]]+Table2[[#This Row],[Rank 6M]]+Table2[[#This Row],[Rank Sharpe]])/3</f>
        <v>190.66666666666666</v>
      </c>
    </row>
    <row r="139" spans="1:48" x14ac:dyDescent="0.3">
      <c r="A139" t="s">
        <v>1059</v>
      </c>
      <c r="B139" t="s">
        <v>1060</v>
      </c>
      <c r="C139" t="s">
        <v>3176</v>
      </c>
      <c r="D139" t="s">
        <v>206</v>
      </c>
      <c r="E139">
        <v>12792.223131069901</v>
      </c>
      <c r="F139">
        <v>555.9</v>
      </c>
      <c r="G139">
        <v>37.5981364823108</v>
      </c>
      <c r="H139">
        <f>(Table2[[#This Row],[1Y Return vs Nifty]]-AVERAGE(Table2[1Y Return vs Nifty]))/_xlfn.STDEV.P(Table2[1Y Return vs Nifty])</f>
        <v>0.1588835055156062</v>
      </c>
      <c r="I139">
        <v>2.2625395197070799</v>
      </c>
      <c r="J139">
        <f>(Table2[[#This Row],[1M Return vs Nifty]]-AVERAGE(Table2[1M Return vs Nifty]))/_xlfn.STDEV.P(Table2[1M Return vs Nifty])</f>
        <v>-2.4872938337817015E-2</v>
      </c>
      <c r="K139">
        <v>30.877295891837299</v>
      </c>
      <c r="L139">
        <f>(Table2[[#This Row],[6M Return vs Nifty]]-AVERAGE(Table2[6M Return vs Nifty]))/_xlfn.STDEV.P(Table2[6M Return vs Nifty])</f>
        <v>0.41466548634011785</v>
      </c>
      <c r="M139">
        <v>-4.9467960492204401</v>
      </c>
      <c r="N139">
        <f>(Table2[[#This Row],[1W Return vs Nifty]]-AVERAGE(Table2[1W Return vs Nifty]))/_xlfn.STDEV.P(Table2[1W Return vs Nifty])</f>
        <v>-1.2066066247556773</v>
      </c>
      <c r="O139">
        <v>550.80999999999995</v>
      </c>
      <c r="P139">
        <v>527.54364768795404</v>
      </c>
      <c r="Q139">
        <v>447.657639853283</v>
      </c>
      <c r="R139">
        <v>44.095592391444299</v>
      </c>
      <c r="S139" s="1">
        <f>(Table2[[#This Row],[Close Price]]-Table2[[#This Row],[20D EMA]])/Table2[[#This Row],[20D EMA]]</f>
        <v>9.2409360759609163E-3</v>
      </c>
      <c r="T139" s="1">
        <f>(Table2[[#This Row],[Close Price]]-Table2[[#This Row],[50D EMA]])/Table2[[#This Row],[50D EMA]]</f>
        <v>5.3751670475651207E-2</v>
      </c>
      <c r="U139" s="1">
        <f>(Table2[[#This Row],[Close Price]]-Table2[[#This Row],[200D EMA]])/Table2[[#This Row],[200D EMA]]</f>
        <v>0.24179719167127972</v>
      </c>
      <c r="V139">
        <v>0.85392685903549304</v>
      </c>
      <c r="W139">
        <v>536.04999999999995</v>
      </c>
      <c r="X139">
        <v>558.75</v>
      </c>
      <c r="Y139">
        <v>536.04999999999995</v>
      </c>
      <c r="Z139">
        <v>558.75</v>
      </c>
      <c r="AA139">
        <v>528.6</v>
      </c>
      <c r="AB139">
        <v>590.4</v>
      </c>
      <c r="AC139" s="1">
        <f>(Table2[[#This Row],[Close Price]]/Table2[[#This Row],[Day Low]])-1</f>
        <v>3.7030127786587208E-2</v>
      </c>
      <c r="AD139" s="1">
        <f>(Table2[[#This Row],[Day High]]/Table2[[#This Row],[Close Price]])-1</f>
        <v>5.1268213707502674E-3</v>
      </c>
      <c r="AE139" s="1">
        <f>(Table2[[#This Row],[Close Price]]/Table2[[#This Row],[Current Week Low]])-1</f>
        <v>3.7030127786587208E-2</v>
      </c>
      <c r="AF139" s="1">
        <f>(Table2[[#This Row],[Current Week High]]/Table2[[#This Row],[Close Price]])-1</f>
        <v>5.1268213707502674E-3</v>
      </c>
      <c r="AG139" s="1">
        <f>(Table2[[#This Row],[Close Price]]/Table2[[#This Row],[Current Month Low]])-1</f>
        <v>5.1645856980703675E-2</v>
      </c>
      <c r="AH139" s="1">
        <f>(Table2[[#This Row],[Current Month High]]/Table2[[#This Row],[Close Price]])-1</f>
        <v>6.2061521856449087E-2</v>
      </c>
      <c r="AI139">
        <v>17.287281885231099</v>
      </c>
      <c r="AJ139">
        <v>77.603833865814593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0.11</v>
      </c>
      <c r="AM139" t="s">
        <v>3216</v>
      </c>
      <c r="AN139">
        <v>-4.38</v>
      </c>
      <c r="AO139" t="s">
        <v>3215</v>
      </c>
      <c r="AP139">
        <v>0.14657649097945</v>
      </c>
      <c r="AQ139">
        <f>(Table2[[#This Row],[Sharpe Ratio]]-AVERAGE(Table2[Sharpe Ratio]))/_xlfn.STDEV.P(Table2[Sharpe Ratio])</f>
        <v>0.96933869770604986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0.31140812646827953</v>
      </c>
      <c r="AS139">
        <f>_xlfn.RANK.AVG(Table2[[#This Row],[1Y Return vs Nifty Z-Score]],Table2[1Y Return vs Nifty Z-Score])</f>
        <v>255</v>
      </c>
      <c r="AT139">
        <f>_xlfn.RANK.AVG(Table2[[#This Row],[6M Return vs Nifty Z-Score]],Table2[6M Return vs Nifty Z-Score])</f>
        <v>201</v>
      </c>
      <c r="AU139">
        <f>_xlfn.RANK.AVG(Table2[[#This Row],[Sharpe Ratio Z-Score]],Table2[Sharpe Ratio Z-Score])</f>
        <v>119</v>
      </c>
      <c r="AV139">
        <f>(Table2[[#This Row],[Rank 1Y]]+Table2[[#This Row],[Rank 6M]]+Table2[[#This Row],[Rank Sharpe]])/3</f>
        <v>191.66666666666666</v>
      </c>
    </row>
    <row r="140" spans="1:48" x14ac:dyDescent="0.3">
      <c r="A140" t="s">
        <v>266</v>
      </c>
      <c r="B140" t="s">
        <v>267</v>
      </c>
      <c r="C140" t="s">
        <v>3174</v>
      </c>
      <c r="D140" t="s">
        <v>54</v>
      </c>
      <c r="E140">
        <v>102925.127910255</v>
      </c>
      <c r="F140">
        <v>2251.85</v>
      </c>
      <c r="G140">
        <v>71.898968582474495</v>
      </c>
      <c r="H140">
        <f>(Table2[[#This Row],[1Y Return vs Nifty]]-AVERAGE(Table2[1Y Return vs Nifty]))/_xlfn.STDEV.P(Table2[1Y Return vs Nifty])</f>
        <v>0.72994561633664212</v>
      </c>
      <c r="I140">
        <v>4.4610053287172304</v>
      </c>
      <c r="J140">
        <f>(Table2[[#This Row],[1M Return vs Nifty]]-AVERAGE(Table2[1M Return vs Nifty]))/_xlfn.STDEV.P(Table2[1M Return vs Nifty])</f>
        <v>0.18754496133609663</v>
      </c>
      <c r="K140">
        <v>24.226906885012198</v>
      </c>
      <c r="L140">
        <f>(Table2[[#This Row],[6M Return vs Nifty]]-AVERAGE(Table2[6M Return vs Nifty]))/_xlfn.STDEV.P(Table2[6M Return vs Nifty])</f>
        <v>0.2166751388780509</v>
      </c>
      <c r="M140">
        <v>1.30204548438297E-2</v>
      </c>
      <c r="N140">
        <f>(Table2[[#This Row],[1W Return vs Nifty]]-AVERAGE(Table2[1W Return vs Nifty]))/_xlfn.STDEV.P(Table2[1W Return vs Nifty])</f>
        <v>-7.0862597700774793E-3</v>
      </c>
      <c r="O140">
        <v>2191.3000000000002</v>
      </c>
      <c r="P140">
        <v>2045.9297985296</v>
      </c>
      <c r="Q140">
        <v>1678.7629121149801</v>
      </c>
      <c r="R140">
        <v>64.523002051843093</v>
      </c>
      <c r="S140" s="1">
        <f>(Table2[[#This Row],[Close Price]]-Table2[[#This Row],[20D EMA]])/Table2[[#This Row],[20D EMA]]</f>
        <v>2.7631999269839693E-2</v>
      </c>
      <c r="T140" s="1">
        <f>(Table2[[#This Row],[Close Price]]-Table2[[#This Row],[50D EMA]])/Table2[[#This Row],[50D EMA]]</f>
        <v>0.10064871317598177</v>
      </c>
      <c r="U140" s="1">
        <f>(Table2[[#This Row],[Close Price]]-Table2[[#This Row],[200D EMA]])/Table2[[#This Row],[200D EMA]]</f>
        <v>0.341374641856377</v>
      </c>
      <c r="V140">
        <v>0.83982699250312098</v>
      </c>
      <c r="W140">
        <v>2237.4499999999998</v>
      </c>
      <c r="X140">
        <v>2284.4499999999998</v>
      </c>
      <c r="Y140">
        <v>2237.4499999999998</v>
      </c>
      <c r="Z140">
        <v>2284.4499999999998</v>
      </c>
      <c r="AA140">
        <v>2185.5500000000002</v>
      </c>
      <c r="AB140">
        <v>2312</v>
      </c>
      <c r="AC140" s="1">
        <f>(Table2[[#This Row],[Close Price]]/Table2[[#This Row],[Day Low]])-1</f>
        <v>6.4358980088941031E-3</v>
      </c>
      <c r="AD140" s="1">
        <f>(Table2[[#This Row],[Day High]]/Table2[[#This Row],[Close Price]])-1</f>
        <v>1.447698558962629E-2</v>
      </c>
      <c r="AE140" s="1">
        <f>(Table2[[#This Row],[Close Price]]/Table2[[#This Row],[Current Week Low]])-1</f>
        <v>6.4358980088941031E-3</v>
      </c>
      <c r="AF140" s="1">
        <f>(Table2[[#This Row],[Current Week High]]/Table2[[#This Row],[Close Price]])-1</f>
        <v>1.447698558962629E-2</v>
      </c>
      <c r="AG140" s="1">
        <f>(Table2[[#This Row],[Close Price]]/Table2[[#This Row],[Current Month Low]])-1</f>
        <v>3.033561346114233E-2</v>
      </c>
      <c r="AH140" s="1">
        <f>(Table2[[#This Row],[Current Month High]]/Table2[[#This Row],[Close Price]])-1</f>
        <v>2.6711370650798205E-2</v>
      </c>
      <c r="AI140">
        <v>2.6711370650798201</v>
      </c>
      <c r="AJ140">
        <v>106.30783325698501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0.18</v>
      </c>
      <c r="AM140" t="s">
        <v>3216</v>
      </c>
      <c r="AN140">
        <v>2.65</v>
      </c>
      <c r="AO140" t="s">
        <v>3216</v>
      </c>
      <c r="AP140">
        <v>0.109240125703209</v>
      </c>
      <c r="AQ140">
        <f>(Table2[[#This Row],[Sharpe Ratio]]-AVERAGE(Table2[Sharpe Ratio]))/_xlfn.STDEV.P(Table2[Sharpe Ratio])</f>
        <v>0.53504475175276855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1.6621242085334809</v>
      </c>
      <c r="AS140">
        <f>_xlfn.RANK.AVG(Table2[[#This Row],[1Y Return vs Nifty Z-Score]],Table2[1Y Return vs Nifty Z-Score])</f>
        <v>127</v>
      </c>
      <c r="AT140">
        <f>_xlfn.RANK.AVG(Table2[[#This Row],[6M Return vs Nifty Z-Score]],Table2[6M Return vs Nifty Z-Score])</f>
        <v>245</v>
      </c>
      <c r="AU140">
        <f>_xlfn.RANK.AVG(Table2[[#This Row],[Sharpe Ratio Z-Score]],Table2[Sharpe Ratio Z-Score])</f>
        <v>205</v>
      </c>
      <c r="AV140">
        <f>(Table2[[#This Row],[Rank 1Y]]+Table2[[#This Row],[Rank 6M]]+Table2[[#This Row],[Rank Sharpe]])/3</f>
        <v>192.33333333333334</v>
      </c>
    </row>
    <row r="141" spans="1:48" x14ac:dyDescent="0.3">
      <c r="A141" t="s">
        <v>879</v>
      </c>
      <c r="B141" t="s">
        <v>880</v>
      </c>
      <c r="C141" t="s">
        <v>3182</v>
      </c>
      <c r="D141" t="s">
        <v>127</v>
      </c>
      <c r="E141">
        <v>18067.275887420001</v>
      </c>
      <c r="F141">
        <v>688.9</v>
      </c>
      <c r="G141">
        <v>48.452821854728803</v>
      </c>
      <c r="H141">
        <f>(Table2[[#This Row],[1Y Return vs Nifty]]-AVERAGE(Table2[1Y Return vs Nifty]))/_xlfn.STDEV.P(Table2[1Y Return vs Nifty])</f>
        <v>0.33959922468446174</v>
      </c>
      <c r="I141">
        <v>-1.4723424135824399</v>
      </c>
      <c r="J141">
        <f>(Table2[[#This Row],[1M Return vs Nifty]]-AVERAGE(Table2[1M Return vs Nifty]))/_xlfn.STDEV.P(Table2[1M Return vs Nifty])</f>
        <v>-0.38574085474931252</v>
      </c>
      <c r="K141">
        <v>18.197674000730601</v>
      </c>
      <c r="L141">
        <f>(Table2[[#This Row],[6M Return vs Nifty]]-AVERAGE(Table2[6M Return vs Nifty]))/_xlfn.STDEV.P(Table2[6M Return vs Nifty])</f>
        <v>3.7177381308750305E-2</v>
      </c>
      <c r="M141">
        <v>-0.46278784931447098</v>
      </c>
      <c r="N141">
        <f>(Table2[[#This Row],[1W Return vs Nifty]]-AVERAGE(Table2[1W Return vs Nifty]))/_xlfn.STDEV.P(Table2[1W Return vs Nifty])</f>
        <v>-0.12215941826282731</v>
      </c>
      <c r="O141">
        <v>689.52</v>
      </c>
      <c r="P141">
        <v>666.17883592541</v>
      </c>
      <c r="Q141">
        <v>571.85388895740095</v>
      </c>
      <c r="R141">
        <v>46.176980112483903</v>
      </c>
      <c r="S141" s="1">
        <f>(Table2[[#This Row],[Close Price]]-Table2[[#This Row],[20D EMA]])/Table2[[#This Row],[20D EMA]]</f>
        <v>-8.9917623854276097E-4</v>
      </c>
      <c r="T141" s="1">
        <f>(Table2[[#This Row],[Close Price]]-Table2[[#This Row],[50D EMA]])/Table2[[#This Row],[50D EMA]]</f>
        <v>3.4106703559603921E-2</v>
      </c>
      <c r="U141" s="1">
        <f>(Table2[[#This Row],[Close Price]]-Table2[[#This Row],[200D EMA]])/Table2[[#This Row],[200D EMA]]</f>
        <v>0.20467835106620763</v>
      </c>
      <c r="V141">
        <v>0.34513553240230299</v>
      </c>
      <c r="W141">
        <v>676</v>
      </c>
      <c r="X141">
        <v>694</v>
      </c>
      <c r="Y141">
        <v>676</v>
      </c>
      <c r="Z141">
        <v>694</v>
      </c>
      <c r="AA141">
        <v>663</v>
      </c>
      <c r="AB141">
        <v>713.4</v>
      </c>
      <c r="AC141" s="1">
        <f>(Table2[[#This Row],[Close Price]]/Table2[[#This Row],[Day Low]])-1</f>
        <v>1.9082840236686271E-2</v>
      </c>
      <c r="AD141" s="1">
        <f>(Table2[[#This Row],[Day High]]/Table2[[#This Row],[Close Price]])-1</f>
        <v>7.4031064015096515E-3</v>
      </c>
      <c r="AE141" s="1">
        <f>(Table2[[#This Row],[Close Price]]/Table2[[#This Row],[Current Week Low]])-1</f>
        <v>1.9082840236686271E-2</v>
      </c>
      <c r="AF141" s="1">
        <f>(Table2[[#This Row],[Current Week High]]/Table2[[#This Row],[Close Price]])-1</f>
        <v>7.4031064015096515E-3</v>
      </c>
      <c r="AG141" s="1">
        <f>(Table2[[#This Row],[Close Price]]/Table2[[#This Row],[Current Month Low]])-1</f>
        <v>3.9064856711915397E-2</v>
      </c>
      <c r="AH141" s="1">
        <f>(Table2[[#This Row],[Current Month High]]/Table2[[#This Row],[Close Price]])-1</f>
        <v>3.5563942517056191E-2</v>
      </c>
      <c r="AI141">
        <v>8.8692117869066696</v>
      </c>
      <c r="AJ141">
        <v>83.145021932739596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0.27</v>
      </c>
      <c r="AM141" t="s">
        <v>3216</v>
      </c>
      <c r="AN141">
        <v>-3.96</v>
      </c>
      <c r="AO141" t="s">
        <v>3215</v>
      </c>
      <c r="AP141">
        <v>0.169968869644084</v>
      </c>
      <c r="AQ141">
        <f>(Table2[[#This Row],[Sharpe Ratio]]-AVERAGE(Table2[Sharpe Ratio]))/_xlfn.STDEV.P(Table2[Sharpe Ratio])</f>
        <v>1.2414371829317137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1.1103135159127857</v>
      </c>
      <c r="AS141">
        <f>_xlfn.RANK.AVG(Table2[[#This Row],[1Y Return vs Nifty Z-Score]],Table2[1Y Return vs Nifty Z-Score])</f>
        <v>198</v>
      </c>
      <c r="AT141">
        <f>_xlfn.RANK.AVG(Table2[[#This Row],[6M Return vs Nifty Z-Score]],Table2[6M Return vs Nifty Z-Score])</f>
        <v>301</v>
      </c>
      <c r="AU141">
        <f>_xlfn.RANK.AVG(Table2[[#This Row],[Sharpe Ratio Z-Score]],Table2[Sharpe Ratio Z-Score])</f>
        <v>84</v>
      </c>
      <c r="AV141">
        <f>(Table2[[#This Row],[Rank 1Y]]+Table2[[#This Row],[Rank 6M]]+Table2[[#This Row],[Rank Sharpe]])/3</f>
        <v>194.33333333333334</v>
      </c>
    </row>
    <row r="142" spans="1:48" x14ac:dyDescent="0.3">
      <c r="A142" t="s">
        <v>1722</v>
      </c>
      <c r="B142" t="s">
        <v>1723</v>
      </c>
      <c r="C142" t="s">
        <v>3177</v>
      </c>
      <c r="D142" t="s">
        <v>144</v>
      </c>
      <c r="E142">
        <v>4888.8900000000003</v>
      </c>
      <c r="F142">
        <v>8695.0499999999993</v>
      </c>
      <c r="G142">
        <v>59.992650064902897</v>
      </c>
      <c r="H142">
        <f>(Table2[[#This Row],[1Y Return vs Nifty]]-AVERAGE(Table2[1Y Return vs Nifty]))/_xlfn.STDEV.P(Table2[1Y Return vs Nifty])</f>
        <v>0.53172163841980391</v>
      </c>
      <c r="I142">
        <v>8.8557347110297897</v>
      </c>
      <c r="J142">
        <f>(Table2[[#This Row],[1M Return vs Nifty]]-AVERAGE(Table2[1M Return vs Nifty]))/_xlfn.STDEV.P(Table2[1M Return vs Nifty])</f>
        <v>0.61216797853297655</v>
      </c>
      <c r="K142">
        <v>30.678273295712899</v>
      </c>
      <c r="L142">
        <f>(Table2[[#This Row],[6M Return vs Nifty]]-AVERAGE(Table2[6M Return vs Nifty]))/_xlfn.STDEV.P(Table2[6M Return vs Nifty])</f>
        <v>0.40874033625956874</v>
      </c>
      <c r="M142">
        <v>3.0175255888411998</v>
      </c>
      <c r="N142">
        <f>(Table2[[#This Row],[1W Return vs Nifty]]-AVERAGE(Table2[1W Return vs Nifty]))/_xlfn.STDEV.P(Table2[1W Return vs Nifty])</f>
        <v>0.71954648803024979</v>
      </c>
      <c r="O142">
        <v>7905.13</v>
      </c>
      <c r="P142">
        <v>7600.0153827203703</v>
      </c>
      <c r="Q142">
        <v>6750.1017314772598</v>
      </c>
      <c r="R142">
        <v>62.446814166659401</v>
      </c>
      <c r="S142" s="1">
        <f>(Table2[[#This Row],[Close Price]]-Table2[[#This Row],[20D EMA]])/Table2[[#This Row],[20D EMA]]</f>
        <v>9.9924985420859508E-2</v>
      </c>
      <c r="T142" s="1">
        <f>(Table2[[#This Row],[Close Price]]-Table2[[#This Row],[50D EMA]])/Table2[[#This Row],[50D EMA]]</f>
        <v>0.14408321064314336</v>
      </c>
      <c r="U142" s="1">
        <f>(Table2[[#This Row],[Close Price]]-Table2[[#This Row],[200D EMA]])/Table2[[#This Row],[200D EMA]]</f>
        <v>0.28813614163072582</v>
      </c>
      <c r="V142">
        <v>0.89324559542900095</v>
      </c>
      <c r="W142">
        <v>8247.25</v>
      </c>
      <c r="X142">
        <v>8949.7999999999993</v>
      </c>
      <c r="Y142">
        <v>8247.25</v>
      </c>
      <c r="Z142">
        <v>8949.7999999999993</v>
      </c>
      <c r="AA142">
        <v>7645.05</v>
      </c>
      <c r="AB142">
        <v>8949.7999999999993</v>
      </c>
      <c r="AC142" s="1">
        <f>(Table2[[#This Row],[Close Price]]/Table2[[#This Row],[Day Low]])-1</f>
        <v>5.4296886841068037E-2</v>
      </c>
      <c r="AD142" s="1">
        <f>(Table2[[#This Row],[Day High]]/Table2[[#This Row],[Close Price]])-1</f>
        <v>2.9298278905814268E-2</v>
      </c>
      <c r="AE142" s="1">
        <f>(Table2[[#This Row],[Close Price]]/Table2[[#This Row],[Current Week Low]])-1</f>
        <v>5.4296886841068037E-2</v>
      </c>
      <c r="AF142" s="1">
        <f>(Table2[[#This Row],[Current Week High]]/Table2[[#This Row],[Close Price]])-1</f>
        <v>2.9298278905814268E-2</v>
      </c>
      <c r="AG142" s="1">
        <f>(Table2[[#This Row],[Close Price]]/Table2[[#This Row],[Current Month Low]])-1</f>
        <v>0.13734377145996413</v>
      </c>
      <c r="AH142" s="1">
        <f>(Table2[[#This Row],[Current Month High]]/Table2[[#This Row],[Close Price]])-1</f>
        <v>2.9298278905814268E-2</v>
      </c>
      <c r="AI142">
        <v>2.9298278905814201</v>
      </c>
      <c r="AJ142">
        <v>92.728663098048301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0.27</v>
      </c>
      <c r="AM142" t="s">
        <v>3216</v>
      </c>
      <c r="AN142">
        <v>10.66</v>
      </c>
      <c r="AO142" t="s">
        <v>3216</v>
      </c>
      <c r="AP142">
        <v>9.8752686087172997E-2</v>
      </c>
      <c r="AQ142">
        <f>(Table2[[#This Row],[Sharpe Ratio]]-AVERAGE(Table2[Sharpe Ratio]))/_xlfn.STDEV.P(Table2[Sharpe Ratio])</f>
        <v>0.41305559988711071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2.6852320411297095</v>
      </c>
      <c r="AS142">
        <f>_xlfn.RANK.AVG(Table2[[#This Row],[1Y Return vs Nifty Z-Score]],Table2[1Y Return vs Nifty Z-Score])</f>
        <v>151</v>
      </c>
      <c r="AT142">
        <f>_xlfn.RANK.AVG(Table2[[#This Row],[6M Return vs Nifty Z-Score]],Table2[6M Return vs Nifty Z-Score])</f>
        <v>203</v>
      </c>
      <c r="AU142">
        <f>_xlfn.RANK.AVG(Table2[[#This Row],[Sharpe Ratio Z-Score]],Table2[Sharpe Ratio Z-Score])</f>
        <v>229</v>
      </c>
      <c r="AV142">
        <f>(Table2[[#This Row],[Rank 1Y]]+Table2[[#This Row],[Rank 6M]]+Table2[[#This Row],[Rank Sharpe]])/3</f>
        <v>194.33333333333334</v>
      </c>
    </row>
    <row r="143" spans="1:48" x14ac:dyDescent="0.3">
      <c r="A143" t="s">
        <v>982</v>
      </c>
      <c r="B143" t="s">
        <v>983</v>
      </c>
      <c r="C143" t="s">
        <v>3171</v>
      </c>
      <c r="D143" t="s">
        <v>984</v>
      </c>
      <c r="E143">
        <v>15207.666415694999</v>
      </c>
      <c r="F143">
        <v>469.7</v>
      </c>
      <c r="G143">
        <v>91.542807332624605</v>
      </c>
      <c r="H143">
        <f>(Table2[[#This Row],[1Y Return vs Nifty]]-AVERAGE(Table2[1Y Return vs Nifty]))/_xlfn.STDEV.P(Table2[1Y Return vs Nifty])</f>
        <v>1.0569887617778644</v>
      </c>
      <c r="I143">
        <v>-2.4853981870771902</v>
      </c>
      <c r="J143">
        <f>(Table2[[#This Row],[1M Return vs Nifty]]-AVERAGE(Table2[1M Return vs Nifty]))/_xlfn.STDEV.P(Table2[1M Return vs Nifty])</f>
        <v>-0.48362328656897124</v>
      </c>
      <c r="K143">
        <v>17.425265023349102</v>
      </c>
      <c r="L143">
        <f>(Table2[[#This Row],[6M Return vs Nifty]]-AVERAGE(Table2[6M Return vs Nifty]))/_xlfn.STDEV.P(Table2[6M Return vs Nifty])</f>
        <v>1.4181805913440997E-2</v>
      </c>
      <c r="M143">
        <v>-3.4848352133137799</v>
      </c>
      <c r="N143">
        <f>(Table2[[#This Row],[1W Return vs Nifty]]-AVERAGE(Table2[1W Return vs Nifty]))/_xlfn.STDEV.P(Table2[1W Return vs Nifty])</f>
        <v>-0.85303471457625868</v>
      </c>
      <c r="O143">
        <v>481.05</v>
      </c>
      <c r="P143">
        <v>478.83613880804</v>
      </c>
      <c r="Q143">
        <v>405.485885821495</v>
      </c>
      <c r="R143">
        <v>42.311819856778797</v>
      </c>
      <c r="S143" s="1">
        <f>(Table2[[#This Row],[Close Price]]-Table2[[#This Row],[20D EMA]])/Table2[[#This Row],[20D EMA]]</f>
        <v>-2.3594220974950675E-2</v>
      </c>
      <c r="T143" s="1">
        <f>(Table2[[#This Row],[Close Price]]-Table2[[#This Row],[50D EMA]])/Table2[[#This Row],[50D EMA]]</f>
        <v>-1.9079885722039436E-2</v>
      </c>
      <c r="U143" s="1">
        <f>(Table2[[#This Row],[Close Price]]-Table2[[#This Row],[200D EMA]])/Table2[[#This Row],[200D EMA]]</f>
        <v>0.15836337693582173</v>
      </c>
      <c r="V143">
        <v>0.239296972364409</v>
      </c>
      <c r="W143">
        <v>466.6</v>
      </c>
      <c r="X143">
        <v>478</v>
      </c>
      <c r="Y143">
        <v>466.6</v>
      </c>
      <c r="Z143">
        <v>478</v>
      </c>
      <c r="AA143">
        <v>461.05</v>
      </c>
      <c r="AB143">
        <v>516</v>
      </c>
      <c r="AC143" s="1">
        <f>(Table2[[#This Row],[Close Price]]/Table2[[#This Row],[Day Low]])-1</f>
        <v>6.643806258036733E-3</v>
      </c>
      <c r="AD143" s="1">
        <f>(Table2[[#This Row],[Day High]]/Table2[[#This Row],[Close Price]])-1</f>
        <v>1.7670853736427627E-2</v>
      </c>
      <c r="AE143" s="1">
        <f>(Table2[[#This Row],[Close Price]]/Table2[[#This Row],[Current Week Low]])-1</f>
        <v>6.643806258036733E-3</v>
      </c>
      <c r="AF143" s="1">
        <f>(Table2[[#This Row],[Current Week High]]/Table2[[#This Row],[Close Price]])-1</f>
        <v>1.7670853736427627E-2</v>
      </c>
      <c r="AG143" s="1">
        <f>(Table2[[#This Row],[Close Price]]/Table2[[#This Row],[Current Month Low]])-1</f>
        <v>1.8761522611430381E-2</v>
      </c>
      <c r="AH143" s="1">
        <f>(Table2[[#This Row],[Current Month High]]/Table2[[#This Row],[Close Price]])-1</f>
        <v>9.8573557589951122E-2</v>
      </c>
      <c r="AI143">
        <v>31.530764317649499</v>
      </c>
      <c r="AJ143">
        <v>131.95061728395001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-0.05</v>
      </c>
      <c r="AM143" t="s">
        <v>3215</v>
      </c>
      <c r="AN143">
        <v>-4.54</v>
      </c>
      <c r="AO143" t="s">
        <v>3215</v>
      </c>
      <c r="AP143">
        <v>0.118613619360982</v>
      </c>
      <c r="AQ143">
        <f>(Table2[[#This Row],[Sharpe Ratio]]-AVERAGE(Table2[Sharpe Ratio]))/_xlfn.STDEV.P(Table2[Sharpe Ratio])</f>
        <v>0.64407656344314701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0.37858912998922234</v>
      </c>
      <c r="AS143">
        <f>_xlfn.RANK.AVG(Table2[[#This Row],[1Y Return vs Nifty Z-Score]],Table2[1Y Return vs Nifty Z-Score])</f>
        <v>89</v>
      </c>
      <c r="AT143">
        <f>_xlfn.RANK.AVG(Table2[[#This Row],[6M Return vs Nifty Z-Score]],Table2[6M Return vs Nifty Z-Score])</f>
        <v>308</v>
      </c>
      <c r="AU143">
        <f>_xlfn.RANK.AVG(Table2[[#This Row],[Sharpe Ratio Z-Score]],Table2[Sharpe Ratio Z-Score])</f>
        <v>186</v>
      </c>
      <c r="AV143">
        <f>(Table2[[#This Row],[Rank 1Y]]+Table2[[#This Row],[Rank 6M]]+Table2[[#This Row],[Rank Sharpe]])/3</f>
        <v>194.33333333333334</v>
      </c>
    </row>
    <row r="144" spans="1:48" x14ac:dyDescent="0.3">
      <c r="A144" t="s">
        <v>778</v>
      </c>
      <c r="B144" t="s">
        <v>779</v>
      </c>
      <c r="C144" t="s">
        <v>3171</v>
      </c>
      <c r="D144" t="s">
        <v>673</v>
      </c>
      <c r="E144">
        <v>21901.330417575002</v>
      </c>
      <c r="F144">
        <v>1279.25</v>
      </c>
      <c r="G144">
        <v>24.498682343276201</v>
      </c>
      <c r="H144">
        <f>(Table2[[#This Row],[1Y Return vs Nifty]]-AVERAGE(Table2[1Y Return vs Nifty]))/_xlfn.STDEV.P(Table2[1Y Return vs Nifty])</f>
        <v>-5.9204554546492254E-2</v>
      </c>
      <c r="I144">
        <v>1.3887725116690099</v>
      </c>
      <c r="J144">
        <f>(Table2[[#This Row],[1M Return vs Nifty]]-AVERAGE(Table2[1M Return vs Nifty]))/_xlfn.STDEV.P(Table2[1M Return vs Nifty])</f>
        <v>-0.10929715448488264</v>
      </c>
      <c r="K144">
        <v>65.746247718466293</v>
      </c>
      <c r="L144">
        <f>(Table2[[#This Row],[6M Return vs Nifty]]-AVERAGE(Table2[6M Return vs Nifty]))/_xlfn.STDEV.P(Table2[6M Return vs Nifty])</f>
        <v>1.4527575258745371</v>
      </c>
      <c r="M144">
        <v>-4.4977971266477104</v>
      </c>
      <c r="N144">
        <f>(Table2[[#This Row],[1W Return vs Nifty]]-AVERAGE(Table2[1W Return vs Nifty]))/_xlfn.STDEV.P(Table2[1W Return vs Nifty])</f>
        <v>-1.0980172543543236</v>
      </c>
      <c r="O144">
        <v>1288.07</v>
      </c>
      <c r="P144">
        <v>1281.0673834034601</v>
      </c>
      <c r="Q144">
        <v>1090.1167968592999</v>
      </c>
      <c r="R144">
        <v>45.688432454087</v>
      </c>
      <c r="S144" s="1">
        <f>(Table2[[#This Row],[Close Price]]-Table2[[#This Row],[20D EMA]])/Table2[[#This Row],[20D EMA]]</f>
        <v>-6.8474539427204554E-3</v>
      </c>
      <c r="T144" s="1">
        <f>(Table2[[#This Row],[Close Price]]-Table2[[#This Row],[50D EMA]])/Table2[[#This Row],[50D EMA]]</f>
        <v>-1.4186477830945843E-3</v>
      </c>
      <c r="U144" s="1">
        <f>(Table2[[#This Row],[Close Price]]-Table2[[#This Row],[200D EMA]])/Table2[[#This Row],[200D EMA]]</f>
        <v>0.17349810927196571</v>
      </c>
      <c r="V144">
        <v>0.41913399764088999</v>
      </c>
      <c r="W144">
        <v>1265</v>
      </c>
      <c r="X144">
        <v>1295</v>
      </c>
      <c r="Y144">
        <v>1265</v>
      </c>
      <c r="Z144">
        <v>1295</v>
      </c>
      <c r="AA144">
        <v>1256.05</v>
      </c>
      <c r="AB144">
        <v>1369</v>
      </c>
      <c r="AC144" s="1">
        <f>(Table2[[#This Row],[Close Price]]/Table2[[#This Row],[Day Low]])-1</f>
        <v>1.1264822134387398E-2</v>
      </c>
      <c r="AD144" s="1">
        <f>(Table2[[#This Row],[Day High]]/Table2[[#This Row],[Close Price]])-1</f>
        <v>1.2311901504787892E-2</v>
      </c>
      <c r="AE144" s="1">
        <f>(Table2[[#This Row],[Close Price]]/Table2[[#This Row],[Current Week Low]])-1</f>
        <v>1.1264822134387398E-2</v>
      </c>
      <c r="AF144" s="1">
        <f>(Table2[[#This Row],[Current Week High]]/Table2[[#This Row],[Close Price]])-1</f>
        <v>1.2311901504787892E-2</v>
      </c>
      <c r="AG144" s="1">
        <f>(Table2[[#This Row],[Close Price]]/Table2[[#This Row],[Current Month Low]])-1</f>
        <v>1.8470602284941018E-2</v>
      </c>
      <c r="AH144" s="1">
        <f>(Table2[[#This Row],[Current Month High]]/Table2[[#This Row],[Close Price]])-1</f>
        <v>7.015829587649014E-2</v>
      </c>
      <c r="AI144">
        <v>16.865350791479301</v>
      </c>
      <c r="AJ144">
        <v>96.429942418426094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-0.17</v>
      </c>
      <c r="AM144" t="s">
        <v>3215</v>
      </c>
      <c r="AN144">
        <v>-3.79</v>
      </c>
      <c r="AO144" t="s">
        <v>3215</v>
      </c>
      <c r="AP144">
        <v>0.10623663077533101</v>
      </c>
      <c r="AQ144">
        <f>(Table2[[#This Row],[Sharpe Ratio]]-AVERAGE(Table2[Sharpe Ratio]))/_xlfn.STDEV.P(Table2[Sharpe Ratio])</f>
        <v>0.50010831232627595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0.68634687481511447</v>
      </c>
      <c r="AS144">
        <f>_xlfn.RANK.AVG(Table2[[#This Row],[1Y Return vs Nifty Z-Score]],Table2[1Y Return vs Nifty Z-Score])</f>
        <v>314</v>
      </c>
      <c r="AT144">
        <f>_xlfn.RANK.AVG(Table2[[#This Row],[6M Return vs Nifty Z-Score]],Table2[6M Return vs Nifty Z-Score])</f>
        <v>60</v>
      </c>
      <c r="AU144">
        <f>_xlfn.RANK.AVG(Table2[[#This Row],[Sharpe Ratio Z-Score]],Table2[Sharpe Ratio Z-Score])</f>
        <v>210</v>
      </c>
      <c r="AV144">
        <f>(Table2[[#This Row],[Rank 1Y]]+Table2[[#This Row],[Rank 6M]]+Table2[[#This Row],[Rank Sharpe]])/3</f>
        <v>194.66666666666666</v>
      </c>
    </row>
    <row r="145" spans="1:48" x14ac:dyDescent="0.3">
      <c r="A145" t="s">
        <v>500</v>
      </c>
      <c r="B145" t="s">
        <v>501</v>
      </c>
      <c r="C145" t="s">
        <v>3174</v>
      </c>
      <c r="D145" t="s">
        <v>279</v>
      </c>
      <c r="E145">
        <v>44104.655006159999</v>
      </c>
      <c r="F145">
        <v>596.85</v>
      </c>
      <c r="G145">
        <v>57.710669046408</v>
      </c>
      <c r="H145">
        <f>(Table2[[#This Row],[1Y Return vs Nifty]]-AVERAGE(Table2[1Y Return vs Nifty]))/_xlfn.STDEV.P(Table2[1Y Return vs Nifty])</f>
        <v>0.49372976424398723</v>
      </c>
      <c r="I145">
        <v>6.9700603404605799</v>
      </c>
      <c r="J145">
        <f>(Table2[[#This Row],[1M Return vs Nifty]]-AVERAGE(Table2[1M Return vs Nifty]))/_xlfn.STDEV.P(Table2[1M Return vs Nifty])</f>
        <v>0.42997229114787827</v>
      </c>
      <c r="K145">
        <v>33.489312755542002</v>
      </c>
      <c r="L145">
        <f>(Table2[[#This Row],[6M Return vs Nifty]]-AVERAGE(Table2[6M Return vs Nifty]))/_xlfn.STDEV.P(Table2[6M Return vs Nifty])</f>
        <v>0.49242847522556987</v>
      </c>
      <c r="M145">
        <v>4.8313327429492503</v>
      </c>
      <c r="N145">
        <f>(Table2[[#This Row],[1W Return vs Nifty]]-AVERAGE(Table2[1W Return vs Nifty]))/_xlfn.STDEV.P(Table2[1W Return vs Nifty])</f>
        <v>1.1582116317359348</v>
      </c>
      <c r="O145">
        <v>554.04999999999995</v>
      </c>
      <c r="P145">
        <v>525.55224785218604</v>
      </c>
      <c r="Q145">
        <v>456.17342179145498</v>
      </c>
      <c r="R145">
        <v>72.470847583829894</v>
      </c>
      <c r="S145" s="1">
        <f>(Table2[[#This Row],[Close Price]]-Table2[[#This Row],[20D EMA]])/Table2[[#This Row],[20D EMA]]</f>
        <v>7.7249345726920077E-2</v>
      </c>
      <c r="T145" s="1">
        <f>(Table2[[#This Row],[Close Price]]-Table2[[#This Row],[50D EMA]])/Table2[[#This Row],[50D EMA]]</f>
        <v>0.13566253867087788</v>
      </c>
      <c r="U145" s="1">
        <f>(Table2[[#This Row],[Close Price]]-Table2[[#This Row],[200D EMA]])/Table2[[#This Row],[200D EMA]]</f>
        <v>0.30838398619562052</v>
      </c>
      <c r="V145">
        <v>0.69789270344330701</v>
      </c>
      <c r="W145">
        <v>583.29999999999995</v>
      </c>
      <c r="X145">
        <v>599</v>
      </c>
      <c r="Y145">
        <v>583.29999999999995</v>
      </c>
      <c r="Z145">
        <v>599</v>
      </c>
      <c r="AA145">
        <v>537.4</v>
      </c>
      <c r="AB145">
        <v>599</v>
      </c>
      <c r="AC145" s="1">
        <f>(Table2[[#This Row],[Close Price]]/Table2[[#This Row],[Day Low]])-1</f>
        <v>2.3229898851363062E-2</v>
      </c>
      <c r="AD145" s="1">
        <f>(Table2[[#This Row],[Day High]]/Table2[[#This Row],[Close Price]])-1</f>
        <v>3.6022451202144534E-3</v>
      </c>
      <c r="AE145" s="1">
        <f>(Table2[[#This Row],[Close Price]]/Table2[[#This Row],[Current Week Low]])-1</f>
        <v>2.3229898851363062E-2</v>
      </c>
      <c r="AF145" s="1">
        <f>(Table2[[#This Row],[Current Week High]]/Table2[[#This Row],[Close Price]])-1</f>
        <v>3.6022451202144534E-3</v>
      </c>
      <c r="AG145" s="1">
        <f>(Table2[[#This Row],[Close Price]]/Table2[[#This Row],[Current Month Low]])-1</f>
        <v>0.11062523260141433</v>
      </c>
      <c r="AH145" s="1">
        <f>(Table2[[#This Row],[Current Month High]]/Table2[[#This Row],[Close Price]])-1</f>
        <v>3.6022451202144534E-3</v>
      </c>
      <c r="AI145">
        <v>0.36022451202144501</v>
      </c>
      <c r="AJ145">
        <v>90.200764818355594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0.04</v>
      </c>
      <c r="AM145" t="s">
        <v>3216</v>
      </c>
      <c r="AN145">
        <v>10.77</v>
      </c>
      <c r="AO145" t="s">
        <v>3216</v>
      </c>
      <c r="AP145">
        <v>9.3386588000195003E-2</v>
      </c>
      <c r="AQ145">
        <f>(Table2[[#This Row],[Sharpe Ratio]]-AVERAGE(Table2[Sharpe Ratio]))/_xlfn.STDEV.P(Table2[Sharpe Ratio])</f>
        <v>0.350637528515578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2.9249796908689483</v>
      </c>
      <c r="AS145">
        <f>_xlfn.RANK.AVG(Table2[[#This Row],[1Y Return vs Nifty Z-Score]],Table2[1Y Return vs Nifty Z-Score])</f>
        <v>160</v>
      </c>
      <c r="AT145">
        <f>_xlfn.RANK.AVG(Table2[[#This Row],[6M Return vs Nifty Z-Score]],Table2[6M Return vs Nifty Z-Score])</f>
        <v>181</v>
      </c>
      <c r="AU145">
        <f>_xlfn.RANK.AVG(Table2[[#This Row],[Sharpe Ratio Z-Score]],Table2[Sharpe Ratio Z-Score])</f>
        <v>248</v>
      </c>
      <c r="AV145">
        <f>(Table2[[#This Row],[Rank 1Y]]+Table2[[#This Row],[Rank 6M]]+Table2[[#This Row],[Rank Sharpe]])/3</f>
        <v>196.33333333333334</v>
      </c>
    </row>
    <row r="146" spans="1:48" x14ac:dyDescent="0.3">
      <c r="A146" t="s">
        <v>130</v>
      </c>
      <c r="B146" t="s">
        <v>131</v>
      </c>
      <c r="C146" t="s">
        <v>3170</v>
      </c>
      <c r="D146" t="s">
        <v>132</v>
      </c>
      <c r="E146">
        <v>218570.76285</v>
      </c>
      <c r="F146">
        <v>163.96</v>
      </c>
      <c r="G146">
        <v>88.337260780863005</v>
      </c>
      <c r="H146">
        <f>(Table2[[#This Row],[1Y Return vs Nifty]]-AVERAGE(Table2[1Y Return vs Nifty]))/_xlfn.STDEV.P(Table2[1Y Return vs Nifty])</f>
        <v>1.0036207800671428</v>
      </c>
      <c r="I146">
        <v>-11.177914700424401</v>
      </c>
      <c r="J146">
        <f>(Table2[[#This Row],[1M Return vs Nifty]]-AVERAGE(Table2[1M Return vs Nifty]))/_xlfn.STDEV.P(Table2[1M Return vs Nifty])</f>
        <v>-1.3235026665796068</v>
      </c>
      <c r="K146">
        <v>6.2384998895792103</v>
      </c>
      <c r="L146">
        <f>(Table2[[#This Row],[6M Return vs Nifty]]-AVERAGE(Table2[6M Return vs Nifty]))/_xlfn.STDEV.P(Table2[6M Return vs Nifty])</f>
        <v>-0.31886209776476171</v>
      </c>
      <c r="M146">
        <v>-2.7239484430003298</v>
      </c>
      <c r="N146">
        <f>(Table2[[#This Row],[1W Return vs Nifty]]-AVERAGE(Table2[1W Return vs Nifty]))/_xlfn.STDEV.P(Table2[1W Return vs Nifty])</f>
        <v>-0.66901597604204033</v>
      </c>
      <c r="O146">
        <v>173.68</v>
      </c>
      <c r="P146">
        <v>178.01947052040799</v>
      </c>
      <c r="Q146">
        <v>151.506030388917</v>
      </c>
      <c r="R146">
        <v>26.555907095393799</v>
      </c>
      <c r="S146" s="1">
        <f>(Table2[[#This Row],[Close Price]]-Table2[[#This Row],[20D EMA]])/Table2[[#This Row],[20D EMA]]</f>
        <v>-5.5964993090741585E-2</v>
      </c>
      <c r="T146" s="1">
        <f>(Table2[[#This Row],[Close Price]]-Table2[[#This Row],[50D EMA]])/Table2[[#This Row],[50D EMA]]</f>
        <v>-7.8977150529139561E-2</v>
      </c>
      <c r="U146" s="1">
        <f>(Table2[[#This Row],[Close Price]]-Table2[[#This Row],[200D EMA]])/Table2[[#This Row],[200D EMA]]</f>
        <v>8.2201147895655288E-2</v>
      </c>
      <c r="V146">
        <v>0.27635146853329901</v>
      </c>
      <c r="W146">
        <v>163.68</v>
      </c>
      <c r="X146">
        <v>167.45</v>
      </c>
      <c r="Y146">
        <v>163.68</v>
      </c>
      <c r="Z146">
        <v>167.45</v>
      </c>
      <c r="AA146">
        <v>163.52000000000001</v>
      </c>
      <c r="AB146">
        <v>180.25</v>
      </c>
      <c r="AC146" s="1">
        <f>(Table2[[#This Row],[Close Price]]/Table2[[#This Row],[Day Low]])-1</f>
        <v>1.7106549364613866E-3</v>
      </c>
      <c r="AD146" s="1">
        <f>(Table2[[#This Row],[Day High]]/Table2[[#This Row],[Close Price]])-1</f>
        <v>2.1285679434008165E-2</v>
      </c>
      <c r="AE146" s="1">
        <f>(Table2[[#This Row],[Close Price]]/Table2[[#This Row],[Current Week Low]])-1</f>
        <v>1.7106549364613866E-3</v>
      </c>
      <c r="AF146" s="1">
        <f>(Table2[[#This Row],[Current Week High]]/Table2[[#This Row],[Close Price]])-1</f>
        <v>2.1285679434008165E-2</v>
      </c>
      <c r="AG146" s="1">
        <f>(Table2[[#This Row],[Close Price]]/Table2[[#This Row],[Current Month Low]])-1</f>
        <v>2.6908023483365184E-3</v>
      </c>
      <c r="AH146" s="1">
        <f>(Table2[[#This Row],[Current Month High]]/Table2[[#This Row],[Close Price]])-1</f>
        <v>9.935350085386685E-2</v>
      </c>
      <c r="AI146">
        <v>39.668211758965597</v>
      </c>
      <c r="AJ146">
        <v>149.36882129277501</v>
      </c>
      <c r="AK146" t="str">
        <f>IF(AND(Table2[[#This Row],[20D EMA]]&gt;Table2[[#This Row],[50D EMA]],Table2[[#This Row],[50D EMA]]&gt;Table2[[#This Row],[200D EMA]]),"Uptrend","Downtrend/NoTrend")</f>
        <v>Downtrend/NoTrend</v>
      </c>
      <c r="AL146">
        <v>-7.0000000000000007E-2</v>
      </c>
      <c r="AM146" t="s">
        <v>3215</v>
      </c>
      <c r="AN146">
        <v>-8.8800000000000008</v>
      </c>
      <c r="AO146" t="s">
        <v>3215</v>
      </c>
      <c r="AP146">
        <v>0.17153423674035101</v>
      </c>
      <c r="AQ146">
        <f>(Table2[[#This Row],[Sharpe Ratio]]-AVERAGE(Table2[Sharpe Ratio]))/_xlfn.STDEV.P(Table2[Sharpe Ratio])</f>
        <v>1.2596454216842907</v>
      </c>
      <c r="AR1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6">
        <f>_xlfn.RANK.AVG(Table2[[#This Row],[1Y Return vs Nifty Z-Score]],Table2[1Y Return vs Nifty Z-Score])</f>
        <v>96</v>
      </c>
      <c r="AT146">
        <f>_xlfn.RANK.AVG(Table2[[#This Row],[6M Return vs Nifty Z-Score]],Table2[6M Return vs Nifty Z-Score])</f>
        <v>416</v>
      </c>
      <c r="AU146">
        <f>_xlfn.RANK.AVG(Table2[[#This Row],[Sharpe Ratio Z-Score]],Table2[Sharpe Ratio Z-Score])</f>
        <v>81</v>
      </c>
      <c r="AV146">
        <f>(Table2[[#This Row],[Rank 1Y]]+Table2[[#This Row],[Rank 6M]]+Table2[[#This Row],[Rank Sharpe]])/3</f>
        <v>197.66666666666666</v>
      </c>
    </row>
    <row r="147" spans="1:48" x14ac:dyDescent="0.3">
      <c r="A147" t="s">
        <v>951</v>
      </c>
      <c r="B147" t="s">
        <v>952</v>
      </c>
      <c r="C147" t="s">
        <v>3184</v>
      </c>
      <c r="D147" t="s">
        <v>467</v>
      </c>
      <c r="E147">
        <v>16093.518255069999</v>
      </c>
      <c r="F147">
        <v>872.15</v>
      </c>
      <c r="G147">
        <v>51.664678685707401</v>
      </c>
      <c r="H147">
        <f>(Table2[[#This Row],[1Y Return vs Nifty]]-AVERAGE(Table2[1Y Return vs Nifty]))/_xlfn.STDEV.P(Table2[1Y Return vs Nifty])</f>
        <v>0.39307226394477895</v>
      </c>
      <c r="I147">
        <v>-1.47975679980228</v>
      </c>
      <c r="J147">
        <f>(Table2[[#This Row],[1M Return vs Nifty]]-AVERAGE(Table2[1M Return vs Nifty]))/_xlfn.STDEV.P(Table2[1M Return vs Nifty])</f>
        <v>-0.38645723994017378</v>
      </c>
      <c r="K147">
        <v>26.681595497573198</v>
      </c>
      <c r="L147">
        <f>(Table2[[#This Row],[6M Return vs Nifty]]-AVERAGE(Table2[6M Return vs Nifty]))/_xlfn.STDEV.P(Table2[6M Return vs Nifty])</f>
        <v>0.28975427016095168</v>
      </c>
      <c r="M147">
        <v>-4.0718811767435303</v>
      </c>
      <c r="N147">
        <f>(Table2[[#This Row],[1W Return vs Nifty]]-AVERAGE(Table2[1W Return vs Nifty]))/_xlfn.STDEV.P(Table2[1W Return vs Nifty])</f>
        <v>-0.99501044850503406</v>
      </c>
      <c r="O147">
        <v>862.96</v>
      </c>
      <c r="P147">
        <v>843.81135753137198</v>
      </c>
      <c r="Q147">
        <v>718.67170732900399</v>
      </c>
      <c r="R147">
        <v>43.762687239622203</v>
      </c>
      <c r="S147" s="1">
        <f>(Table2[[#This Row],[Close Price]]-Table2[[#This Row],[20D EMA]])/Table2[[#This Row],[20D EMA]]</f>
        <v>1.0649392787614653E-2</v>
      </c>
      <c r="T147" s="1">
        <f>(Table2[[#This Row],[Close Price]]-Table2[[#This Row],[50D EMA]])/Table2[[#This Row],[50D EMA]]</f>
        <v>3.3584096985296144E-2</v>
      </c>
      <c r="U147" s="1">
        <f>(Table2[[#This Row],[Close Price]]-Table2[[#This Row],[200D EMA]])/Table2[[#This Row],[200D EMA]]</f>
        <v>0.21355827856561835</v>
      </c>
      <c r="V147">
        <v>0.69396747872239695</v>
      </c>
      <c r="W147">
        <v>854.95</v>
      </c>
      <c r="X147">
        <v>875</v>
      </c>
      <c r="Y147">
        <v>854.95</v>
      </c>
      <c r="Z147">
        <v>875</v>
      </c>
      <c r="AA147">
        <v>846.3</v>
      </c>
      <c r="AB147">
        <v>910</v>
      </c>
      <c r="AC147" s="1">
        <f>(Table2[[#This Row],[Close Price]]/Table2[[#This Row],[Day Low]])-1</f>
        <v>2.0118135563483186E-2</v>
      </c>
      <c r="AD147" s="1">
        <f>(Table2[[#This Row],[Day High]]/Table2[[#This Row],[Close Price]])-1</f>
        <v>3.2677865046151222E-3</v>
      </c>
      <c r="AE147" s="1">
        <f>(Table2[[#This Row],[Close Price]]/Table2[[#This Row],[Current Week Low]])-1</f>
        <v>2.0118135563483186E-2</v>
      </c>
      <c r="AF147" s="1">
        <f>(Table2[[#This Row],[Current Week High]]/Table2[[#This Row],[Close Price]])-1</f>
        <v>3.2677865046151222E-3</v>
      </c>
      <c r="AG147" s="1">
        <f>(Table2[[#This Row],[Close Price]]/Table2[[#This Row],[Current Month Low]])-1</f>
        <v>3.0544724093111153E-2</v>
      </c>
      <c r="AH147" s="1">
        <f>(Table2[[#This Row],[Current Month High]]/Table2[[#This Row],[Close Price]])-1</f>
        <v>4.3398497964799665E-2</v>
      </c>
      <c r="AI147">
        <v>6.2431921114487201</v>
      </c>
      <c r="AJ147">
        <v>107.161520190023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0.1</v>
      </c>
      <c r="AM147" t="s">
        <v>3216</v>
      </c>
      <c r="AN147">
        <v>0.52</v>
      </c>
      <c r="AO147" t="s">
        <v>3216</v>
      </c>
      <c r="AP147">
        <v>0.116839825550513</v>
      </c>
      <c r="AQ147">
        <f>(Table2[[#This Row],[Sharpe Ratio]]-AVERAGE(Table2[Sharpe Ratio]))/_xlfn.STDEV.P(Table2[Sharpe Ratio])</f>
        <v>0.6234439199719225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-7.5197234367554766E-2</v>
      </c>
      <c r="AS147">
        <f>_xlfn.RANK.AVG(Table2[[#This Row],[1Y Return vs Nifty Z-Score]],Table2[1Y Return vs Nifty Z-Score])</f>
        <v>182</v>
      </c>
      <c r="AT147">
        <f>_xlfn.RANK.AVG(Table2[[#This Row],[6M Return vs Nifty Z-Score]],Table2[6M Return vs Nifty Z-Score])</f>
        <v>232</v>
      </c>
      <c r="AU147">
        <f>_xlfn.RANK.AVG(Table2[[#This Row],[Sharpe Ratio Z-Score]],Table2[Sharpe Ratio Z-Score])</f>
        <v>188</v>
      </c>
      <c r="AV147">
        <f>(Table2[[#This Row],[Rank 1Y]]+Table2[[#This Row],[Rank 6M]]+Table2[[#This Row],[Rank Sharpe]])/3</f>
        <v>200.66666666666666</v>
      </c>
    </row>
    <row r="148" spans="1:48" x14ac:dyDescent="0.3">
      <c r="A148" t="s">
        <v>913</v>
      </c>
      <c r="B148" t="s">
        <v>914</v>
      </c>
      <c r="C148" t="s">
        <v>3173</v>
      </c>
      <c r="D148" t="s">
        <v>239</v>
      </c>
      <c r="E148">
        <v>17312.234231945</v>
      </c>
      <c r="F148">
        <v>741.85</v>
      </c>
      <c r="G148">
        <v>79.675091741773699</v>
      </c>
      <c r="H148">
        <f>(Table2[[#This Row],[1Y Return vs Nifty]]-AVERAGE(Table2[1Y Return vs Nifty]))/_xlfn.STDEV.P(Table2[1Y Return vs Nifty])</f>
        <v>0.85940746998457607</v>
      </c>
      <c r="I148">
        <v>8.5017018886713895</v>
      </c>
      <c r="J148">
        <f>(Table2[[#This Row],[1M Return vs Nifty]]-AVERAGE(Table2[1M Return vs Nifty]))/_xlfn.STDEV.P(Table2[1M Return vs Nifty])</f>
        <v>0.57796098371286664</v>
      </c>
      <c r="K148">
        <v>37.542885043481</v>
      </c>
      <c r="L148">
        <f>(Table2[[#This Row],[6M Return vs Nifty]]-AVERAGE(Table2[6M Return vs Nifty]))/_xlfn.STDEV.P(Table2[6M Return vs Nifty])</f>
        <v>0.61310836100788968</v>
      </c>
      <c r="M148">
        <v>3.9730735098445198</v>
      </c>
      <c r="N148">
        <f>(Table2[[#This Row],[1W Return vs Nifty]]-AVERAGE(Table2[1W Return vs Nifty]))/_xlfn.STDEV.P(Table2[1W Return vs Nifty])</f>
        <v>0.95064358406674476</v>
      </c>
      <c r="O148">
        <v>700.37</v>
      </c>
      <c r="P148">
        <v>688.80607755869903</v>
      </c>
      <c r="Q148">
        <v>604.88120550971701</v>
      </c>
      <c r="R148">
        <v>68.448657449054707</v>
      </c>
      <c r="S148" s="1">
        <f>(Table2[[#This Row],[Close Price]]-Table2[[#This Row],[20D EMA]])/Table2[[#This Row],[20D EMA]]</f>
        <v>5.9225837771463681E-2</v>
      </c>
      <c r="T148" s="1">
        <f>(Table2[[#This Row],[Close Price]]-Table2[[#This Row],[50D EMA]])/Table2[[#This Row],[50D EMA]]</f>
        <v>7.7008499444868317E-2</v>
      </c>
      <c r="U148" s="1">
        <f>(Table2[[#This Row],[Close Price]]-Table2[[#This Row],[200D EMA]])/Table2[[#This Row],[200D EMA]]</f>
        <v>0.22643916399231337</v>
      </c>
      <c r="V148">
        <v>1.2868441467359499</v>
      </c>
      <c r="W148">
        <v>710</v>
      </c>
      <c r="X148">
        <v>746.95</v>
      </c>
      <c r="Y148">
        <v>710</v>
      </c>
      <c r="Z148">
        <v>746.95</v>
      </c>
      <c r="AA148">
        <v>668.35</v>
      </c>
      <c r="AB148">
        <v>758.45</v>
      </c>
      <c r="AC148" s="1">
        <f>(Table2[[#This Row],[Close Price]]/Table2[[#This Row],[Day Low]])-1</f>
        <v>4.4859154929577594E-2</v>
      </c>
      <c r="AD148" s="1">
        <f>(Table2[[#This Row],[Day High]]/Table2[[#This Row],[Close Price]])-1</f>
        <v>6.8747051290691807E-3</v>
      </c>
      <c r="AE148" s="1">
        <f>(Table2[[#This Row],[Close Price]]/Table2[[#This Row],[Current Week Low]])-1</f>
        <v>4.4859154929577594E-2</v>
      </c>
      <c r="AF148" s="1">
        <f>(Table2[[#This Row],[Current Week High]]/Table2[[#This Row],[Close Price]])-1</f>
        <v>6.8747051290691807E-3</v>
      </c>
      <c r="AG148" s="1">
        <f>(Table2[[#This Row],[Close Price]]/Table2[[#This Row],[Current Month Low]])-1</f>
        <v>0.10997231989227196</v>
      </c>
      <c r="AH148" s="1">
        <f>(Table2[[#This Row],[Current Month High]]/Table2[[#This Row],[Close Price]])-1</f>
        <v>2.2376491204421312E-2</v>
      </c>
      <c r="AI148">
        <v>11.6128597425355</v>
      </c>
      <c r="AJ148">
        <v>193.22134387351699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-0.01</v>
      </c>
      <c r="AM148" t="s">
        <v>3215</v>
      </c>
      <c r="AN148">
        <v>8.74</v>
      </c>
      <c r="AO148" t="s">
        <v>3216</v>
      </c>
      <c r="AP148">
        <v>6.7718706028286002E-2</v>
      </c>
      <c r="AQ148">
        <f>(Table2[[#This Row],[Sharpe Ratio]]-AVERAGE(Table2[Sharpe Ratio]))/_xlfn.STDEV.P(Table2[Sharpe Ratio])</f>
        <v>5.2070550627746397E-2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3.0531909493998235</v>
      </c>
      <c r="AS148">
        <f>_xlfn.RANK.AVG(Table2[[#This Row],[1Y Return vs Nifty Z-Score]],Table2[1Y Return vs Nifty Z-Score])</f>
        <v>112</v>
      </c>
      <c r="AT148">
        <f>_xlfn.RANK.AVG(Table2[[#This Row],[6M Return vs Nifty Z-Score]],Table2[6M Return vs Nifty Z-Score])</f>
        <v>157</v>
      </c>
      <c r="AU148">
        <f>_xlfn.RANK.AVG(Table2[[#This Row],[Sharpe Ratio Z-Score]],Table2[Sharpe Ratio Z-Score])</f>
        <v>334</v>
      </c>
      <c r="AV148">
        <f>(Table2[[#This Row],[Rank 1Y]]+Table2[[#This Row],[Rank 6M]]+Table2[[#This Row],[Rank Sharpe]])/3</f>
        <v>201</v>
      </c>
    </row>
    <row r="149" spans="1:48" x14ac:dyDescent="0.3">
      <c r="A149" t="s">
        <v>1474</v>
      </c>
      <c r="B149" t="s">
        <v>1475</v>
      </c>
      <c r="C149" t="s">
        <v>3184</v>
      </c>
      <c r="D149" t="s">
        <v>383</v>
      </c>
      <c r="E149">
        <v>7262.22225453999</v>
      </c>
      <c r="F149">
        <v>1603.15</v>
      </c>
      <c r="G149">
        <v>63.340970938998801</v>
      </c>
      <c r="H149">
        <f>(Table2[[#This Row],[1Y Return vs Nifty]]-AVERAGE(Table2[1Y Return vs Nifty]))/_xlfn.STDEV.P(Table2[1Y Return vs Nifty])</f>
        <v>0.58746661803090261</v>
      </c>
      <c r="I149">
        <v>-14.9139724899697</v>
      </c>
      <c r="J149">
        <f>(Table2[[#This Row],[1M Return vs Nifty]]-AVERAGE(Table2[1M Return vs Nifty]))/_xlfn.STDEV.P(Table2[1M Return vs Nifty])</f>
        <v>-1.6844841953634881</v>
      </c>
      <c r="K149">
        <v>49.793641379575099</v>
      </c>
      <c r="L149">
        <f>(Table2[[#This Row],[6M Return vs Nifty]]-AVERAGE(Table2[6M Return vs Nifty]))/_xlfn.STDEV.P(Table2[6M Return vs Nifty])</f>
        <v>0.97782860536760097</v>
      </c>
      <c r="M149">
        <v>-0.82441281585150605</v>
      </c>
      <c r="N149">
        <f>(Table2[[#This Row],[1W Return vs Nifty]]-AVERAGE(Table2[1W Return vs Nifty]))/_xlfn.STDEV.P(Table2[1W Return vs Nifty])</f>
        <v>-0.20961759569599564</v>
      </c>
      <c r="O149">
        <v>1682.3</v>
      </c>
      <c r="P149">
        <v>1681.8191860229999</v>
      </c>
      <c r="Q149">
        <v>1387.65372161703</v>
      </c>
      <c r="R149">
        <v>34.763622940088098</v>
      </c>
      <c r="S149" s="1">
        <f>(Table2[[#This Row],[Close Price]]-Table2[[#This Row],[20D EMA]])/Table2[[#This Row],[20D EMA]]</f>
        <v>-4.7048683350175279E-2</v>
      </c>
      <c r="T149" s="1">
        <f>(Table2[[#This Row],[Close Price]]-Table2[[#This Row],[50D EMA]])/Table2[[#This Row],[50D EMA]]</f>
        <v>-4.67762448405818E-2</v>
      </c>
      <c r="U149" s="1">
        <f>(Table2[[#This Row],[Close Price]]-Table2[[#This Row],[200D EMA]])/Table2[[#This Row],[200D EMA]]</f>
        <v>0.15529542783328737</v>
      </c>
      <c r="V149">
        <v>0.91034802716697905</v>
      </c>
      <c r="W149">
        <v>1582.55</v>
      </c>
      <c r="X149">
        <v>1610</v>
      </c>
      <c r="Y149">
        <v>1582.55</v>
      </c>
      <c r="Z149">
        <v>1610</v>
      </c>
      <c r="AA149">
        <v>1533.4</v>
      </c>
      <c r="AB149">
        <v>1849.95</v>
      </c>
      <c r="AC149" s="1">
        <f>(Table2[[#This Row],[Close Price]]/Table2[[#This Row],[Day Low]])-1</f>
        <v>1.3016966288585063E-2</v>
      </c>
      <c r="AD149" s="1">
        <f>(Table2[[#This Row],[Day High]]/Table2[[#This Row],[Close Price]])-1</f>
        <v>4.2728378504817144E-3</v>
      </c>
      <c r="AE149" s="1">
        <f>(Table2[[#This Row],[Close Price]]/Table2[[#This Row],[Current Week Low]])-1</f>
        <v>1.3016966288585063E-2</v>
      </c>
      <c r="AF149" s="1">
        <f>(Table2[[#This Row],[Current Week High]]/Table2[[#This Row],[Close Price]])-1</f>
        <v>4.2728378504817144E-3</v>
      </c>
      <c r="AG149" s="1">
        <f>(Table2[[#This Row],[Close Price]]/Table2[[#This Row],[Current Month Low]])-1</f>
        <v>4.5487152732489822E-2</v>
      </c>
      <c r="AH149" s="1">
        <f>(Table2[[#This Row],[Current Month High]]/Table2[[#This Row],[Close Price]])-1</f>
        <v>0.15394691700714214</v>
      </c>
      <c r="AI149">
        <v>20.126001933693001</v>
      </c>
      <c r="AJ149">
        <v>109.671723777138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-0.06</v>
      </c>
      <c r="AM149" t="s">
        <v>3215</v>
      </c>
      <c r="AN149">
        <v>-8.24</v>
      </c>
      <c r="AO149" t="s">
        <v>3215</v>
      </c>
      <c r="AP149">
        <v>6.4308708261127001E-2</v>
      </c>
      <c r="AQ149">
        <f>(Table2[[#This Row],[Sharpe Ratio]]-AVERAGE(Table2[Sharpe Ratio]))/_xlfn.STDEV.P(Table2[Sharpe Ratio])</f>
        <v>1.2405699080620622E-2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-0.3164008685803596</v>
      </c>
      <c r="AS149">
        <f>_xlfn.RANK.AVG(Table2[[#This Row],[1Y Return vs Nifty Z-Score]],Table2[1Y Return vs Nifty Z-Score])</f>
        <v>145</v>
      </c>
      <c r="AT149">
        <f>_xlfn.RANK.AVG(Table2[[#This Row],[6M Return vs Nifty Z-Score]],Table2[6M Return vs Nifty Z-Score])</f>
        <v>108</v>
      </c>
      <c r="AU149">
        <f>_xlfn.RANK.AVG(Table2[[#This Row],[Sharpe Ratio Z-Score]],Table2[Sharpe Ratio Z-Score])</f>
        <v>350</v>
      </c>
      <c r="AV149">
        <f>(Table2[[#This Row],[Rank 1Y]]+Table2[[#This Row],[Rank 6M]]+Table2[[#This Row],[Rank Sharpe]])/3</f>
        <v>201</v>
      </c>
    </row>
    <row r="150" spans="1:48" x14ac:dyDescent="0.3">
      <c r="A150" t="s">
        <v>25</v>
      </c>
      <c r="B150" t="s">
        <v>26</v>
      </c>
      <c r="C150" t="s">
        <v>3171</v>
      </c>
      <c r="D150" t="s">
        <v>27</v>
      </c>
      <c r="E150">
        <v>978110.39188321505</v>
      </c>
      <c r="F150">
        <v>1635.45</v>
      </c>
      <c r="G150">
        <v>52.017931290112003</v>
      </c>
      <c r="H150">
        <f>(Table2[[#This Row],[1Y Return vs Nifty]]-AVERAGE(Table2[1Y Return vs Nifty]))/_xlfn.STDEV.P(Table2[1Y Return vs Nifty])</f>
        <v>0.3989534384111954</v>
      </c>
      <c r="I150">
        <v>6.5490876076758102</v>
      </c>
      <c r="J150">
        <f>(Table2[[#This Row],[1M Return vs Nifty]]-AVERAGE(Table2[1M Return vs Nifty]))/_xlfn.STDEV.P(Table2[1M Return vs Nifty])</f>
        <v>0.38929749722948187</v>
      </c>
      <c r="K150">
        <v>18.215084281264101</v>
      </c>
      <c r="L150">
        <f>(Table2[[#This Row],[6M Return vs Nifty]]-AVERAGE(Table2[6M Return vs Nifty]))/_xlfn.STDEV.P(Table2[6M Return vs Nifty])</f>
        <v>3.7695707001984512E-2</v>
      </c>
      <c r="M150">
        <v>4.6536573745160998</v>
      </c>
      <c r="N150">
        <f>(Table2[[#This Row],[1W Return vs Nifty]]-AVERAGE(Table2[1W Return vs Nifty]))/_xlfn.STDEV.P(Table2[1W Return vs Nifty])</f>
        <v>1.1152412471224635</v>
      </c>
      <c r="O150">
        <v>1561.42</v>
      </c>
      <c r="P150">
        <v>1505.5605056496399</v>
      </c>
      <c r="Q150">
        <v>1304.45267771521</v>
      </c>
      <c r="R150">
        <v>75.717011053623295</v>
      </c>
      <c r="S150" s="1">
        <f>(Table2[[#This Row],[Close Price]]-Table2[[#This Row],[20D EMA]])/Table2[[#This Row],[20D EMA]]</f>
        <v>4.7411971154461947E-2</v>
      </c>
      <c r="T150" s="1">
        <f>(Table2[[#This Row],[Close Price]]-Table2[[#This Row],[50D EMA]])/Table2[[#This Row],[50D EMA]]</f>
        <v>8.6273181225827653E-2</v>
      </c>
      <c r="U150" s="1">
        <f>(Table2[[#This Row],[Close Price]]-Table2[[#This Row],[200D EMA]])/Table2[[#This Row],[200D EMA]]</f>
        <v>0.25374421620609666</v>
      </c>
      <c r="V150">
        <v>0.77358818761886505</v>
      </c>
      <c r="W150">
        <v>1630.1</v>
      </c>
      <c r="X150">
        <v>1652.95</v>
      </c>
      <c r="Y150">
        <v>1630.1</v>
      </c>
      <c r="Z150">
        <v>1652.95</v>
      </c>
      <c r="AA150">
        <v>1523.25</v>
      </c>
      <c r="AB150">
        <v>1654.9</v>
      </c>
      <c r="AC150" s="1">
        <f>(Table2[[#This Row],[Close Price]]/Table2[[#This Row],[Day Low]])-1</f>
        <v>3.282007238819773E-3</v>
      </c>
      <c r="AD150" s="1">
        <f>(Table2[[#This Row],[Day High]]/Table2[[#This Row],[Close Price]])-1</f>
        <v>1.0700418844966197E-2</v>
      </c>
      <c r="AE150" s="1">
        <f>(Table2[[#This Row],[Close Price]]/Table2[[#This Row],[Current Week Low]])-1</f>
        <v>3.282007238819773E-3</v>
      </c>
      <c r="AF150" s="1">
        <f>(Table2[[#This Row],[Current Week High]]/Table2[[#This Row],[Close Price]])-1</f>
        <v>1.0700418844966197E-2</v>
      </c>
      <c r="AG150" s="1">
        <f>(Table2[[#This Row],[Close Price]]/Table2[[#This Row],[Current Month Low]])-1</f>
        <v>7.3658296405711532E-2</v>
      </c>
      <c r="AH150" s="1">
        <f>(Table2[[#This Row],[Current Month High]]/Table2[[#This Row],[Close Price]])-1</f>
        <v>1.1892751230548226E-2</v>
      </c>
      <c r="AI150">
        <v>1.18927512305482</v>
      </c>
      <c r="AJ150">
        <v>82.640013401083195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0.04</v>
      </c>
      <c r="AM150" t="s">
        <v>3216</v>
      </c>
      <c r="AN150">
        <v>4.4400000000000004</v>
      </c>
      <c r="AO150" t="s">
        <v>3216</v>
      </c>
      <c r="AP150">
        <v>0.14314258355062201</v>
      </c>
      <c r="AQ150">
        <f>(Table2[[#This Row],[Sharpe Ratio]]-AVERAGE(Table2[Sharpe Ratio]))/_xlfn.STDEV.P(Table2[Sharpe Ratio])</f>
        <v>0.92939573067457504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2.8705836204397004</v>
      </c>
      <c r="AS150">
        <f>_xlfn.RANK.AVG(Table2[[#This Row],[1Y Return vs Nifty Z-Score]],Table2[1Y Return vs Nifty Z-Score])</f>
        <v>176</v>
      </c>
      <c r="AT150">
        <f>_xlfn.RANK.AVG(Table2[[#This Row],[6M Return vs Nifty Z-Score]],Table2[6M Return vs Nifty Z-Score])</f>
        <v>300</v>
      </c>
      <c r="AU150">
        <f>_xlfn.RANK.AVG(Table2[[#This Row],[Sharpe Ratio Z-Score]],Table2[Sharpe Ratio Z-Score])</f>
        <v>128</v>
      </c>
      <c r="AV150">
        <f>(Table2[[#This Row],[Rank 1Y]]+Table2[[#This Row],[Rank 6M]]+Table2[[#This Row],[Rank Sharpe]])/3</f>
        <v>201.33333333333334</v>
      </c>
    </row>
    <row r="151" spans="1:48" x14ac:dyDescent="0.3">
      <c r="A151" t="s">
        <v>940</v>
      </c>
      <c r="B151" t="s">
        <v>941</v>
      </c>
      <c r="C151" t="s">
        <v>3170</v>
      </c>
      <c r="D151" t="s">
        <v>234</v>
      </c>
      <c r="E151">
        <v>16267.893232300001</v>
      </c>
      <c r="F151">
        <v>3955.25</v>
      </c>
      <c r="G151">
        <v>143.46475638216501</v>
      </c>
      <c r="H151">
        <f>(Table2[[#This Row],[1Y Return vs Nifty]]-AVERAGE(Table2[1Y Return vs Nifty]))/_xlfn.STDEV.P(Table2[1Y Return vs Nifty])</f>
        <v>1.921418456532451</v>
      </c>
      <c r="I151">
        <v>4.9295256489870702</v>
      </c>
      <c r="J151">
        <f>(Table2[[#This Row],[1M Return vs Nifty]]-AVERAGE(Table2[1M Return vs Nifty]))/_xlfn.STDEV.P(Table2[1M Return vs Nifty])</f>
        <v>0.23281384929350277</v>
      </c>
      <c r="K151">
        <v>-5.8128763776413104</v>
      </c>
      <c r="L151">
        <f>(Table2[[#This Row],[6M Return vs Nifty]]-AVERAGE(Table2[6M Return vs Nifty]))/_xlfn.STDEV.P(Table2[6M Return vs Nifty])</f>
        <v>-0.67764654963582638</v>
      </c>
      <c r="M151">
        <v>-1.30678435683969</v>
      </c>
      <c r="N151">
        <f>(Table2[[#This Row],[1W Return vs Nifty]]-AVERAGE(Table2[1W Return vs Nifty]))/_xlfn.STDEV.P(Table2[1W Return vs Nifty])</f>
        <v>-0.32627805812049726</v>
      </c>
      <c r="O151">
        <v>3836.93</v>
      </c>
      <c r="P151">
        <v>3810.9507404759001</v>
      </c>
      <c r="Q151">
        <v>3407.46890712299</v>
      </c>
      <c r="R151">
        <v>62.797260719187399</v>
      </c>
      <c r="S151" s="1">
        <f>(Table2[[#This Row],[Close Price]]-Table2[[#This Row],[20D EMA]])/Table2[[#This Row],[20D EMA]]</f>
        <v>3.0837153661912042E-2</v>
      </c>
      <c r="T151" s="1">
        <f>(Table2[[#This Row],[Close Price]]-Table2[[#This Row],[50D EMA]])/Table2[[#This Row],[50D EMA]]</f>
        <v>3.7864372790628147E-2</v>
      </c>
      <c r="U151" s="1">
        <f>(Table2[[#This Row],[Close Price]]-Table2[[#This Row],[200D EMA]])/Table2[[#This Row],[200D EMA]]</f>
        <v>0.16075894096404686</v>
      </c>
      <c r="V151">
        <v>0.96654790515800404</v>
      </c>
      <c r="W151">
        <v>3832</v>
      </c>
      <c r="X151">
        <v>4002</v>
      </c>
      <c r="Y151">
        <v>3832</v>
      </c>
      <c r="Z151">
        <v>4002</v>
      </c>
      <c r="AA151">
        <v>3754.2</v>
      </c>
      <c r="AB151">
        <v>4049.55</v>
      </c>
      <c r="AC151" s="1">
        <f>(Table2[[#This Row],[Close Price]]/Table2[[#This Row],[Day Low]])-1</f>
        <v>3.2163361169102345E-2</v>
      </c>
      <c r="AD151" s="1">
        <f>(Table2[[#This Row],[Day High]]/Table2[[#This Row],[Close Price]])-1</f>
        <v>1.1819733265912458E-2</v>
      </c>
      <c r="AE151" s="1">
        <f>(Table2[[#This Row],[Close Price]]/Table2[[#This Row],[Current Week Low]])-1</f>
        <v>3.2163361169102345E-2</v>
      </c>
      <c r="AF151" s="1">
        <f>(Table2[[#This Row],[Current Week High]]/Table2[[#This Row],[Close Price]])-1</f>
        <v>1.1819733265912458E-2</v>
      </c>
      <c r="AG151" s="1">
        <f>(Table2[[#This Row],[Close Price]]/Table2[[#This Row],[Current Month Low]])-1</f>
        <v>5.3553353577326712E-2</v>
      </c>
      <c r="AH151" s="1">
        <f>(Table2[[#This Row],[Current Month High]]/Table2[[#This Row],[Close Price]])-1</f>
        <v>2.3841729347070295E-2</v>
      </c>
      <c r="AI151">
        <v>8.7149990518930505</v>
      </c>
      <c r="AJ151">
        <v>180.16646006729201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0.01</v>
      </c>
      <c r="AM151" t="s">
        <v>3216</v>
      </c>
      <c r="AN151">
        <v>5.94</v>
      </c>
      <c r="AO151" t="s">
        <v>3216</v>
      </c>
      <c r="AP151">
        <v>0.26761405822418699</v>
      </c>
      <c r="AQ151">
        <f>(Table2[[#This Row],[Sharpe Ratio]]-AVERAGE(Table2[Sharpe Ratio]))/_xlfn.STDEV.P(Table2[Sharpe Ratio])</f>
        <v>2.3772390730742101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3.52754677114384</v>
      </c>
      <c r="AS151">
        <f>_xlfn.RANK.AVG(Table2[[#This Row],[1Y Return vs Nifty Z-Score]],Table2[1Y Return vs Nifty Z-Score])</f>
        <v>45</v>
      </c>
      <c r="AT151">
        <f>_xlfn.RANK.AVG(Table2[[#This Row],[6M Return vs Nifty Z-Score]],Table2[6M Return vs Nifty Z-Score])</f>
        <v>554</v>
      </c>
      <c r="AU151">
        <f>_xlfn.RANK.AVG(Table2[[#This Row],[Sharpe Ratio Z-Score]],Table2[Sharpe Ratio Z-Score])</f>
        <v>6</v>
      </c>
      <c r="AV151">
        <f>(Table2[[#This Row],[Rank 1Y]]+Table2[[#This Row],[Rank 6M]]+Table2[[#This Row],[Rank Sharpe]])/3</f>
        <v>201.66666666666666</v>
      </c>
    </row>
    <row r="152" spans="1:48" x14ac:dyDescent="0.3">
      <c r="A152" t="s">
        <v>1159</v>
      </c>
      <c r="B152" t="s">
        <v>1160</v>
      </c>
      <c r="C152" t="s">
        <v>3175</v>
      </c>
      <c r="D152" t="s">
        <v>108</v>
      </c>
      <c r="E152">
        <v>10746.945495624999</v>
      </c>
      <c r="F152">
        <v>817.7</v>
      </c>
      <c r="G152">
        <v>166.55213269545601</v>
      </c>
      <c r="H152">
        <f>(Table2[[#This Row],[1Y Return vs Nifty]]-AVERAGE(Table2[1Y Return vs Nifty]))/_xlfn.STDEV.P(Table2[1Y Return vs Nifty])</f>
        <v>2.3057918097003069</v>
      </c>
      <c r="I152">
        <v>-21.9657552428719</v>
      </c>
      <c r="J152">
        <f>(Table2[[#This Row],[1M Return vs Nifty]]-AVERAGE(Table2[1M Return vs Nifty]))/_xlfn.STDEV.P(Table2[1M Return vs Nifty])</f>
        <v>-2.3658342874091081</v>
      </c>
      <c r="K152">
        <v>-8.0436131946535596</v>
      </c>
      <c r="L152">
        <f>(Table2[[#This Row],[6M Return vs Nifty]]-AVERAGE(Table2[6M Return vs Nifty]))/_xlfn.STDEV.P(Table2[6M Return vs Nifty])</f>
        <v>-0.74405835758321315</v>
      </c>
      <c r="M152">
        <v>-7.9006152201659603</v>
      </c>
      <c r="N152">
        <f>(Table2[[#This Row],[1W Return vs Nifty]]-AVERAGE(Table2[1W Return vs Nifty]))/_xlfn.STDEV.P(Table2[1W Return vs Nifty])</f>
        <v>-1.9209810874259436</v>
      </c>
      <c r="O152">
        <v>875.83</v>
      </c>
      <c r="P152">
        <v>909.35711945564299</v>
      </c>
      <c r="Q152">
        <v>781.11674206477096</v>
      </c>
      <c r="R152">
        <v>29.508285040880299</v>
      </c>
      <c r="S152" s="1">
        <f>(Table2[[#This Row],[Close Price]]-Table2[[#This Row],[20D EMA]])/Table2[[#This Row],[20D EMA]]</f>
        <v>-6.6371327769087607E-2</v>
      </c>
      <c r="T152" s="1">
        <f>(Table2[[#This Row],[Close Price]]-Table2[[#This Row],[50D EMA]])/Table2[[#This Row],[50D EMA]]</f>
        <v>-0.10079331595326431</v>
      </c>
      <c r="U152" s="1">
        <f>(Table2[[#This Row],[Close Price]]-Table2[[#This Row],[200D EMA]])/Table2[[#This Row],[200D EMA]]</f>
        <v>4.683455873513407E-2</v>
      </c>
      <c r="V152">
        <v>0.78269419710075105</v>
      </c>
      <c r="W152">
        <v>815</v>
      </c>
      <c r="X152">
        <v>848</v>
      </c>
      <c r="Y152">
        <v>815</v>
      </c>
      <c r="Z152">
        <v>848</v>
      </c>
      <c r="AA152">
        <v>794.5</v>
      </c>
      <c r="AB152">
        <v>919.1</v>
      </c>
      <c r="AC152" s="1">
        <f>(Table2[[#This Row],[Close Price]]/Table2[[#This Row],[Day Low]])-1</f>
        <v>3.3128834355828918E-3</v>
      </c>
      <c r="AD152" s="1">
        <f>(Table2[[#This Row],[Day High]]/Table2[[#This Row],[Close Price]])-1</f>
        <v>3.7055154702213544E-2</v>
      </c>
      <c r="AE152" s="1">
        <f>(Table2[[#This Row],[Close Price]]/Table2[[#This Row],[Current Week Low]])-1</f>
        <v>3.3128834355828918E-3</v>
      </c>
      <c r="AF152" s="1">
        <f>(Table2[[#This Row],[Current Week High]]/Table2[[#This Row],[Close Price]])-1</f>
        <v>3.7055154702213544E-2</v>
      </c>
      <c r="AG152" s="1">
        <f>(Table2[[#This Row],[Close Price]]/Table2[[#This Row],[Current Month Low]])-1</f>
        <v>2.920075519194465E-2</v>
      </c>
      <c r="AH152" s="1">
        <f>(Table2[[#This Row],[Current Month High]]/Table2[[#This Row],[Close Price]])-1</f>
        <v>0.12400635930047699</v>
      </c>
      <c r="AI152">
        <v>36.724960254372</v>
      </c>
      <c r="AJ152">
        <v>215.71428571428501</v>
      </c>
      <c r="AK152" t="str">
        <f>IF(AND(Table2[[#This Row],[20D EMA]]&gt;Table2[[#This Row],[50D EMA]],Table2[[#This Row],[50D EMA]]&gt;Table2[[#This Row],[200D EMA]]),"Uptrend","Downtrend/NoTrend")</f>
        <v>Downtrend/NoTrend</v>
      </c>
      <c r="AL152">
        <v>-0.08</v>
      </c>
      <c r="AM152" t="s">
        <v>3215</v>
      </c>
      <c r="AN152">
        <v>-5.42</v>
      </c>
      <c r="AO152" t="s">
        <v>3215</v>
      </c>
      <c r="AP152">
        <v>0.28822723513603599</v>
      </c>
      <c r="AQ152">
        <f>(Table2[[#This Row],[Sharpe Ratio]]-AVERAGE(Table2[Sharpe Ratio]))/_xlfn.STDEV.P(Table2[Sharpe Ratio])</f>
        <v>2.6170100811368693</v>
      </c>
      <c r="AR1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2">
        <f>_xlfn.RANK.AVG(Table2[[#This Row],[1Y Return vs Nifty Z-Score]],Table2[1Y Return vs Nifty Z-Score])</f>
        <v>28</v>
      </c>
      <c r="AT152">
        <f>_xlfn.RANK.AVG(Table2[[#This Row],[6M Return vs Nifty Z-Score]],Table2[6M Return vs Nifty Z-Score])</f>
        <v>575</v>
      </c>
      <c r="AU152">
        <f>_xlfn.RANK.AVG(Table2[[#This Row],[Sharpe Ratio Z-Score]],Table2[Sharpe Ratio Z-Score])</f>
        <v>3</v>
      </c>
      <c r="AV152">
        <f>(Table2[[#This Row],[Rank 1Y]]+Table2[[#This Row],[Rank 6M]]+Table2[[#This Row],[Rank Sharpe]])/3</f>
        <v>202</v>
      </c>
    </row>
    <row r="153" spans="1:48" x14ac:dyDescent="0.3">
      <c r="A153" t="s">
        <v>1448</v>
      </c>
      <c r="B153" t="s">
        <v>1449</v>
      </c>
      <c r="C153" t="s">
        <v>3173</v>
      </c>
      <c r="D153" t="s">
        <v>46</v>
      </c>
      <c r="E153">
        <v>7561.1434087839998</v>
      </c>
      <c r="F153">
        <v>44.67</v>
      </c>
      <c r="G153">
        <v>65.390254290605895</v>
      </c>
      <c r="H153">
        <f>(Table2[[#This Row],[1Y Return vs Nifty]]-AVERAGE(Table2[1Y Return vs Nifty]))/_xlfn.STDEV.P(Table2[1Y Return vs Nifty])</f>
        <v>0.62158439316305658</v>
      </c>
      <c r="I153">
        <v>-6.82470261803733</v>
      </c>
      <c r="J153">
        <f>(Table2[[#This Row],[1M Return vs Nifty]]-AVERAGE(Table2[1M Return vs Nifty]))/_xlfn.STDEV.P(Table2[1M Return vs Nifty])</f>
        <v>-0.90289109118644306</v>
      </c>
      <c r="K153">
        <v>16.901412517749598</v>
      </c>
      <c r="L153">
        <f>(Table2[[#This Row],[6M Return vs Nifty]]-AVERAGE(Table2[6M Return vs Nifty]))/_xlfn.STDEV.P(Table2[6M Return vs Nifty])</f>
        <v>-1.4139343501853188E-3</v>
      </c>
      <c r="M153">
        <v>-4.3697214197767602</v>
      </c>
      <c r="N153">
        <f>(Table2[[#This Row],[1W Return vs Nifty]]-AVERAGE(Table2[1W Return vs Nifty]))/_xlfn.STDEV.P(Table2[1W Return vs Nifty])</f>
        <v>-1.0670424353210508</v>
      </c>
      <c r="O153">
        <v>46.54</v>
      </c>
      <c r="P153">
        <v>47.037003131792098</v>
      </c>
      <c r="Q153">
        <v>40.243103324710397</v>
      </c>
      <c r="R153">
        <v>37.904186857186097</v>
      </c>
      <c r="S153" s="1">
        <f>(Table2[[#This Row],[Close Price]]-Table2[[#This Row],[20D EMA]])/Table2[[#This Row],[20D EMA]]</f>
        <v>-4.0180489901160236E-2</v>
      </c>
      <c r="T153" s="1">
        <f>(Table2[[#This Row],[Close Price]]-Table2[[#This Row],[50D EMA]])/Table2[[#This Row],[50D EMA]]</f>
        <v>-5.0322150098721936E-2</v>
      </c>
      <c r="U153" s="1">
        <f>(Table2[[#This Row],[Close Price]]-Table2[[#This Row],[200D EMA]])/Table2[[#This Row],[200D EMA]]</f>
        <v>0.11000385928416623</v>
      </c>
      <c r="V153">
        <v>0.41097246355745498</v>
      </c>
      <c r="W153">
        <v>44.4</v>
      </c>
      <c r="X153">
        <v>45.36</v>
      </c>
      <c r="Y153">
        <v>44.4</v>
      </c>
      <c r="Z153">
        <v>45.36</v>
      </c>
      <c r="AA153">
        <v>43.37</v>
      </c>
      <c r="AB153">
        <v>48.6</v>
      </c>
      <c r="AC153" s="1">
        <f>(Table2[[#This Row],[Close Price]]/Table2[[#This Row],[Day Low]])-1</f>
        <v>6.0810810810811855E-3</v>
      </c>
      <c r="AD153" s="1">
        <f>(Table2[[#This Row],[Day High]]/Table2[[#This Row],[Close Price]])-1</f>
        <v>1.5446608462055034E-2</v>
      </c>
      <c r="AE153" s="1">
        <f>(Table2[[#This Row],[Close Price]]/Table2[[#This Row],[Current Week Low]])-1</f>
        <v>6.0810810810811855E-3</v>
      </c>
      <c r="AF153" s="1">
        <f>(Table2[[#This Row],[Current Week High]]/Table2[[#This Row],[Close Price]])-1</f>
        <v>1.5446608462055034E-2</v>
      </c>
      <c r="AG153" s="1">
        <f>(Table2[[#This Row],[Close Price]]/Table2[[#This Row],[Current Month Low]])-1</f>
        <v>2.9974636845746083E-2</v>
      </c>
      <c r="AH153" s="1">
        <f>(Table2[[#This Row],[Current Month High]]/Table2[[#This Row],[Close Price]])-1</f>
        <v>8.797850906648752E-2</v>
      </c>
      <c r="AI153">
        <v>28.7217371837922</v>
      </c>
      <c r="AJ153">
        <v>97.173083829882003</v>
      </c>
      <c r="AK153" t="str">
        <f>IF(AND(Table2[[#This Row],[20D EMA]]&gt;Table2[[#This Row],[50D EMA]],Table2[[#This Row],[50D EMA]]&gt;Table2[[#This Row],[200D EMA]]),"Uptrend","Downtrend/NoTrend")</f>
        <v>Downtrend/NoTrend</v>
      </c>
      <c r="AL153">
        <v>-0.1</v>
      </c>
      <c r="AM153" t="s">
        <v>3215</v>
      </c>
      <c r="AN153">
        <v>-5.22</v>
      </c>
      <c r="AO153" t="s">
        <v>3215</v>
      </c>
      <c r="AP153">
        <v>0.13132070373401</v>
      </c>
      <c r="AQ153">
        <f>(Table2[[#This Row],[Sharpe Ratio]]-AVERAGE(Table2[Sharpe Ratio]))/_xlfn.STDEV.P(Table2[Sharpe Ratio])</f>
        <v>0.79188446528610912</v>
      </c>
      <c r="AR1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3">
        <f>_xlfn.RANK.AVG(Table2[[#This Row],[1Y Return vs Nifty Z-Score]],Table2[1Y Return vs Nifty Z-Score])</f>
        <v>141</v>
      </c>
      <c r="AT153">
        <f>_xlfn.RANK.AVG(Table2[[#This Row],[6M Return vs Nifty Z-Score]],Table2[6M Return vs Nifty Z-Score])</f>
        <v>313</v>
      </c>
      <c r="AU153">
        <f>_xlfn.RANK.AVG(Table2[[#This Row],[Sharpe Ratio Z-Score]],Table2[Sharpe Ratio Z-Score])</f>
        <v>152</v>
      </c>
      <c r="AV153">
        <f>(Table2[[#This Row],[Rank 1Y]]+Table2[[#This Row],[Rank 6M]]+Table2[[#This Row],[Rank Sharpe]])/3</f>
        <v>202</v>
      </c>
    </row>
    <row r="154" spans="1:48" x14ac:dyDescent="0.3">
      <c r="A154" t="s">
        <v>1623</v>
      </c>
      <c r="B154" t="s">
        <v>1624</v>
      </c>
      <c r="C154" t="s">
        <v>3173</v>
      </c>
      <c r="D154" t="s">
        <v>46</v>
      </c>
      <c r="E154">
        <v>5848.1869587399997</v>
      </c>
      <c r="F154">
        <v>759.05</v>
      </c>
      <c r="G154">
        <v>62.733659618244097</v>
      </c>
      <c r="H154">
        <f>(Table2[[#This Row],[1Y Return vs Nifty]]-AVERAGE(Table2[1Y Return vs Nifty]))/_xlfn.STDEV.P(Table2[1Y Return vs Nifty])</f>
        <v>0.5773557121571633</v>
      </c>
      <c r="I154">
        <v>-13.3308289185597</v>
      </c>
      <c r="J154">
        <f>(Table2[[#This Row],[1M Return vs Nifty]]-AVERAGE(Table2[1M Return vs Nifty]))/_xlfn.STDEV.P(Table2[1M Return vs Nifty])</f>
        <v>-1.5315193273437382</v>
      </c>
      <c r="K154">
        <v>11.694316874319099</v>
      </c>
      <c r="L154">
        <f>(Table2[[#This Row],[6M Return vs Nifty]]-AVERAGE(Table2[6M Return vs Nifty]))/_xlfn.STDEV.P(Table2[6M Return vs Nifty])</f>
        <v>-0.15643564430624665</v>
      </c>
      <c r="M154">
        <v>-3.1783338599681401</v>
      </c>
      <c r="N154">
        <f>(Table2[[#This Row],[1W Return vs Nifty]]-AVERAGE(Table2[1W Return vs Nifty]))/_xlfn.STDEV.P(Table2[1W Return vs Nifty])</f>
        <v>-0.77890805788795758</v>
      </c>
      <c r="O154">
        <v>799.13</v>
      </c>
      <c r="P154">
        <v>809.84937336499195</v>
      </c>
      <c r="Q154">
        <v>692.48792293000702</v>
      </c>
      <c r="R154">
        <v>38.207683905701202</v>
      </c>
      <c r="S154" s="1">
        <f>(Table2[[#This Row],[Close Price]]-Table2[[#This Row],[20D EMA]])/Table2[[#This Row],[20D EMA]]</f>
        <v>-5.0154543065583874E-2</v>
      </c>
      <c r="T154" s="1">
        <f>(Table2[[#This Row],[Close Price]]-Table2[[#This Row],[50D EMA]])/Table2[[#This Row],[50D EMA]]</f>
        <v>-6.2726940386353999E-2</v>
      </c>
      <c r="U154" s="1">
        <f>(Table2[[#This Row],[Close Price]]-Table2[[#This Row],[200D EMA]])/Table2[[#This Row],[200D EMA]]</f>
        <v>9.6120199162983352E-2</v>
      </c>
      <c r="V154">
        <v>0.81493234368429102</v>
      </c>
      <c r="W154">
        <v>756</v>
      </c>
      <c r="X154">
        <v>785.6</v>
      </c>
      <c r="Y154">
        <v>756</v>
      </c>
      <c r="Z154">
        <v>785.6</v>
      </c>
      <c r="AA154">
        <v>744.25</v>
      </c>
      <c r="AB154">
        <v>856.8</v>
      </c>
      <c r="AC154" s="1">
        <f>(Table2[[#This Row],[Close Price]]/Table2[[#This Row],[Day Low]])-1</f>
        <v>4.034391534391446E-3</v>
      </c>
      <c r="AD154" s="1">
        <f>(Table2[[#This Row],[Day High]]/Table2[[#This Row],[Close Price]])-1</f>
        <v>3.4977932942493961E-2</v>
      </c>
      <c r="AE154" s="1">
        <f>(Table2[[#This Row],[Close Price]]/Table2[[#This Row],[Current Week Low]])-1</f>
        <v>4.034391534391446E-3</v>
      </c>
      <c r="AF154" s="1">
        <f>(Table2[[#This Row],[Current Week High]]/Table2[[#This Row],[Close Price]])-1</f>
        <v>3.4977932942493961E-2</v>
      </c>
      <c r="AG154" s="1">
        <f>(Table2[[#This Row],[Close Price]]/Table2[[#This Row],[Current Month Low]])-1</f>
        <v>1.9885791064830238E-2</v>
      </c>
      <c r="AH154" s="1">
        <f>(Table2[[#This Row],[Current Month High]]/Table2[[#This Row],[Close Price]])-1</f>
        <v>0.12877939529675242</v>
      </c>
      <c r="AI154">
        <v>23.417429681839099</v>
      </c>
      <c r="AJ154">
        <v>94.578313253011999</v>
      </c>
      <c r="AK154" t="str">
        <f>IF(AND(Table2[[#This Row],[20D EMA]]&gt;Table2[[#This Row],[50D EMA]],Table2[[#This Row],[50D EMA]]&gt;Table2[[#This Row],[200D EMA]]),"Uptrend","Downtrend/NoTrend")</f>
        <v>Downtrend/NoTrend</v>
      </c>
      <c r="AL154">
        <v>-0.12</v>
      </c>
      <c r="AM154" t="s">
        <v>3215</v>
      </c>
      <c r="AN154">
        <v>-8.34</v>
      </c>
      <c r="AO154" t="s">
        <v>3215</v>
      </c>
      <c r="AP154">
        <v>0.15457205919678599</v>
      </c>
      <c r="AQ154">
        <f>(Table2[[#This Row],[Sharpe Ratio]]-AVERAGE(Table2[Sharpe Ratio]))/_xlfn.STDEV.P(Table2[Sharpe Ratio])</f>
        <v>1.0623425786557352</v>
      </c>
      <c r="AR1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4">
        <f>_xlfn.RANK.AVG(Table2[[#This Row],[1Y Return vs Nifty Z-Score]],Table2[1Y Return vs Nifty Z-Score])</f>
        <v>146</v>
      </c>
      <c r="AT154">
        <f>_xlfn.RANK.AVG(Table2[[#This Row],[6M Return vs Nifty Z-Score]],Table2[6M Return vs Nifty Z-Score])</f>
        <v>360</v>
      </c>
      <c r="AU154">
        <f>_xlfn.RANK.AVG(Table2[[#This Row],[Sharpe Ratio Z-Score]],Table2[Sharpe Ratio Z-Score])</f>
        <v>106</v>
      </c>
      <c r="AV154">
        <f>(Table2[[#This Row],[Rank 1Y]]+Table2[[#This Row],[Rank 6M]]+Table2[[#This Row],[Rank Sharpe]])/3</f>
        <v>204</v>
      </c>
    </row>
    <row r="155" spans="1:48" x14ac:dyDescent="0.3">
      <c r="A155" t="s">
        <v>1069</v>
      </c>
      <c r="B155" t="s">
        <v>1070</v>
      </c>
      <c r="C155" t="s">
        <v>3184</v>
      </c>
      <c r="D155" t="s">
        <v>383</v>
      </c>
      <c r="E155">
        <v>12633.881525999999</v>
      </c>
      <c r="F155">
        <v>973.45</v>
      </c>
      <c r="G155">
        <v>26.7730328153879</v>
      </c>
      <c r="H155">
        <f>(Table2[[#This Row],[1Y Return vs Nifty]]-AVERAGE(Table2[1Y Return vs Nifty]))/_xlfn.STDEV.P(Table2[1Y Return vs Nifty])</f>
        <v>-2.1339718569386955E-2</v>
      </c>
      <c r="I155">
        <v>-3.9646595037208597E-2</v>
      </c>
      <c r="J155">
        <f>(Table2[[#This Row],[1M Return vs Nifty]]-AVERAGE(Table2[1M Return vs Nifty]))/_xlfn.STDEV.P(Table2[1M Return vs Nifty])</f>
        <v>-0.24731239459327314</v>
      </c>
      <c r="K155">
        <v>84.608192680169296</v>
      </c>
      <c r="L155">
        <f>(Table2[[#This Row],[6M Return vs Nifty]]-AVERAGE(Table2[6M Return vs Nifty]))/_xlfn.STDEV.P(Table2[6M Return vs Nifty])</f>
        <v>2.0143010736196945</v>
      </c>
      <c r="M155">
        <v>-5.0983116701061402</v>
      </c>
      <c r="N155">
        <f>(Table2[[#This Row],[1W Return vs Nifty]]-AVERAGE(Table2[1W Return vs Nifty]))/_xlfn.STDEV.P(Table2[1W Return vs Nifty])</f>
        <v>-1.2432503337954985</v>
      </c>
      <c r="O155">
        <v>1022.49</v>
      </c>
      <c r="P155">
        <v>941.45581055630998</v>
      </c>
      <c r="Q155">
        <v>736.87783188731498</v>
      </c>
      <c r="R155">
        <v>35.474105613911398</v>
      </c>
      <c r="S155" s="1">
        <f>(Table2[[#This Row],[Close Price]]-Table2[[#This Row],[20D EMA]])/Table2[[#This Row],[20D EMA]]</f>
        <v>-4.7961349255249405E-2</v>
      </c>
      <c r="T155" s="1">
        <f>(Table2[[#This Row],[Close Price]]-Table2[[#This Row],[50D EMA]])/Table2[[#This Row],[50D EMA]]</f>
        <v>3.3983739953534903E-2</v>
      </c>
      <c r="U155" s="1">
        <f>(Table2[[#This Row],[Close Price]]-Table2[[#This Row],[200D EMA]])/Table2[[#This Row],[200D EMA]]</f>
        <v>0.3210466618418536</v>
      </c>
      <c r="V155">
        <v>0.44193888751975902</v>
      </c>
      <c r="W155">
        <v>968</v>
      </c>
      <c r="X155">
        <v>995.95</v>
      </c>
      <c r="Y155">
        <v>968</v>
      </c>
      <c r="Z155">
        <v>995.95</v>
      </c>
      <c r="AA155">
        <v>968</v>
      </c>
      <c r="AB155">
        <v>1119.9000000000001</v>
      </c>
      <c r="AC155" s="1">
        <f>(Table2[[#This Row],[Close Price]]/Table2[[#This Row],[Day Low]])-1</f>
        <v>5.6301652892563059E-3</v>
      </c>
      <c r="AD155" s="1">
        <f>(Table2[[#This Row],[Day High]]/Table2[[#This Row],[Close Price]])-1</f>
        <v>2.3113667882274314E-2</v>
      </c>
      <c r="AE155" s="1">
        <f>(Table2[[#This Row],[Close Price]]/Table2[[#This Row],[Current Week Low]])-1</f>
        <v>5.6301652892563059E-3</v>
      </c>
      <c r="AF155" s="1">
        <f>(Table2[[#This Row],[Current Week High]]/Table2[[#This Row],[Close Price]])-1</f>
        <v>2.3113667882274314E-2</v>
      </c>
      <c r="AG155" s="1">
        <f>(Table2[[#This Row],[Close Price]]/Table2[[#This Row],[Current Month Low]])-1</f>
        <v>5.6301652892563059E-3</v>
      </c>
      <c r="AH155" s="1">
        <f>(Table2[[#This Row],[Current Month High]]/Table2[[#This Row],[Close Price]])-1</f>
        <v>0.15044429606040377</v>
      </c>
      <c r="AI155">
        <v>15.465611998561799</v>
      </c>
      <c r="AJ155">
        <v>116.322222222222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0.44</v>
      </c>
      <c r="AM155" t="s">
        <v>3216</v>
      </c>
      <c r="AN155">
        <v>-6.7</v>
      </c>
      <c r="AO155" t="s">
        <v>3215</v>
      </c>
      <c r="AP155">
        <v>8.4141815764087996E-2</v>
      </c>
      <c r="AQ155">
        <f>(Table2[[#This Row],[Sharpe Ratio]]-AVERAGE(Table2[Sharpe Ratio]))/_xlfn.STDEV.P(Table2[Sharpe Ratio])</f>
        <v>0.24310299524880696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0.74550162191034275</v>
      </c>
      <c r="AS155">
        <f>_xlfn.RANK.AVG(Table2[[#This Row],[1Y Return vs Nifty Z-Score]],Table2[1Y Return vs Nifty Z-Score])</f>
        <v>303</v>
      </c>
      <c r="AT155">
        <f>_xlfn.RANK.AVG(Table2[[#This Row],[6M Return vs Nifty Z-Score]],Table2[6M Return vs Nifty Z-Score])</f>
        <v>31</v>
      </c>
      <c r="AU155">
        <f>_xlfn.RANK.AVG(Table2[[#This Row],[Sharpe Ratio Z-Score]],Table2[Sharpe Ratio Z-Score])</f>
        <v>281</v>
      </c>
      <c r="AV155">
        <f>(Table2[[#This Row],[Rank 1Y]]+Table2[[#This Row],[Rank 6M]]+Table2[[#This Row],[Rank Sharpe]])/3</f>
        <v>205</v>
      </c>
    </row>
    <row r="156" spans="1:48" x14ac:dyDescent="0.3">
      <c r="A156" t="s">
        <v>55</v>
      </c>
      <c r="B156" t="s">
        <v>56</v>
      </c>
      <c r="C156" t="s">
        <v>3175</v>
      </c>
      <c r="D156" t="s">
        <v>57</v>
      </c>
      <c r="E156">
        <v>389224.17861876002</v>
      </c>
      <c r="F156">
        <v>411.1</v>
      </c>
      <c r="G156">
        <v>44.729732711895402</v>
      </c>
      <c r="H156">
        <f>(Table2[[#This Row],[1Y Return vs Nifty]]-AVERAGE(Table2[1Y Return vs Nifty]))/_xlfn.STDEV.P(Table2[1Y Return vs Nifty])</f>
        <v>0.2776148641163933</v>
      </c>
      <c r="I156">
        <v>-3.0457715674016099</v>
      </c>
      <c r="J156">
        <f>(Table2[[#This Row],[1M Return vs Nifty]]-AVERAGE(Table2[1M Return vs Nifty]))/_xlfn.STDEV.P(Table2[1M Return vs Nifty])</f>
        <v>-0.53776710631537827</v>
      </c>
      <c r="K156">
        <v>14.364855888674199</v>
      </c>
      <c r="L156">
        <f>(Table2[[#This Row],[6M Return vs Nifty]]-AVERAGE(Table2[6M Return vs Nifty]))/_xlfn.STDEV.P(Table2[6M Return vs Nifty])</f>
        <v>-7.6930378250300066E-2</v>
      </c>
      <c r="M156">
        <v>1.5797163001991901</v>
      </c>
      <c r="N156">
        <f>(Table2[[#This Row],[1W Return vs Nifty]]-AVERAGE(Table2[1W Return vs Nifty]))/_xlfn.STDEV.P(Table2[1W Return vs Nifty])</f>
        <v>0.37181557474378513</v>
      </c>
      <c r="O156">
        <v>402.59</v>
      </c>
      <c r="P156">
        <v>396.35505599334101</v>
      </c>
      <c r="Q156">
        <v>348.48663012622097</v>
      </c>
      <c r="R156">
        <v>50.228490354588999</v>
      </c>
      <c r="S156" s="1">
        <f>(Table2[[#This Row],[Close Price]]-Table2[[#This Row],[20D EMA]])/Table2[[#This Row],[20D EMA]]</f>
        <v>2.1138130604337037E-2</v>
      </c>
      <c r="T156" s="1">
        <f>(Table2[[#This Row],[Close Price]]-Table2[[#This Row],[50D EMA]])/Table2[[#This Row],[50D EMA]]</f>
        <v>3.7201352130365496E-2</v>
      </c>
      <c r="U156" s="1">
        <f>(Table2[[#This Row],[Close Price]]-Table2[[#This Row],[200D EMA]])/Table2[[#This Row],[200D EMA]]</f>
        <v>0.17967222975268993</v>
      </c>
      <c r="V156">
        <v>0.76299990051477595</v>
      </c>
      <c r="W156">
        <v>402</v>
      </c>
      <c r="X156">
        <v>412</v>
      </c>
      <c r="Y156">
        <v>402</v>
      </c>
      <c r="Z156">
        <v>412</v>
      </c>
      <c r="AA156">
        <v>385.3</v>
      </c>
      <c r="AB156">
        <v>419.1</v>
      </c>
      <c r="AC156" s="1">
        <f>(Table2[[#This Row],[Close Price]]/Table2[[#This Row],[Day Low]])-1</f>
        <v>2.2636815920398012E-2</v>
      </c>
      <c r="AD156" s="1">
        <f>(Table2[[#This Row],[Day High]]/Table2[[#This Row],[Close Price]])-1</f>
        <v>2.1892483580636668E-3</v>
      </c>
      <c r="AE156" s="1">
        <f>(Table2[[#This Row],[Close Price]]/Table2[[#This Row],[Current Week Low]])-1</f>
        <v>2.2636815920398012E-2</v>
      </c>
      <c r="AF156" s="1">
        <f>(Table2[[#This Row],[Current Week High]]/Table2[[#This Row],[Close Price]])-1</f>
        <v>2.1892483580636668E-3</v>
      </c>
      <c r="AG156" s="1">
        <f>(Table2[[#This Row],[Close Price]]/Table2[[#This Row],[Current Month Low]])-1</f>
        <v>6.6960809758629614E-2</v>
      </c>
      <c r="AH156" s="1">
        <f>(Table2[[#This Row],[Current Month High]]/Table2[[#This Row],[Close Price]])-1</f>
        <v>1.9459985405011038E-2</v>
      </c>
      <c r="AI156">
        <v>3.6973972269520798</v>
      </c>
      <c r="AJ156">
        <v>80.504939626783695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0.06</v>
      </c>
      <c r="AM156" t="s">
        <v>3216</v>
      </c>
      <c r="AN156">
        <v>0.28999999999999998</v>
      </c>
      <c r="AO156" t="s">
        <v>3216</v>
      </c>
      <c r="AP156">
        <v>0.18185894867805</v>
      </c>
      <c r="AQ156">
        <f>(Table2[[#This Row],[Sharpe Ratio]]-AVERAGE(Table2[Sharpe Ratio]))/_xlfn.STDEV.P(Table2[Sharpe Ratio])</f>
        <v>1.3797417367668843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1.4144746910613843</v>
      </c>
      <c r="AS156">
        <f>_xlfn.RANK.AVG(Table2[[#This Row],[1Y Return vs Nifty Z-Score]],Table2[1Y Return vs Nifty Z-Score])</f>
        <v>218</v>
      </c>
      <c r="AT156">
        <f>_xlfn.RANK.AVG(Table2[[#This Row],[6M Return vs Nifty Z-Score]],Table2[6M Return vs Nifty Z-Score])</f>
        <v>337</v>
      </c>
      <c r="AU156">
        <f>_xlfn.RANK.AVG(Table2[[#This Row],[Sharpe Ratio Z-Score]],Table2[Sharpe Ratio Z-Score])</f>
        <v>61</v>
      </c>
      <c r="AV156">
        <f>(Table2[[#This Row],[Rank 1Y]]+Table2[[#This Row],[Rank 6M]]+Table2[[#This Row],[Rank Sharpe]])/3</f>
        <v>205.33333333333334</v>
      </c>
    </row>
    <row r="157" spans="1:48" x14ac:dyDescent="0.3">
      <c r="A157" t="s">
        <v>980</v>
      </c>
      <c r="B157" t="s">
        <v>981</v>
      </c>
      <c r="C157" t="s">
        <v>3169</v>
      </c>
      <c r="D157" t="s">
        <v>21</v>
      </c>
      <c r="E157">
        <v>15274.276547920001</v>
      </c>
      <c r="F157">
        <v>2784.7</v>
      </c>
      <c r="G157">
        <v>218.78212953891801</v>
      </c>
      <c r="H157">
        <f>(Table2[[#This Row],[1Y Return vs Nifty]]-AVERAGE(Table2[1Y Return vs Nifty]))/_xlfn.STDEV.P(Table2[1Y Return vs Nifty])</f>
        <v>3.1753500804298707</v>
      </c>
      <c r="I157">
        <v>18.495085394097099</v>
      </c>
      <c r="J157">
        <f>(Table2[[#This Row],[1M Return vs Nifty]]-AVERAGE(Table2[1M Return vs Nifty]))/_xlfn.STDEV.P(Table2[1M Return vs Nifty])</f>
        <v>1.5435313947506581</v>
      </c>
      <c r="K157">
        <v>65.954638076398794</v>
      </c>
      <c r="L157">
        <f>(Table2[[#This Row],[6M Return vs Nifty]]-AVERAGE(Table2[6M Return vs Nifty]))/_xlfn.STDEV.P(Table2[6M Return vs Nifty])</f>
        <v>1.4589615658686572</v>
      </c>
      <c r="M157">
        <v>2.03177994417601</v>
      </c>
      <c r="N157">
        <f>(Table2[[#This Row],[1W Return vs Nifty]]-AVERAGE(Table2[1W Return vs Nifty]))/_xlfn.STDEV.P(Table2[1W Return vs Nifty])</f>
        <v>0.48114614106119757</v>
      </c>
      <c r="O157">
        <v>2638.97</v>
      </c>
      <c r="P157">
        <v>2519.0418548910998</v>
      </c>
      <c r="Q157">
        <v>1932.1295973920001</v>
      </c>
      <c r="R157">
        <v>59.486289514840799</v>
      </c>
      <c r="S157" s="1">
        <f>(Table2[[#This Row],[Close Price]]-Table2[[#This Row],[20D EMA]])/Table2[[#This Row],[20D EMA]]</f>
        <v>5.522230264080305E-2</v>
      </c>
      <c r="T157" s="1">
        <f>(Table2[[#This Row],[Close Price]]-Table2[[#This Row],[50D EMA]])/Table2[[#This Row],[50D EMA]]</f>
        <v>0.10545999646376843</v>
      </c>
      <c r="U157" s="1">
        <f>(Table2[[#This Row],[Close Price]]-Table2[[#This Row],[200D EMA]])/Table2[[#This Row],[200D EMA]]</f>
        <v>0.44125942884928854</v>
      </c>
      <c r="V157">
        <v>0.89811249707211505</v>
      </c>
      <c r="W157">
        <v>2702</v>
      </c>
      <c r="X157">
        <v>2828.8</v>
      </c>
      <c r="Y157">
        <v>2702</v>
      </c>
      <c r="Z157">
        <v>2828.8</v>
      </c>
      <c r="AA157">
        <v>2541.9</v>
      </c>
      <c r="AB157">
        <v>2925</v>
      </c>
      <c r="AC157" s="1">
        <f>(Table2[[#This Row],[Close Price]]/Table2[[#This Row],[Day Low]])-1</f>
        <v>3.0606957809030222E-2</v>
      </c>
      <c r="AD157" s="1">
        <f>(Table2[[#This Row],[Day High]]/Table2[[#This Row],[Close Price]])-1</f>
        <v>1.5836535353898284E-2</v>
      </c>
      <c r="AE157" s="1">
        <f>(Table2[[#This Row],[Close Price]]/Table2[[#This Row],[Current Week Low]])-1</f>
        <v>3.0606957809030222E-2</v>
      </c>
      <c r="AF157" s="1">
        <f>(Table2[[#This Row],[Current Week High]]/Table2[[#This Row],[Close Price]])-1</f>
        <v>1.5836535353898284E-2</v>
      </c>
      <c r="AG157" s="1">
        <f>(Table2[[#This Row],[Close Price]]/Table2[[#This Row],[Current Month Low]])-1</f>
        <v>9.5519099885911896E-2</v>
      </c>
      <c r="AH157" s="1">
        <f>(Table2[[#This Row],[Current Month High]]/Table2[[#This Row],[Close Price]])-1</f>
        <v>5.0382446942220049E-2</v>
      </c>
      <c r="AI157">
        <v>5.0382446942219996</v>
      </c>
      <c r="AJ157">
        <v>277.02409964798198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-0.04</v>
      </c>
      <c r="AM157" t="s">
        <v>3215</v>
      </c>
      <c r="AN157">
        <v>8.01</v>
      </c>
      <c r="AO157" t="s">
        <v>3216</v>
      </c>
      <c r="AQ157">
        <f>(Table2[[#This Row],[Sharpe Ratio]]-AVERAGE(Table2[Sharpe Ratio]))/_xlfn.STDEV.P(Table2[Sharpe Ratio])</f>
        <v>-0.73562862250492933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5.9233605596054542</v>
      </c>
      <c r="AS157">
        <f>_xlfn.RANK.AVG(Table2[[#This Row],[1Y Return vs Nifty Z-Score]],Table2[1Y Return vs Nifty Z-Score])</f>
        <v>11</v>
      </c>
      <c r="AT157">
        <f>_xlfn.RANK.AVG(Table2[[#This Row],[6M Return vs Nifty Z-Score]],Table2[6M Return vs Nifty Z-Score])</f>
        <v>59</v>
      </c>
      <c r="AU157">
        <f>_xlfn.RANK.AVG(Table2[[#This Row],[Sharpe Ratio Z-Score]],Table2[Sharpe Ratio Z-Score])</f>
        <v>551.5</v>
      </c>
      <c r="AV157">
        <f>(Table2[[#This Row],[Rank 1Y]]+Table2[[#This Row],[Rank 6M]]+Table2[[#This Row],[Rank Sharpe]])/3</f>
        <v>207.16666666666666</v>
      </c>
    </row>
    <row r="158" spans="1:48" x14ac:dyDescent="0.3">
      <c r="A158" t="s">
        <v>304</v>
      </c>
      <c r="B158" t="s">
        <v>305</v>
      </c>
      <c r="C158" t="s">
        <v>3182</v>
      </c>
      <c r="D158" t="s">
        <v>166</v>
      </c>
      <c r="E158">
        <v>92030.934472649998</v>
      </c>
      <c r="F158">
        <v>269.5</v>
      </c>
      <c r="G158">
        <v>87.417981857625804</v>
      </c>
      <c r="H158">
        <f>(Table2[[#This Row],[1Y Return vs Nifty]]-AVERAGE(Table2[1Y Return vs Nifty]))/_xlfn.STDEV.P(Table2[1Y Return vs Nifty])</f>
        <v>0.98831603874762763</v>
      </c>
      <c r="I158">
        <v>-13.3976479001781</v>
      </c>
      <c r="J158">
        <f>(Table2[[#This Row],[1M Return vs Nifty]]-AVERAGE(Table2[1M Return vs Nifty]))/_xlfn.STDEV.P(Table2[1M Return vs Nifty])</f>
        <v>-1.5379754421832594</v>
      </c>
      <c r="K158">
        <v>4.8932319058788796</v>
      </c>
      <c r="L158">
        <f>(Table2[[#This Row],[6M Return vs Nifty]]-AVERAGE(Table2[6M Return vs Nifty]))/_xlfn.STDEV.P(Table2[6M Return vs Nifty])</f>
        <v>-0.3589123978673685</v>
      </c>
      <c r="M158">
        <v>-0.85831366261761699</v>
      </c>
      <c r="N158">
        <f>(Table2[[#This Row],[1W Return vs Nifty]]-AVERAGE(Table2[1W Return vs Nifty]))/_xlfn.STDEV.P(Table2[1W Return vs Nifty])</f>
        <v>-0.21781643854691241</v>
      </c>
      <c r="O158">
        <v>278.12</v>
      </c>
      <c r="P158">
        <v>288.35531077596301</v>
      </c>
      <c r="Q158">
        <v>252.95222436147299</v>
      </c>
      <c r="R158">
        <v>31.458892952781699</v>
      </c>
      <c r="S158" s="1">
        <f>(Table2[[#This Row],[Close Price]]-Table2[[#This Row],[20D EMA]])/Table2[[#This Row],[20D EMA]]</f>
        <v>-3.0993815619157213E-2</v>
      </c>
      <c r="T158" s="1">
        <f>(Table2[[#This Row],[Close Price]]-Table2[[#This Row],[50D EMA]])/Table2[[#This Row],[50D EMA]]</f>
        <v>-6.5389157304658052E-2</v>
      </c>
      <c r="U158" s="1">
        <f>(Table2[[#This Row],[Close Price]]-Table2[[#This Row],[200D EMA]])/Table2[[#This Row],[200D EMA]]</f>
        <v>6.5418581237221954E-2</v>
      </c>
      <c r="V158">
        <v>0.66961274866520704</v>
      </c>
      <c r="W158">
        <v>263.75</v>
      </c>
      <c r="X158">
        <v>270.7</v>
      </c>
      <c r="Y158">
        <v>263.75</v>
      </c>
      <c r="Z158">
        <v>270.7</v>
      </c>
      <c r="AA158">
        <v>257.35000000000002</v>
      </c>
      <c r="AB158">
        <v>292</v>
      </c>
      <c r="AC158" s="1">
        <f>(Table2[[#This Row],[Close Price]]/Table2[[#This Row],[Day Low]])-1</f>
        <v>2.180094786729847E-2</v>
      </c>
      <c r="AD158" s="1">
        <f>(Table2[[#This Row],[Day High]]/Table2[[#This Row],[Close Price]])-1</f>
        <v>4.4526901669759145E-3</v>
      </c>
      <c r="AE158" s="1">
        <f>(Table2[[#This Row],[Close Price]]/Table2[[#This Row],[Current Week Low]])-1</f>
        <v>2.180094786729847E-2</v>
      </c>
      <c r="AF158" s="1">
        <f>(Table2[[#This Row],[Current Week High]]/Table2[[#This Row],[Close Price]])-1</f>
        <v>4.4526901669759145E-3</v>
      </c>
      <c r="AG158" s="1">
        <f>(Table2[[#This Row],[Close Price]]/Table2[[#This Row],[Current Month Low]])-1</f>
        <v>4.7211968136778637E-2</v>
      </c>
      <c r="AH158" s="1">
        <f>(Table2[[#This Row],[Current Month High]]/Table2[[#This Row],[Close Price]])-1</f>
        <v>8.3487940630797786E-2</v>
      </c>
      <c r="AI158">
        <v>24.434137291280098</v>
      </c>
      <c r="AJ158">
        <v>137.44493392070399</v>
      </c>
      <c r="AK158" t="str">
        <f>IF(AND(Table2[[#This Row],[20D EMA]]&gt;Table2[[#This Row],[50D EMA]],Table2[[#This Row],[50D EMA]]&gt;Table2[[#This Row],[200D EMA]]),"Uptrend","Downtrend/NoTrend")</f>
        <v>Downtrend/NoTrend</v>
      </c>
      <c r="AL158">
        <v>-0.12</v>
      </c>
      <c r="AM158" t="s">
        <v>3215</v>
      </c>
      <c r="AN158">
        <v>-7.39</v>
      </c>
      <c r="AO158" t="s">
        <v>3215</v>
      </c>
      <c r="AP158">
        <v>0.163957659431338</v>
      </c>
      <c r="AQ158">
        <f>(Table2[[#This Row],[Sharpe Ratio]]-AVERAGE(Table2[Sharpe Ratio]))/_xlfn.STDEV.P(Table2[Sharpe Ratio])</f>
        <v>1.1715152131863245</v>
      </c>
      <c r="AR1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8">
        <f>_xlfn.RANK.AVG(Table2[[#This Row],[1Y Return vs Nifty Z-Score]],Table2[1Y Return vs Nifty Z-Score])</f>
        <v>99</v>
      </c>
      <c r="AT158">
        <f>_xlfn.RANK.AVG(Table2[[#This Row],[6M Return vs Nifty Z-Score]],Table2[6M Return vs Nifty Z-Score])</f>
        <v>429</v>
      </c>
      <c r="AU158">
        <f>_xlfn.RANK.AVG(Table2[[#This Row],[Sharpe Ratio Z-Score]],Table2[Sharpe Ratio Z-Score])</f>
        <v>94</v>
      </c>
      <c r="AV158">
        <f>(Table2[[#This Row],[Rank 1Y]]+Table2[[#This Row],[Rank 6M]]+Table2[[#This Row],[Rank Sharpe]])/3</f>
        <v>207.33333333333334</v>
      </c>
    </row>
    <row r="159" spans="1:48" x14ac:dyDescent="0.3">
      <c r="A159" t="s">
        <v>1631</v>
      </c>
      <c r="B159" t="s">
        <v>1632</v>
      </c>
      <c r="C159" t="s">
        <v>3172</v>
      </c>
      <c r="D159" t="s">
        <v>1633</v>
      </c>
      <c r="E159">
        <v>5696.93932038</v>
      </c>
      <c r="F159">
        <v>1110</v>
      </c>
      <c r="G159">
        <v>57.3528510062431</v>
      </c>
      <c r="H159">
        <f>(Table2[[#This Row],[1Y Return vs Nifty]]-AVERAGE(Table2[1Y Return vs Nifty]))/_xlfn.STDEV.P(Table2[1Y Return vs Nifty])</f>
        <v>0.48777258149373443</v>
      </c>
      <c r="I159">
        <v>1.75495054740996</v>
      </c>
      <c r="J159">
        <f>(Table2[[#This Row],[1M Return vs Nifty]]-AVERAGE(Table2[1M Return vs Nifty]))/_xlfn.STDEV.P(Table2[1M Return vs Nifty])</f>
        <v>-7.3916677363051367E-2</v>
      </c>
      <c r="K159">
        <v>53.306569477488601</v>
      </c>
      <c r="L159">
        <f>(Table2[[#This Row],[6M Return vs Nifty]]-AVERAGE(Table2[6M Return vs Nifty]))/_xlfn.STDEV.P(Table2[6M Return vs Nifty])</f>
        <v>1.0824128415681231</v>
      </c>
      <c r="M159">
        <v>-1.16165274695942</v>
      </c>
      <c r="N159">
        <f>(Table2[[#This Row],[1W Return vs Nifty]]-AVERAGE(Table2[1W Return vs Nifty]))/_xlfn.STDEV.P(Table2[1W Return vs Nifty])</f>
        <v>-0.29117830765354463</v>
      </c>
      <c r="O159">
        <v>1105.22</v>
      </c>
      <c r="P159">
        <v>1059.3708776159301</v>
      </c>
      <c r="Q159">
        <v>865.66881739510995</v>
      </c>
      <c r="R159">
        <v>49.9840621422033</v>
      </c>
      <c r="S159" s="1">
        <f>(Table2[[#This Row],[Close Price]]-Table2[[#This Row],[20D EMA]])/Table2[[#This Row],[20D EMA]]</f>
        <v>4.3249307830115023E-3</v>
      </c>
      <c r="T159" s="1">
        <f>(Table2[[#This Row],[Close Price]]-Table2[[#This Row],[50D EMA]])/Table2[[#This Row],[50D EMA]]</f>
        <v>4.7791687928979712E-2</v>
      </c>
      <c r="U159" s="1">
        <f>(Table2[[#This Row],[Close Price]]-Table2[[#This Row],[200D EMA]])/Table2[[#This Row],[200D EMA]]</f>
        <v>0.28224556284712748</v>
      </c>
      <c r="V159">
        <v>0.64032978023948595</v>
      </c>
      <c r="W159">
        <v>1101.5999999999999</v>
      </c>
      <c r="X159">
        <v>1123.4000000000001</v>
      </c>
      <c r="Y159">
        <v>1101.5999999999999</v>
      </c>
      <c r="Z159">
        <v>1123.4000000000001</v>
      </c>
      <c r="AA159">
        <v>1030.05</v>
      </c>
      <c r="AB159">
        <v>1201</v>
      </c>
      <c r="AC159" s="1">
        <f>(Table2[[#This Row],[Close Price]]/Table2[[#This Row],[Day Low]])-1</f>
        <v>7.625272331154731E-3</v>
      </c>
      <c r="AD159" s="1">
        <f>(Table2[[#This Row],[Day High]]/Table2[[#This Row],[Close Price]])-1</f>
        <v>1.2072072072072171E-2</v>
      </c>
      <c r="AE159" s="1">
        <f>(Table2[[#This Row],[Close Price]]/Table2[[#This Row],[Current Week Low]])-1</f>
        <v>7.625272331154731E-3</v>
      </c>
      <c r="AF159" s="1">
        <f>(Table2[[#This Row],[Current Week High]]/Table2[[#This Row],[Close Price]])-1</f>
        <v>1.2072072072072171E-2</v>
      </c>
      <c r="AG159" s="1">
        <f>(Table2[[#This Row],[Close Price]]/Table2[[#This Row],[Current Month Low]])-1</f>
        <v>7.7617591379059325E-2</v>
      </c>
      <c r="AH159" s="1">
        <f>(Table2[[#This Row],[Current Month High]]/Table2[[#This Row],[Close Price]])-1</f>
        <v>8.1981981981982033E-2</v>
      </c>
      <c r="AI159">
        <v>8.1981981981982006</v>
      </c>
      <c r="AJ159">
        <v>92.041522491349397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0.02</v>
      </c>
      <c r="AM159" t="s">
        <v>3216</v>
      </c>
      <c r="AN159">
        <v>6.08</v>
      </c>
      <c r="AO159" t="s">
        <v>3216</v>
      </c>
      <c r="AP159">
        <v>5.8755883111574002E-2</v>
      </c>
      <c r="AQ159">
        <f>(Table2[[#This Row],[Sharpe Ratio]]-AVERAGE(Table2[Sharpe Ratio]))/_xlfn.STDEV.P(Table2[Sharpe Ratio])</f>
        <v>-5.2184368204868103E-2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1.1529060698403935</v>
      </c>
      <c r="AS159">
        <f>_xlfn.RANK.AVG(Table2[[#This Row],[1Y Return vs Nifty Z-Score]],Table2[1Y Return vs Nifty Z-Score])</f>
        <v>163</v>
      </c>
      <c r="AT159">
        <f>_xlfn.RANK.AVG(Table2[[#This Row],[6M Return vs Nifty Z-Score]],Table2[6M Return vs Nifty Z-Score])</f>
        <v>96</v>
      </c>
      <c r="AU159">
        <f>_xlfn.RANK.AVG(Table2[[#This Row],[Sharpe Ratio Z-Score]],Table2[Sharpe Ratio Z-Score])</f>
        <v>363</v>
      </c>
      <c r="AV159">
        <f>(Table2[[#This Row],[Rank 1Y]]+Table2[[#This Row],[Rank 6M]]+Table2[[#This Row],[Rank Sharpe]])/3</f>
        <v>207.33333333333334</v>
      </c>
    </row>
    <row r="160" spans="1:48" x14ac:dyDescent="0.3">
      <c r="A160" t="s">
        <v>591</v>
      </c>
      <c r="B160" t="s">
        <v>592</v>
      </c>
      <c r="C160" t="s">
        <v>3182</v>
      </c>
      <c r="D160" t="s">
        <v>211</v>
      </c>
      <c r="E160">
        <v>34138.543910250002</v>
      </c>
      <c r="F160">
        <v>5309.25</v>
      </c>
      <c r="G160">
        <v>128.717003537989</v>
      </c>
      <c r="H160">
        <f>(Table2[[#This Row],[1Y Return vs Nifty]]-AVERAGE(Table2[1Y Return vs Nifty]))/_xlfn.STDEV.P(Table2[1Y Return vs Nifty])</f>
        <v>1.6758884692578304</v>
      </c>
      <c r="I160">
        <v>7.3505302208172596</v>
      </c>
      <c r="J160">
        <f>(Table2[[#This Row],[1M Return vs Nifty]]-AVERAGE(Table2[1M Return vs Nifty]))/_xlfn.STDEV.P(Table2[1M Return vs Nifty])</f>
        <v>0.46673366016409201</v>
      </c>
      <c r="K160">
        <v>88.719980648518401</v>
      </c>
      <c r="L160">
        <f>(Table2[[#This Row],[6M Return vs Nifty]]-AVERAGE(Table2[6M Return vs Nifty]))/_xlfn.STDEV.P(Table2[6M Return vs Nifty])</f>
        <v>2.1367141125724993</v>
      </c>
      <c r="M160">
        <v>12.6596012614049</v>
      </c>
      <c r="N160">
        <f>(Table2[[#This Row],[1W Return vs Nifty]]-AVERAGE(Table2[1W Return vs Nifty]))/_xlfn.STDEV.P(Table2[1W Return vs Nifty])</f>
        <v>3.05146060632371</v>
      </c>
      <c r="O160">
        <v>4871.57</v>
      </c>
      <c r="P160">
        <v>4550.6818306179903</v>
      </c>
      <c r="Q160">
        <v>3466.2471360715799</v>
      </c>
      <c r="R160">
        <v>76.496530920073994</v>
      </c>
      <c r="S160" s="1">
        <f>(Table2[[#This Row],[Close Price]]-Table2[[#This Row],[20D EMA]])/Table2[[#This Row],[20D EMA]]</f>
        <v>8.9843725944613401E-2</v>
      </c>
      <c r="T160" s="1">
        <f>(Table2[[#This Row],[Close Price]]-Table2[[#This Row],[50D EMA]])/Table2[[#This Row],[50D EMA]]</f>
        <v>0.16669329951353573</v>
      </c>
      <c r="U160" s="1">
        <f>(Table2[[#This Row],[Close Price]]-Table2[[#This Row],[200D EMA]])/Table2[[#This Row],[200D EMA]]</f>
        <v>0.53169978699705767</v>
      </c>
      <c r="V160">
        <v>2.4521860160897999</v>
      </c>
      <c r="W160">
        <v>5188</v>
      </c>
      <c r="X160">
        <v>5449</v>
      </c>
      <c r="Y160">
        <v>5188</v>
      </c>
      <c r="Z160">
        <v>5449</v>
      </c>
      <c r="AA160">
        <v>4566</v>
      </c>
      <c r="AB160">
        <v>5508.8</v>
      </c>
      <c r="AC160" s="1">
        <f>(Table2[[#This Row],[Close Price]]/Table2[[#This Row],[Day Low]])-1</f>
        <v>2.3371241326137326E-2</v>
      </c>
      <c r="AD160" s="1">
        <f>(Table2[[#This Row],[Day High]]/Table2[[#This Row],[Close Price]])-1</f>
        <v>2.6321985214484256E-2</v>
      </c>
      <c r="AE160" s="1">
        <f>(Table2[[#This Row],[Close Price]]/Table2[[#This Row],[Current Week Low]])-1</f>
        <v>2.3371241326137326E-2</v>
      </c>
      <c r="AF160" s="1">
        <f>(Table2[[#This Row],[Current Week High]]/Table2[[#This Row],[Close Price]])-1</f>
        <v>2.6321985214484256E-2</v>
      </c>
      <c r="AG160" s="1">
        <f>(Table2[[#This Row],[Close Price]]/Table2[[#This Row],[Current Month Low]])-1</f>
        <v>0.16277923784494086</v>
      </c>
      <c r="AH160" s="1">
        <f>(Table2[[#This Row],[Current Month High]]/Table2[[#This Row],[Close Price]])-1</f>
        <v>3.7585346329519265E-2</v>
      </c>
      <c r="AI160">
        <v>3.7585346329519198</v>
      </c>
      <c r="AJ160">
        <v>167.32037661749101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0.22</v>
      </c>
      <c r="AM160" t="s">
        <v>3216</v>
      </c>
      <c r="AN160">
        <v>11.77</v>
      </c>
      <c r="AO160" t="s">
        <v>3216</v>
      </c>
      <c r="AQ160">
        <f>(Table2[[#This Row],[Sharpe Ratio]]-AVERAGE(Table2[Sharpe Ratio]))/_xlfn.STDEV.P(Table2[Sharpe Ratio])</f>
        <v>-0.73562862250492933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6.5951682258132021</v>
      </c>
      <c r="AS160">
        <f>_xlfn.RANK.AVG(Table2[[#This Row],[1Y Return vs Nifty Z-Score]],Table2[1Y Return vs Nifty Z-Score])</f>
        <v>51</v>
      </c>
      <c r="AT160">
        <f>_xlfn.RANK.AVG(Table2[[#This Row],[6M Return vs Nifty Z-Score]],Table2[6M Return vs Nifty Z-Score])</f>
        <v>25</v>
      </c>
      <c r="AU160">
        <f>_xlfn.RANK.AVG(Table2[[#This Row],[Sharpe Ratio Z-Score]],Table2[Sharpe Ratio Z-Score])</f>
        <v>551.5</v>
      </c>
      <c r="AV160">
        <f>(Table2[[#This Row],[Rank 1Y]]+Table2[[#This Row],[Rank 6M]]+Table2[[#This Row],[Rank Sharpe]])/3</f>
        <v>209.16666666666666</v>
      </c>
    </row>
    <row r="161" spans="1:48" x14ac:dyDescent="0.3">
      <c r="A161" t="s">
        <v>987</v>
      </c>
      <c r="B161" t="s">
        <v>988</v>
      </c>
      <c r="C161" t="s">
        <v>3176</v>
      </c>
      <c r="D161" t="s">
        <v>261</v>
      </c>
      <c r="E161">
        <v>15105.3551556</v>
      </c>
      <c r="F161">
        <v>6409.9</v>
      </c>
      <c r="G161">
        <v>8.4026182406626297</v>
      </c>
      <c r="H161">
        <f>(Table2[[#This Row],[1Y Return vs Nifty]]-AVERAGE(Table2[1Y Return vs Nifty]))/_xlfn.STDEV.P(Table2[1Y Return vs Nifty])</f>
        <v>-0.32718208685555084</v>
      </c>
      <c r="I161">
        <v>12.4110382838003</v>
      </c>
      <c r="J161">
        <f>(Table2[[#This Row],[1M Return vs Nifty]]-AVERAGE(Table2[1M Return vs Nifty]))/_xlfn.STDEV.P(Table2[1M Return vs Nifty])</f>
        <v>0.9556848595033034</v>
      </c>
      <c r="K161">
        <v>48.581334299863798</v>
      </c>
      <c r="L161">
        <f>(Table2[[#This Row],[6M Return vs Nifty]]-AVERAGE(Table2[6M Return vs Nifty]))/_xlfn.STDEV.P(Table2[6M Return vs Nifty])</f>
        <v>0.94173671665305614</v>
      </c>
      <c r="M161">
        <v>-0.67933959056192394</v>
      </c>
      <c r="N161">
        <f>(Table2[[#This Row],[1W Return vs Nifty]]-AVERAGE(Table2[1W Return vs Nifty]))/_xlfn.STDEV.P(Table2[1W Return vs Nifty])</f>
        <v>-0.17453196540979449</v>
      </c>
      <c r="O161">
        <v>5996.55</v>
      </c>
      <c r="P161">
        <v>5655.4664488817498</v>
      </c>
      <c r="Q161">
        <v>4951.6453915172297</v>
      </c>
      <c r="R161">
        <v>66.395149088910998</v>
      </c>
      <c r="S161" s="1">
        <f>(Table2[[#This Row],[Close Price]]-Table2[[#This Row],[20D EMA]])/Table2[[#This Row],[20D EMA]]</f>
        <v>6.8931302165411684E-2</v>
      </c>
      <c r="T161" s="1">
        <f>(Table2[[#This Row],[Close Price]]-Table2[[#This Row],[50D EMA]])/Table2[[#This Row],[50D EMA]]</f>
        <v>0.13339899687096957</v>
      </c>
      <c r="U161" s="1">
        <f>(Table2[[#This Row],[Close Price]]-Table2[[#This Row],[200D EMA]])/Table2[[#This Row],[200D EMA]]</f>
        <v>0.29449899845028027</v>
      </c>
      <c r="V161">
        <v>0.69105115252805305</v>
      </c>
      <c r="W161">
        <v>6235</v>
      </c>
      <c r="X161">
        <v>6450</v>
      </c>
      <c r="Y161">
        <v>6235</v>
      </c>
      <c r="Z161">
        <v>6450</v>
      </c>
      <c r="AA161">
        <v>5785</v>
      </c>
      <c r="AB161">
        <v>6567.55</v>
      </c>
      <c r="AC161" s="1">
        <f>(Table2[[#This Row],[Close Price]]/Table2[[#This Row],[Day Low]])-1</f>
        <v>2.8051323175621423E-2</v>
      </c>
      <c r="AD161" s="1">
        <f>(Table2[[#This Row],[Day High]]/Table2[[#This Row],[Close Price]])-1</f>
        <v>6.2559478306993821E-3</v>
      </c>
      <c r="AE161" s="1">
        <f>(Table2[[#This Row],[Close Price]]/Table2[[#This Row],[Current Week Low]])-1</f>
        <v>2.8051323175621423E-2</v>
      </c>
      <c r="AF161" s="1">
        <f>(Table2[[#This Row],[Current Week High]]/Table2[[#This Row],[Close Price]])-1</f>
        <v>6.2559478306993821E-3</v>
      </c>
      <c r="AG161" s="1">
        <f>(Table2[[#This Row],[Close Price]]/Table2[[#This Row],[Current Month Low]])-1</f>
        <v>0.10802074330164202</v>
      </c>
      <c r="AH161" s="1">
        <f>(Table2[[#This Row],[Current Month High]]/Table2[[#This Row],[Close Price]])-1</f>
        <v>2.459476746907141E-2</v>
      </c>
      <c r="AI161">
        <v>4.2083339833694797</v>
      </c>
      <c r="AJ161">
        <v>69.482159146494595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0.15</v>
      </c>
      <c r="AM161" t="s">
        <v>3216</v>
      </c>
      <c r="AN161">
        <v>6.08</v>
      </c>
      <c r="AO161" t="s">
        <v>3216</v>
      </c>
      <c r="AP161">
        <v>0.14978910137278101</v>
      </c>
      <c r="AQ161">
        <f>(Table2[[#This Row],[Sharpe Ratio]]-AVERAGE(Table2[Sharpe Ratio]))/_xlfn.STDEV.P(Table2[Sharpe Ratio])</f>
        <v>1.0067075533567655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2.4024150772477797</v>
      </c>
      <c r="AS161">
        <f>_xlfn.RANK.AVG(Table2[[#This Row],[1Y Return vs Nifty Z-Score]],Table2[1Y Return vs Nifty Z-Score])</f>
        <v>401</v>
      </c>
      <c r="AT161">
        <f>_xlfn.RANK.AVG(Table2[[#This Row],[6M Return vs Nifty Z-Score]],Table2[6M Return vs Nifty Z-Score])</f>
        <v>113</v>
      </c>
      <c r="AU161">
        <f>_xlfn.RANK.AVG(Table2[[#This Row],[Sharpe Ratio Z-Score]],Table2[Sharpe Ratio Z-Score])</f>
        <v>114</v>
      </c>
      <c r="AV161">
        <f>(Table2[[#This Row],[Rank 1Y]]+Table2[[#This Row],[Rank 6M]]+Table2[[#This Row],[Rank Sharpe]])/3</f>
        <v>209.33333333333334</v>
      </c>
    </row>
    <row r="162" spans="1:48" x14ac:dyDescent="0.3">
      <c r="A162" t="s">
        <v>1702</v>
      </c>
      <c r="B162" t="s">
        <v>1703</v>
      </c>
      <c r="C162" t="s">
        <v>3174</v>
      </c>
      <c r="D162" t="s">
        <v>54</v>
      </c>
      <c r="E162">
        <v>5001.6036059999997</v>
      </c>
      <c r="F162">
        <v>621.45000000000005</v>
      </c>
      <c r="G162">
        <v>87.883664319823595</v>
      </c>
      <c r="H162">
        <f>(Table2[[#This Row],[1Y Return vs Nifty]]-AVERAGE(Table2[1Y Return vs Nifty]))/_xlfn.STDEV.P(Table2[1Y Return vs Nifty])</f>
        <v>0.99606901713189655</v>
      </c>
      <c r="I162">
        <v>18.682912403373098</v>
      </c>
      <c r="J162">
        <f>(Table2[[#This Row],[1M Return vs Nifty]]-AVERAGE(Table2[1M Return vs Nifty]))/_xlfn.STDEV.P(Table2[1M Return vs Nifty])</f>
        <v>1.561679422638526</v>
      </c>
      <c r="K162">
        <v>74.642336751886504</v>
      </c>
      <c r="L162">
        <f>(Table2[[#This Row],[6M Return vs Nifty]]-AVERAGE(Table2[6M Return vs Nifty]))/_xlfn.STDEV.P(Table2[6M Return vs Nifty])</f>
        <v>1.7176051546332065</v>
      </c>
      <c r="M162">
        <v>0.704799144600331</v>
      </c>
      <c r="N162">
        <f>(Table2[[#This Row],[1W Return vs Nifty]]-AVERAGE(Table2[1W Return vs Nifty]))/_xlfn.STDEV.P(Table2[1W Return vs Nifty])</f>
        <v>0.16021884632528016</v>
      </c>
      <c r="O162">
        <v>574.85</v>
      </c>
      <c r="P162">
        <v>503.28218639662202</v>
      </c>
      <c r="Q162">
        <v>396.74128449895898</v>
      </c>
      <c r="R162">
        <v>76.032091408199904</v>
      </c>
      <c r="S162" s="1">
        <f>(Table2[[#This Row],[Close Price]]-Table2[[#This Row],[20D EMA]])/Table2[[#This Row],[20D EMA]]</f>
        <v>8.1064625554492509E-2</v>
      </c>
      <c r="T162" s="1">
        <f>(Table2[[#This Row],[Close Price]]-Table2[[#This Row],[50D EMA]])/Table2[[#This Row],[50D EMA]]</f>
        <v>0.23479434956645459</v>
      </c>
      <c r="U162" s="1">
        <f>(Table2[[#This Row],[Close Price]]-Table2[[#This Row],[200D EMA]])/Table2[[#This Row],[200D EMA]]</f>
        <v>0.56638601597719707</v>
      </c>
      <c r="V162">
        <v>0.90447942158751804</v>
      </c>
      <c r="W162">
        <v>627.15</v>
      </c>
      <c r="X162">
        <v>675</v>
      </c>
      <c r="Y162">
        <v>627.15</v>
      </c>
      <c r="Z162">
        <v>675</v>
      </c>
      <c r="AA162">
        <v>525</v>
      </c>
      <c r="AB162">
        <v>675</v>
      </c>
      <c r="AC162" s="1">
        <f>(Table2[[#This Row],[Close Price]]/Table2[[#This Row],[Day Low]])-1</f>
        <v>-9.0887347524514217E-3</v>
      </c>
      <c r="AD162" s="1">
        <f>(Table2[[#This Row],[Day High]]/Table2[[#This Row],[Close Price]])-1</f>
        <v>8.6169442433019494E-2</v>
      </c>
      <c r="AE162" s="1">
        <f>(Table2[[#This Row],[Close Price]]/Table2[[#This Row],[Current Week Low]])-1</f>
        <v>-9.0887347524514217E-3</v>
      </c>
      <c r="AF162" s="1">
        <f>(Table2[[#This Row],[Current Week High]]/Table2[[#This Row],[Close Price]])-1</f>
        <v>8.6169442433019494E-2</v>
      </c>
      <c r="AG162" s="1">
        <f>(Table2[[#This Row],[Close Price]]/Table2[[#This Row],[Current Month Low]])-1</f>
        <v>0.18371428571428572</v>
      </c>
      <c r="AH162" s="1">
        <f>(Table2[[#This Row],[Current Month High]]/Table2[[#This Row],[Close Price]])-1</f>
        <v>8.6169442433019494E-2</v>
      </c>
      <c r="AI162">
        <v>4.1113524820983001</v>
      </c>
      <c r="AJ162">
        <v>164.55938697318001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0.4</v>
      </c>
      <c r="AM162" t="s">
        <v>3216</v>
      </c>
      <c r="AN162">
        <v>18.37</v>
      </c>
      <c r="AO162" t="s">
        <v>3216</v>
      </c>
      <c r="AP162">
        <v>1.3373533446506001E-2</v>
      </c>
      <c r="AQ162">
        <f>(Table2[[#This Row],[Sharpe Ratio]]-AVERAGE(Table2[Sharpe Ratio]))/_xlfn.STDEV.P(Table2[Sharpe Ratio])</f>
        <v>-0.5800686324295905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3.8555038082993187</v>
      </c>
      <c r="AS162">
        <f>_xlfn.RANK.AVG(Table2[[#This Row],[1Y Return vs Nifty Z-Score]],Table2[1Y Return vs Nifty Z-Score])</f>
        <v>97</v>
      </c>
      <c r="AT162">
        <f>_xlfn.RANK.AVG(Table2[[#This Row],[6M Return vs Nifty Z-Score]],Table2[6M Return vs Nifty Z-Score])</f>
        <v>44</v>
      </c>
      <c r="AU162">
        <f>_xlfn.RANK.AVG(Table2[[#This Row],[Sharpe Ratio Z-Score]],Table2[Sharpe Ratio Z-Score])</f>
        <v>490</v>
      </c>
      <c r="AV162">
        <f>(Table2[[#This Row],[Rank 1Y]]+Table2[[#This Row],[Rank 6M]]+Table2[[#This Row],[Rank Sharpe]])/3</f>
        <v>210.33333333333334</v>
      </c>
    </row>
    <row r="163" spans="1:48" x14ac:dyDescent="0.3">
      <c r="A163" t="s">
        <v>452</v>
      </c>
      <c r="B163" t="s">
        <v>453</v>
      </c>
      <c r="C163" t="s">
        <v>3184</v>
      </c>
      <c r="D163" t="s">
        <v>383</v>
      </c>
      <c r="E163">
        <v>49900.1781057599</v>
      </c>
      <c r="F163">
        <v>1705.1</v>
      </c>
      <c r="G163">
        <v>28.006738487614498</v>
      </c>
      <c r="H163">
        <f>(Table2[[#This Row],[1Y Return vs Nifty]]-AVERAGE(Table2[1Y Return vs Nifty]))/_xlfn.STDEV.P(Table2[1Y Return vs Nifty])</f>
        <v>-8.0020036597158576E-4</v>
      </c>
      <c r="I163">
        <v>-4.0696872760063698</v>
      </c>
      <c r="J163">
        <f>(Table2[[#This Row],[1M Return vs Nifty]]-AVERAGE(Table2[1M Return vs Nifty]))/_xlfn.STDEV.P(Table2[1M Return vs Nifty])</f>
        <v>-0.63669883560293883</v>
      </c>
      <c r="K163">
        <v>44.283169671976303</v>
      </c>
      <c r="L163">
        <f>(Table2[[#This Row],[6M Return vs Nifty]]-AVERAGE(Table2[6M Return vs Nifty]))/_xlfn.STDEV.P(Table2[6M Return vs Nifty])</f>
        <v>0.81377501287132858</v>
      </c>
      <c r="M163">
        <v>-0.801563307586451</v>
      </c>
      <c r="N163">
        <f>(Table2[[#This Row],[1W Return vs Nifty]]-AVERAGE(Table2[1W Return vs Nifty]))/_xlfn.STDEV.P(Table2[1W Return vs Nifty])</f>
        <v>-0.20409149398005902</v>
      </c>
      <c r="O163">
        <v>1709.27</v>
      </c>
      <c r="P163">
        <v>1656.49431499194</v>
      </c>
      <c r="Q163">
        <v>1392.25555112099</v>
      </c>
      <c r="R163">
        <v>38.607752703791498</v>
      </c>
      <c r="S163" s="1">
        <f>(Table2[[#This Row],[Close Price]]-Table2[[#This Row],[20D EMA]])/Table2[[#This Row],[20D EMA]]</f>
        <v>-2.4396379741059475E-3</v>
      </c>
      <c r="T163" s="1">
        <f>(Table2[[#This Row],[Close Price]]-Table2[[#This Row],[50D EMA]])/Table2[[#This Row],[50D EMA]]</f>
        <v>2.9342500344347055E-2</v>
      </c>
      <c r="U163" s="1">
        <f>(Table2[[#This Row],[Close Price]]-Table2[[#This Row],[200D EMA]])/Table2[[#This Row],[200D EMA]]</f>
        <v>0.22470332305525353</v>
      </c>
      <c r="V163">
        <v>0.52691363122291901</v>
      </c>
      <c r="W163">
        <v>1651.4</v>
      </c>
      <c r="X163">
        <v>1711.95</v>
      </c>
      <c r="Y163">
        <v>1651.4</v>
      </c>
      <c r="Z163">
        <v>1711.95</v>
      </c>
      <c r="AA163">
        <v>1651.4</v>
      </c>
      <c r="AB163">
        <v>1773.55</v>
      </c>
      <c r="AC163" s="1">
        <f>(Table2[[#This Row],[Close Price]]/Table2[[#This Row],[Day Low]])-1</f>
        <v>3.2517863630858512E-2</v>
      </c>
      <c r="AD163" s="1">
        <f>(Table2[[#This Row],[Day High]]/Table2[[#This Row],[Close Price]])-1</f>
        <v>4.0173596856489802E-3</v>
      </c>
      <c r="AE163" s="1">
        <f>(Table2[[#This Row],[Close Price]]/Table2[[#This Row],[Current Week Low]])-1</f>
        <v>3.2517863630858512E-2</v>
      </c>
      <c r="AF163" s="1">
        <f>(Table2[[#This Row],[Current Week High]]/Table2[[#This Row],[Close Price]])-1</f>
        <v>4.0173596856489802E-3</v>
      </c>
      <c r="AG163" s="1">
        <f>(Table2[[#This Row],[Close Price]]/Table2[[#This Row],[Current Month Low]])-1</f>
        <v>3.2517863630858512E-2</v>
      </c>
      <c r="AH163" s="1">
        <f>(Table2[[#This Row],[Current Month High]]/Table2[[#This Row],[Close Price]])-1</f>
        <v>4.0144273063163372E-2</v>
      </c>
      <c r="AI163">
        <v>4.9205325200867902</v>
      </c>
      <c r="AJ163">
        <v>67.322506255826497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7.0000000000000007E-2</v>
      </c>
      <c r="AM163" t="s">
        <v>3216</v>
      </c>
      <c r="AN163">
        <v>-1.1499999999999999</v>
      </c>
      <c r="AO163" t="s">
        <v>3215</v>
      </c>
      <c r="AP163">
        <v>0.103586576775876</v>
      </c>
      <c r="AQ163">
        <f>(Table2[[#This Row],[Sharpe Ratio]]-AVERAGE(Table2[Sharpe Ratio]))/_xlfn.STDEV.P(Table2[Sharpe Ratio])</f>
        <v>0.46928307264647867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0.44146755556883788</v>
      </c>
      <c r="AS163">
        <f>_xlfn.RANK.AVG(Table2[[#This Row],[1Y Return vs Nifty Z-Score]],Table2[1Y Return vs Nifty Z-Score])</f>
        <v>293</v>
      </c>
      <c r="AT163">
        <f>_xlfn.RANK.AVG(Table2[[#This Row],[6M Return vs Nifty Z-Score]],Table2[6M Return vs Nifty Z-Score])</f>
        <v>128</v>
      </c>
      <c r="AU163">
        <f>_xlfn.RANK.AVG(Table2[[#This Row],[Sharpe Ratio Z-Score]],Table2[Sharpe Ratio Z-Score])</f>
        <v>216</v>
      </c>
      <c r="AV163">
        <f>(Table2[[#This Row],[Rank 1Y]]+Table2[[#This Row],[Rank 6M]]+Table2[[#This Row],[Rank Sharpe]])/3</f>
        <v>212.33333333333334</v>
      </c>
    </row>
    <row r="164" spans="1:48" x14ac:dyDescent="0.3">
      <c r="A164" t="s">
        <v>204</v>
      </c>
      <c r="B164" t="s">
        <v>205</v>
      </c>
      <c r="C164" t="s">
        <v>3176</v>
      </c>
      <c r="D164" t="s">
        <v>206</v>
      </c>
      <c r="E164">
        <v>129084.050600934</v>
      </c>
      <c r="F164">
        <v>193.79</v>
      </c>
      <c r="G164">
        <v>69.544671452282401</v>
      </c>
      <c r="H164">
        <f>(Table2[[#This Row],[1Y Return vs Nifty]]-AVERAGE(Table2[1Y Return vs Nifty]))/_xlfn.STDEV.P(Table2[1Y Return vs Nifty])</f>
        <v>0.69074977745024413</v>
      </c>
      <c r="I164">
        <v>-1.4962413578101701</v>
      </c>
      <c r="J164">
        <f>(Table2[[#This Row],[1M Return vs Nifty]]-AVERAGE(Table2[1M Return vs Nifty]))/_xlfn.STDEV.P(Table2[1M Return vs Nifty])</f>
        <v>-0.38804999393013256</v>
      </c>
      <c r="K164">
        <v>56.465176009634099</v>
      </c>
      <c r="L164">
        <f>(Table2[[#This Row],[6M Return vs Nifty]]-AVERAGE(Table2[6M Return vs Nifty]))/_xlfn.STDEV.P(Table2[6M Return vs Nifty])</f>
        <v>1.1764484843182899</v>
      </c>
      <c r="M164">
        <v>7.2346316408633302E-2</v>
      </c>
      <c r="N164">
        <f>(Table2[[#This Row],[1W Return vs Nifty]]-AVERAGE(Table2[1W Return vs Nifty]))/_xlfn.STDEV.P(Table2[1W Return vs Nifty])</f>
        <v>7.2615652067104615E-3</v>
      </c>
      <c r="O164">
        <v>190.89</v>
      </c>
      <c r="P164">
        <v>187.379833061369</v>
      </c>
      <c r="Q164">
        <v>151.47165894182399</v>
      </c>
      <c r="R164">
        <v>50.542849705770799</v>
      </c>
      <c r="S164" s="1">
        <f>(Table2[[#This Row],[Close Price]]-Table2[[#This Row],[20D EMA]])/Table2[[#This Row],[20D EMA]]</f>
        <v>1.5191995390015223E-2</v>
      </c>
      <c r="T164" s="1">
        <f>(Table2[[#This Row],[Close Price]]-Table2[[#This Row],[50D EMA]])/Table2[[#This Row],[50D EMA]]</f>
        <v>3.4209481532260687E-2</v>
      </c>
      <c r="U164" s="1">
        <f>(Table2[[#This Row],[Close Price]]-Table2[[#This Row],[200D EMA]])/Table2[[#This Row],[200D EMA]]</f>
        <v>0.27938124764599886</v>
      </c>
      <c r="V164">
        <v>0.62917832322080003</v>
      </c>
      <c r="W164">
        <v>189.68</v>
      </c>
      <c r="X164">
        <v>194.4</v>
      </c>
      <c r="Y164">
        <v>189.68</v>
      </c>
      <c r="Z164">
        <v>194.4</v>
      </c>
      <c r="AA164">
        <v>182.08</v>
      </c>
      <c r="AB164">
        <v>195.75</v>
      </c>
      <c r="AC164" s="1">
        <f>(Table2[[#This Row],[Close Price]]/Table2[[#This Row],[Day Low]])-1</f>
        <v>2.1668072543230554E-2</v>
      </c>
      <c r="AD164" s="1">
        <f>(Table2[[#This Row],[Day High]]/Table2[[#This Row],[Close Price]])-1</f>
        <v>3.1477372413437621E-3</v>
      </c>
      <c r="AE164" s="1">
        <f>(Table2[[#This Row],[Close Price]]/Table2[[#This Row],[Current Week Low]])-1</f>
        <v>2.1668072543230554E-2</v>
      </c>
      <c r="AF164" s="1">
        <f>(Table2[[#This Row],[Current Week High]]/Table2[[#This Row],[Close Price]])-1</f>
        <v>3.1477372413437621E-3</v>
      </c>
      <c r="AG164" s="1">
        <f>(Table2[[#This Row],[Close Price]]/Table2[[#This Row],[Current Month Low]])-1</f>
        <v>6.4312390158172139E-2</v>
      </c>
      <c r="AH164" s="1">
        <f>(Table2[[#This Row],[Current Month High]]/Table2[[#This Row],[Close Price]])-1</f>
        <v>1.0114040972186489E-2</v>
      </c>
      <c r="AI164">
        <v>7.7867795035863496</v>
      </c>
      <c r="AJ164">
        <v>123.26036866359399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-0.05</v>
      </c>
      <c r="AM164" t="s">
        <v>3215</v>
      </c>
      <c r="AN164">
        <v>-0.46</v>
      </c>
      <c r="AO164" t="s">
        <v>3215</v>
      </c>
      <c r="AP164">
        <v>3.7535967122550001E-2</v>
      </c>
      <c r="AQ164">
        <f>(Table2[[#This Row],[Sharpe Ratio]]-AVERAGE(Table2[Sharpe Ratio]))/_xlfn.STDEV.P(Table2[Sharpe Ratio])</f>
        <v>-0.2990129220688072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1.1873969109763047</v>
      </c>
      <c r="AS164">
        <f>_xlfn.RANK.AVG(Table2[[#This Row],[1Y Return vs Nifty Z-Score]],Table2[1Y Return vs Nifty Z-Score])</f>
        <v>133</v>
      </c>
      <c r="AT164">
        <f>_xlfn.RANK.AVG(Table2[[#This Row],[6M Return vs Nifty Z-Score]],Table2[6M Return vs Nifty Z-Score])</f>
        <v>87</v>
      </c>
      <c r="AU164">
        <f>_xlfn.RANK.AVG(Table2[[#This Row],[Sharpe Ratio Z-Score]],Table2[Sharpe Ratio Z-Score])</f>
        <v>418</v>
      </c>
      <c r="AV164">
        <f>(Table2[[#This Row],[Rank 1Y]]+Table2[[#This Row],[Rank 6M]]+Table2[[#This Row],[Rank Sharpe]])/3</f>
        <v>212.66666666666666</v>
      </c>
    </row>
    <row r="165" spans="1:48" x14ac:dyDescent="0.3">
      <c r="A165" t="s">
        <v>114</v>
      </c>
      <c r="B165" t="s">
        <v>115</v>
      </c>
      <c r="C165" t="s">
        <v>3175</v>
      </c>
      <c r="D165" t="s">
        <v>57</v>
      </c>
      <c r="E165">
        <v>244317.79721764501</v>
      </c>
      <c r="F165">
        <v>665.95</v>
      </c>
      <c r="G165">
        <v>51.876930058495702</v>
      </c>
      <c r="H165">
        <f>(Table2[[#This Row],[1Y Return vs Nifty]]-AVERAGE(Table2[1Y Return vs Nifty]))/_xlfn.STDEV.P(Table2[1Y Return vs Nifty])</f>
        <v>0.39660596005498416</v>
      </c>
      <c r="I165">
        <v>-10.504494466872201</v>
      </c>
      <c r="J165">
        <f>(Table2[[#This Row],[1M Return vs Nifty]]-AVERAGE(Table2[1M Return vs Nifty]))/_xlfn.STDEV.P(Table2[1M Return vs Nifty])</f>
        <v>-1.2584361501831198</v>
      </c>
      <c r="K165">
        <v>10.5350001674949</v>
      </c>
      <c r="L165">
        <f>(Table2[[#This Row],[6M Return vs Nifty]]-AVERAGE(Table2[6M Return vs Nifty]))/_xlfn.STDEV.P(Table2[6M Return vs Nifty])</f>
        <v>-0.19094994375055571</v>
      </c>
      <c r="M165">
        <v>-2.0851648514172401</v>
      </c>
      <c r="N165">
        <f>(Table2[[#This Row],[1W Return vs Nifty]]-AVERAGE(Table2[1W Return vs Nifty]))/_xlfn.STDEV.P(Table2[1W Return vs Nifty])</f>
        <v>-0.51452761416520931</v>
      </c>
      <c r="O165">
        <v>655.36</v>
      </c>
      <c r="P165">
        <v>672.93958617625799</v>
      </c>
      <c r="Q165">
        <v>604.19232883208599</v>
      </c>
      <c r="R165">
        <v>40.757265338156699</v>
      </c>
      <c r="S165" s="1">
        <f>(Table2[[#This Row],[Close Price]]-Table2[[#This Row],[20D EMA]])/Table2[[#This Row],[20D EMA]]</f>
        <v>1.6159057617187549E-2</v>
      </c>
      <c r="T165" s="1">
        <f>(Table2[[#This Row],[Close Price]]-Table2[[#This Row],[50D EMA]])/Table2[[#This Row],[50D EMA]]</f>
        <v>-1.0386647360090382E-2</v>
      </c>
      <c r="U165" s="1">
        <f>(Table2[[#This Row],[Close Price]]-Table2[[#This Row],[200D EMA]])/Table2[[#This Row],[200D EMA]]</f>
        <v>0.10221525203289601</v>
      </c>
      <c r="V165">
        <v>0.76365365854210798</v>
      </c>
      <c r="W165">
        <v>650.79999999999995</v>
      </c>
      <c r="X165">
        <v>681.55</v>
      </c>
      <c r="Y165">
        <v>650.79999999999995</v>
      </c>
      <c r="Z165">
        <v>681.55</v>
      </c>
      <c r="AA165">
        <v>621</v>
      </c>
      <c r="AB165">
        <v>684.45</v>
      </c>
      <c r="AC165" s="1">
        <f>(Table2[[#This Row],[Close Price]]/Table2[[#This Row],[Day Low]])-1</f>
        <v>2.327904118008628E-2</v>
      </c>
      <c r="AD165" s="1">
        <f>(Table2[[#This Row],[Day High]]/Table2[[#This Row],[Close Price]])-1</f>
        <v>2.3425182070725858E-2</v>
      </c>
      <c r="AE165" s="1">
        <f>(Table2[[#This Row],[Close Price]]/Table2[[#This Row],[Current Week Low]])-1</f>
        <v>2.327904118008628E-2</v>
      </c>
      <c r="AF165" s="1">
        <f>(Table2[[#This Row],[Current Week High]]/Table2[[#This Row],[Close Price]])-1</f>
        <v>2.3425182070725858E-2</v>
      </c>
      <c r="AG165" s="1">
        <f>(Table2[[#This Row],[Close Price]]/Table2[[#This Row],[Current Month Low]])-1</f>
        <v>7.2383252818035482E-2</v>
      </c>
      <c r="AH165" s="1">
        <f>(Table2[[#This Row],[Current Month High]]/Table2[[#This Row],[Close Price]])-1</f>
        <v>2.7779863353104561E-2</v>
      </c>
      <c r="AI165">
        <v>34.522111269614797</v>
      </c>
      <c r="AJ165">
        <v>130.15379298427499</v>
      </c>
      <c r="AK165" t="str">
        <f>IF(AND(Table2[[#This Row],[20D EMA]]&gt;Table2[[#This Row],[50D EMA]],Table2[[#This Row],[50D EMA]]&gt;Table2[[#This Row],[200D EMA]]),"Uptrend","Downtrend/NoTrend")</f>
        <v>Downtrend/NoTrend</v>
      </c>
      <c r="AL165">
        <v>-0.1</v>
      </c>
      <c r="AM165" t="s">
        <v>3215</v>
      </c>
      <c r="AN165">
        <v>3.36</v>
      </c>
      <c r="AO165" t="s">
        <v>3216</v>
      </c>
      <c r="AP165">
        <v>0.16751125128623801</v>
      </c>
      <c r="AQ165">
        <f>(Table2[[#This Row],[Sharpe Ratio]]-AVERAGE(Table2[Sharpe Ratio]))/_xlfn.STDEV.P(Table2[Sharpe Ratio])</f>
        <v>1.2128503409512663</v>
      </c>
      <c r="AR1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5">
        <f>_xlfn.RANK.AVG(Table2[[#This Row],[1Y Return vs Nifty Z-Score]],Table2[1Y Return vs Nifty Z-Score])</f>
        <v>179</v>
      </c>
      <c r="AT165">
        <f>_xlfn.RANK.AVG(Table2[[#This Row],[6M Return vs Nifty Z-Score]],Table2[6M Return vs Nifty Z-Score])</f>
        <v>374</v>
      </c>
      <c r="AU165">
        <f>_xlfn.RANK.AVG(Table2[[#This Row],[Sharpe Ratio Z-Score]],Table2[Sharpe Ratio Z-Score])</f>
        <v>87</v>
      </c>
      <c r="AV165">
        <f>(Table2[[#This Row],[Rank 1Y]]+Table2[[#This Row],[Rank 6M]]+Table2[[#This Row],[Rank Sharpe]])/3</f>
        <v>213.33333333333334</v>
      </c>
    </row>
    <row r="166" spans="1:48" x14ac:dyDescent="0.3">
      <c r="A166" t="s">
        <v>308</v>
      </c>
      <c r="B166" t="s">
        <v>309</v>
      </c>
      <c r="C166" t="s">
        <v>3174</v>
      </c>
      <c r="D166" t="s">
        <v>54</v>
      </c>
      <c r="E166">
        <v>91026.134364675003</v>
      </c>
      <c r="F166">
        <v>1564</v>
      </c>
      <c r="G166">
        <v>49.117001598848901</v>
      </c>
      <c r="H166">
        <f>(Table2[[#This Row],[1Y Return vs Nifty]]-AVERAGE(Table2[1Y Return vs Nifty]))/_xlfn.STDEV.P(Table2[1Y Return vs Nifty])</f>
        <v>0.35065691230947971</v>
      </c>
      <c r="I166">
        <v>-0.659555496334299</v>
      </c>
      <c r="J166">
        <f>(Table2[[#This Row],[1M Return vs Nifty]]-AVERAGE(Table2[1M Return vs Nifty]))/_xlfn.STDEV.P(Table2[1M Return vs Nifty])</f>
        <v>-0.30720859414434992</v>
      </c>
      <c r="K166">
        <v>38.436617757599201</v>
      </c>
      <c r="L166">
        <f>(Table2[[#This Row],[6M Return vs Nifty]]-AVERAGE(Table2[6M Return vs Nifty]))/_xlfn.STDEV.P(Table2[6M Return vs Nifty])</f>
        <v>0.63971589485664337</v>
      </c>
      <c r="M166">
        <v>0.30701335467788898</v>
      </c>
      <c r="N166">
        <f>(Table2[[#This Row],[1W Return vs Nifty]]-AVERAGE(Table2[1W Return vs Nifty]))/_xlfn.STDEV.P(Table2[1W Return vs Nifty])</f>
        <v>6.4015255824934933E-2</v>
      </c>
      <c r="O166">
        <v>1530.52</v>
      </c>
      <c r="P166">
        <v>1458.49536207132</v>
      </c>
      <c r="Q166">
        <v>1218.06467562222</v>
      </c>
      <c r="R166">
        <v>65.907055880183194</v>
      </c>
      <c r="S166" s="1">
        <f>(Table2[[#This Row],[Close Price]]-Table2[[#This Row],[20D EMA]])/Table2[[#This Row],[20D EMA]]</f>
        <v>2.1874918328411271E-2</v>
      </c>
      <c r="T166" s="1">
        <f>(Table2[[#This Row],[Close Price]]-Table2[[#This Row],[50D EMA]])/Table2[[#This Row],[50D EMA]]</f>
        <v>7.2338000292880525E-2</v>
      </c>
      <c r="U166" s="1">
        <f>(Table2[[#This Row],[Close Price]]-Table2[[#This Row],[200D EMA]])/Table2[[#This Row],[200D EMA]]</f>
        <v>0.28400406916083254</v>
      </c>
      <c r="V166">
        <v>0.83907444746158599</v>
      </c>
      <c r="W166">
        <v>1551.3</v>
      </c>
      <c r="X166">
        <v>1583.95</v>
      </c>
      <c r="Y166">
        <v>1551.3</v>
      </c>
      <c r="Z166">
        <v>1583.95</v>
      </c>
      <c r="AA166">
        <v>1502.4</v>
      </c>
      <c r="AB166">
        <v>1592</v>
      </c>
      <c r="AC166" s="1">
        <f>(Table2[[#This Row],[Close Price]]/Table2[[#This Row],[Day Low]])-1</f>
        <v>8.186682137562018E-3</v>
      </c>
      <c r="AD166" s="1">
        <f>(Table2[[#This Row],[Day High]]/Table2[[#This Row],[Close Price]])-1</f>
        <v>1.2755754475703318E-2</v>
      </c>
      <c r="AE166" s="1">
        <f>(Table2[[#This Row],[Close Price]]/Table2[[#This Row],[Current Week Low]])-1</f>
        <v>8.186682137562018E-3</v>
      </c>
      <c r="AF166" s="1">
        <f>(Table2[[#This Row],[Current Week High]]/Table2[[#This Row],[Close Price]])-1</f>
        <v>1.2755754475703318E-2</v>
      </c>
      <c r="AG166" s="1">
        <f>(Table2[[#This Row],[Close Price]]/Table2[[#This Row],[Current Month Low]])-1</f>
        <v>4.1001064962726153E-2</v>
      </c>
      <c r="AH166" s="1">
        <f>(Table2[[#This Row],[Current Month High]]/Table2[[#This Row],[Close Price]])-1</f>
        <v>1.7902813299232712E-2</v>
      </c>
      <c r="AI166">
        <v>1.79028132992327</v>
      </c>
      <c r="AJ166">
        <v>87.383933385251296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0.1</v>
      </c>
      <c r="AM166" t="s">
        <v>3216</v>
      </c>
      <c r="AN166">
        <v>0.05</v>
      </c>
      <c r="AO166" t="s">
        <v>3216</v>
      </c>
      <c r="AP166">
        <v>8.1189763728340997E-2</v>
      </c>
      <c r="AQ166">
        <f>(Table2[[#This Row],[Sharpe Ratio]]-AVERAGE(Table2[Sharpe Ratio]))/_xlfn.STDEV.P(Table2[Sharpe Ratio])</f>
        <v>0.20876493588554543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0.95594440473225362</v>
      </c>
      <c r="AS166">
        <f>_xlfn.RANK.AVG(Table2[[#This Row],[1Y Return vs Nifty Z-Score]],Table2[1Y Return vs Nifty Z-Score])</f>
        <v>196</v>
      </c>
      <c r="AT166">
        <f>_xlfn.RANK.AVG(Table2[[#This Row],[6M Return vs Nifty Z-Score]],Table2[6M Return vs Nifty Z-Score])</f>
        <v>154</v>
      </c>
      <c r="AU166">
        <f>_xlfn.RANK.AVG(Table2[[#This Row],[Sharpe Ratio Z-Score]],Table2[Sharpe Ratio Z-Score])</f>
        <v>290</v>
      </c>
      <c r="AV166">
        <f>(Table2[[#This Row],[Rank 1Y]]+Table2[[#This Row],[Rank 6M]]+Table2[[#This Row],[Rank Sharpe]])/3</f>
        <v>213.33333333333334</v>
      </c>
    </row>
    <row r="167" spans="1:48" x14ac:dyDescent="0.3">
      <c r="A167" t="s">
        <v>327</v>
      </c>
      <c r="B167" t="s">
        <v>328</v>
      </c>
      <c r="C167" t="s">
        <v>3169</v>
      </c>
      <c r="D167" t="s">
        <v>258</v>
      </c>
      <c r="E167">
        <v>82003.581549890005</v>
      </c>
      <c r="F167">
        <v>5301</v>
      </c>
      <c r="G167">
        <v>55.865560108676398</v>
      </c>
      <c r="H167">
        <f>(Table2[[#This Row],[1Y Return vs Nifty]]-AVERAGE(Table2[1Y Return vs Nifty]))/_xlfn.STDEV.P(Table2[1Y Return vs Nifty])</f>
        <v>0.46301121486306013</v>
      </c>
      <c r="I167">
        <v>5.9757421711083696</v>
      </c>
      <c r="J167">
        <f>(Table2[[#This Row],[1M Return vs Nifty]]-AVERAGE(Table2[1M Return vs Nifty]))/_xlfn.STDEV.P(Table2[1M Return vs Nifty])</f>
        <v>0.33390030482187572</v>
      </c>
      <c r="K167">
        <v>14.360592495546801</v>
      </c>
      <c r="L167">
        <f>(Table2[[#This Row],[6M Return vs Nifty]]-AVERAGE(Table2[6M Return vs Nifty]))/_xlfn.STDEV.P(Table2[6M Return vs Nifty])</f>
        <v>-7.705730476328973E-2</v>
      </c>
      <c r="M167">
        <v>1.0042716757353201</v>
      </c>
      <c r="N167">
        <f>(Table2[[#This Row],[1W Return vs Nifty]]-AVERAGE(Table2[1W Return vs Nifty]))/_xlfn.STDEV.P(Table2[1W Return vs Nifty])</f>
        <v>0.23264559831415749</v>
      </c>
      <c r="O167">
        <v>5142.49</v>
      </c>
      <c r="P167">
        <v>4855.9066382199298</v>
      </c>
      <c r="Q167">
        <v>4100.4669633744797</v>
      </c>
      <c r="R167">
        <v>74.815095319195706</v>
      </c>
      <c r="S167" s="1">
        <f>(Table2[[#This Row],[Close Price]]-Table2[[#This Row],[20D EMA]])/Table2[[#This Row],[20D EMA]]</f>
        <v>3.0823589350684244E-2</v>
      </c>
      <c r="T167" s="1">
        <f>(Table2[[#This Row],[Close Price]]-Table2[[#This Row],[50D EMA]])/Table2[[#This Row],[50D EMA]]</f>
        <v>9.1660197557511466E-2</v>
      </c>
      <c r="U167" s="1">
        <f>(Table2[[#This Row],[Close Price]]-Table2[[#This Row],[200D EMA]])/Table2[[#This Row],[200D EMA]]</f>
        <v>0.29277959006833248</v>
      </c>
      <c r="V167">
        <v>0.65056199721643404</v>
      </c>
      <c r="W167">
        <v>5285.65</v>
      </c>
      <c r="X167">
        <v>5384.1</v>
      </c>
      <c r="Y167">
        <v>5285.65</v>
      </c>
      <c r="Z167">
        <v>5384.1</v>
      </c>
      <c r="AA167">
        <v>5131.55</v>
      </c>
      <c r="AB167">
        <v>5387.85</v>
      </c>
      <c r="AC167" s="1">
        <f>(Table2[[#This Row],[Close Price]]/Table2[[#This Row],[Day Low]])-1</f>
        <v>2.9040893740599483E-3</v>
      </c>
      <c r="AD167" s="1">
        <f>(Table2[[#This Row],[Day High]]/Table2[[#This Row],[Close Price]])-1</f>
        <v>1.5676287492925933E-2</v>
      </c>
      <c r="AE167" s="1">
        <f>(Table2[[#This Row],[Close Price]]/Table2[[#This Row],[Current Week Low]])-1</f>
        <v>2.9040893740599483E-3</v>
      </c>
      <c r="AF167" s="1">
        <f>(Table2[[#This Row],[Current Week High]]/Table2[[#This Row],[Close Price]])-1</f>
        <v>1.5676287492925933E-2</v>
      </c>
      <c r="AG167" s="1">
        <f>(Table2[[#This Row],[Close Price]]/Table2[[#This Row],[Current Month Low]])-1</f>
        <v>3.3021211914528781E-2</v>
      </c>
      <c r="AH167" s="1">
        <f>(Table2[[#This Row],[Current Month High]]/Table2[[#This Row],[Close Price]])-1</f>
        <v>1.6383701188455113E-2</v>
      </c>
      <c r="AI167">
        <v>1.63837011884551</v>
      </c>
      <c r="AJ167">
        <v>90.109023095682005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0.1</v>
      </c>
      <c r="AM167" t="s">
        <v>3216</v>
      </c>
      <c r="AN167">
        <v>4.3899999999999997</v>
      </c>
      <c r="AO167" t="s">
        <v>3216</v>
      </c>
      <c r="AP167">
        <v>0.13795625136812101</v>
      </c>
      <c r="AQ167">
        <f>(Table2[[#This Row],[Sharpe Ratio]]-AVERAGE(Table2[Sharpe Ratio]))/_xlfn.STDEV.P(Table2[Sharpe Ratio])</f>
        <v>0.86906868352100108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1.8215684967568047</v>
      </c>
      <c r="AS167">
        <f>_xlfn.RANK.AVG(Table2[[#This Row],[1Y Return vs Nifty Z-Score]],Table2[1Y Return vs Nifty Z-Score])</f>
        <v>166</v>
      </c>
      <c r="AT167">
        <f>_xlfn.RANK.AVG(Table2[[#This Row],[6M Return vs Nifty Z-Score]],Table2[6M Return vs Nifty Z-Score])</f>
        <v>338</v>
      </c>
      <c r="AU167">
        <f>_xlfn.RANK.AVG(Table2[[#This Row],[Sharpe Ratio Z-Score]],Table2[Sharpe Ratio Z-Score])</f>
        <v>140</v>
      </c>
      <c r="AV167">
        <f>(Table2[[#This Row],[Rank 1Y]]+Table2[[#This Row],[Rank 6M]]+Table2[[#This Row],[Rank Sharpe]])/3</f>
        <v>214.66666666666666</v>
      </c>
    </row>
    <row r="168" spans="1:48" x14ac:dyDescent="0.3">
      <c r="A168" t="s">
        <v>1522</v>
      </c>
      <c r="B168" t="s">
        <v>1523</v>
      </c>
      <c r="C168" t="s">
        <v>3184</v>
      </c>
      <c r="D168" t="s">
        <v>161</v>
      </c>
      <c r="E168">
        <v>6798.1159500000003</v>
      </c>
      <c r="F168">
        <v>988.45</v>
      </c>
      <c r="G168">
        <v>80.260257140526704</v>
      </c>
      <c r="H168">
        <f>(Table2[[#This Row],[1Y Return vs Nifty]]-AVERAGE(Table2[1Y Return vs Nifty]))/_xlfn.STDEV.P(Table2[1Y Return vs Nifty])</f>
        <v>0.86914967643646357</v>
      </c>
      <c r="I168">
        <v>-2.8701808873072099</v>
      </c>
      <c r="J168">
        <f>(Table2[[#This Row],[1M Return vs Nifty]]-AVERAGE(Table2[1M Return vs Nifty]))/_xlfn.STDEV.P(Table2[1M Return vs Nifty])</f>
        <v>-0.52080136442614688</v>
      </c>
      <c r="K168">
        <v>56.005618709468003</v>
      </c>
      <c r="L168">
        <f>(Table2[[#This Row],[6M Return vs Nifty]]-AVERAGE(Table2[6M Return vs Nifty]))/_xlfn.STDEV.P(Table2[6M Return vs Nifty])</f>
        <v>1.1627668922422119</v>
      </c>
      <c r="M168">
        <v>-3.5939638440191701</v>
      </c>
      <c r="N168">
        <f>(Table2[[#This Row],[1W Return vs Nifty]]-AVERAGE(Table2[1W Return vs Nifty]))/_xlfn.STDEV.P(Table2[1W Return vs Nifty])</f>
        <v>-0.87942722624011604</v>
      </c>
      <c r="O168">
        <v>993.57</v>
      </c>
      <c r="P168">
        <v>957.10387588165804</v>
      </c>
      <c r="Q168">
        <v>769.04403744622095</v>
      </c>
      <c r="R168">
        <v>44.064429295049599</v>
      </c>
      <c r="S168" s="1">
        <f>(Table2[[#This Row],[Close Price]]-Table2[[#This Row],[20D EMA]])/Table2[[#This Row],[20D EMA]]</f>
        <v>-5.1531346558370368E-3</v>
      </c>
      <c r="T168" s="1">
        <f>(Table2[[#This Row],[Close Price]]-Table2[[#This Row],[50D EMA]])/Table2[[#This Row],[50D EMA]]</f>
        <v>3.2751015755177887E-2</v>
      </c>
      <c r="U168" s="1">
        <f>(Table2[[#This Row],[Close Price]]-Table2[[#This Row],[200D EMA]])/Table2[[#This Row],[200D EMA]]</f>
        <v>0.28529700754506154</v>
      </c>
      <c r="V168">
        <v>0.66251150232723899</v>
      </c>
      <c r="W168">
        <v>979.05</v>
      </c>
      <c r="X168">
        <v>1004.1</v>
      </c>
      <c r="Y168">
        <v>979.05</v>
      </c>
      <c r="Z168">
        <v>1004.1</v>
      </c>
      <c r="AA168">
        <v>948.35</v>
      </c>
      <c r="AB168">
        <v>1078.9000000000001</v>
      </c>
      <c r="AC168" s="1">
        <f>(Table2[[#This Row],[Close Price]]/Table2[[#This Row],[Day Low]])-1</f>
        <v>9.6011439660896869E-3</v>
      </c>
      <c r="AD168" s="1">
        <f>(Table2[[#This Row],[Day High]]/Table2[[#This Row],[Close Price]])-1</f>
        <v>1.5832869644392789E-2</v>
      </c>
      <c r="AE168" s="1">
        <f>(Table2[[#This Row],[Close Price]]/Table2[[#This Row],[Current Week Low]])-1</f>
        <v>9.6011439660896869E-3</v>
      </c>
      <c r="AF168" s="1">
        <f>(Table2[[#This Row],[Current Week High]]/Table2[[#This Row],[Close Price]])-1</f>
        <v>1.5832869644392789E-2</v>
      </c>
      <c r="AG168" s="1">
        <f>(Table2[[#This Row],[Close Price]]/Table2[[#This Row],[Current Month Low]])-1</f>
        <v>4.2283966889861357E-2</v>
      </c>
      <c r="AH168" s="1">
        <f>(Table2[[#This Row],[Current Month High]]/Table2[[#This Row],[Close Price]])-1</f>
        <v>9.1506904749860896E-2</v>
      </c>
      <c r="AI168">
        <v>9.4643128129900198</v>
      </c>
      <c r="AJ168">
        <v>126.13818348204001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7.0000000000000007E-2</v>
      </c>
      <c r="AM168" t="s">
        <v>3216</v>
      </c>
      <c r="AN168">
        <v>-1.91</v>
      </c>
      <c r="AO168" t="s">
        <v>3215</v>
      </c>
      <c r="AP168">
        <v>2.8827976765403E-2</v>
      </c>
      <c r="AQ168">
        <f>(Table2[[#This Row],[Sharpe Ratio]]-AVERAGE(Table2[Sharpe Ratio]))/_xlfn.STDEV.P(Table2[Sharpe Ratio])</f>
        <v>-0.40030364668937068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0.23138433132304181</v>
      </c>
      <c r="AS168">
        <f>_xlfn.RANK.AVG(Table2[[#This Row],[1Y Return vs Nifty Z-Score]],Table2[1Y Return vs Nifty Z-Score])</f>
        <v>111</v>
      </c>
      <c r="AT168">
        <f>_xlfn.RANK.AVG(Table2[[#This Row],[6M Return vs Nifty Z-Score]],Table2[6M Return vs Nifty Z-Score])</f>
        <v>88</v>
      </c>
      <c r="AU168">
        <f>_xlfn.RANK.AVG(Table2[[#This Row],[Sharpe Ratio Z-Score]],Table2[Sharpe Ratio Z-Score])</f>
        <v>450</v>
      </c>
      <c r="AV168">
        <f>(Table2[[#This Row],[Rank 1Y]]+Table2[[#This Row],[Rank 6M]]+Table2[[#This Row],[Rank Sharpe]])/3</f>
        <v>216.33333333333334</v>
      </c>
    </row>
    <row r="169" spans="1:48" x14ac:dyDescent="0.3">
      <c r="A169" t="s">
        <v>1610</v>
      </c>
      <c r="B169" t="s">
        <v>1611</v>
      </c>
      <c r="C169" t="s">
        <v>3176</v>
      </c>
      <c r="D169" t="s">
        <v>206</v>
      </c>
      <c r="E169">
        <v>5898.45509571</v>
      </c>
      <c r="F169">
        <v>486.9</v>
      </c>
      <c r="G169">
        <v>19.438571634488099</v>
      </c>
      <c r="H169">
        <f>(Table2[[#This Row],[1Y Return vs Nifty]]-AVERAGE(Table2[1Y Return vs Nifty]))/_xlfn.STDEV.P(Table2[1Y Return vs Nifty])</f>
        <v>-0.14344850215424931</v>
      </c>
      <c r="I169">
        <v>-7.9232531294013997</v>
      </c>
      <c r="J169">
        <f>(Table2[[#This Row],[1M Return vs Nifty]]-AVERAGE(Table2[1M Return vs Nifty]))/_xlfn.STDEV.P(Table2[1M Return vs Nifty])</f>
        <v>-1.0090341075359786</v>
      </c>
      <c r="K169">
        <v>21.530524046112301</v>
      </c>
      <c r="L169">
        <f>(Table2[[#This Row],[6M Return vs Nifty]]-AVERAGE(Table2[6M Return vs Nifty]))/_xlfn.STDEV.P(Table2[6M Return vs Nifty])</f>
        <v>0.13640047004038405</v>
      </c>
      <c r="M169">
        <v>-1.1492721522234</v>
      </c>
      <c r="N169">
        <f>(Table2[[#This Row],[1W Return vs Nifty]]-AVERAGE(Table2[1W Return vs Nifty]))/_xlfn.STDEV.P(Table2[1W Return vs Nifty])</f>
        <v>-0.28818408891494407</v>
      </c>
      <c r="O169">
        <v>494.45</v>
      </c>
      <c r="P169">
        <v>492.98552891082301</v>
      </c>
      <c r="Q169">
        <v>432.575832353929</v>
      </c>
      <c r="R169">
        <v>38.743142663531799</v>
      </c>
      <c r="S169" s="1">
        <f>(Table2[[#This Row],[Close Price]]-Table2[[#This Row],[20D EMA]])/Table2[[#This Row],[20D EMA]]</f>
        <v>-1.5269491354029753E-2</v>
      </c>
      <c r="T169" s="1">
        <f>(Table2[[#This Row],[Close Price]]-Table2[[#This Row],[50D EMA]])/Table2[[#This Row],[50D EMA]]</f>
        <v>-1.2344234371885287E-2</v>
      </c>
      <c r="U169" s="1">
        <f>(Table2[[#This Row],[Close Price]]-Table2[[#This Row],[200D EMA]])/Table2[[#This Row],[200D EMA]]</f>
        <v>0.12558299281413279</v>
      </c>
      <c r="V169">
        <v>0.70831231565300401</v>
      </c>
      <c r="W169">
        <v>484</v>
      </c>
      <c r="X169">
        <v>494</v>
      </c>
      <c r="Y169">
        <v>484</v>
      </c>
      <c r="Z169">
        <v>494</v>
      </c>
      <c r="AA169">
        <v>468.5</v>
      </c>
      <c r="AB169">
        <v>515</v>
      </c>
      <c r="AC169" s="1">
        <f>(Table2[[#This Row],[Close Price]]/Table2[[#This Row],[Day Low]])-1</f>
        <v>5.9917355371901238E-3</v>
      </c>
      <c r="AD169" s="1">
        <f>(Table2[[#This Row],[Day High]]/Table2[[#This Row],[Close Price]])-1</f>
        <v>1.4582049702197564E-2</v>
      </c>
      <c r="AE169" s="1">
        <f>(Table2[[#This Row],[Close Price]]/Table2[[#This Row],[Current Week Low]])-1</f>
        <v>5.9917355371901238E-3</v>
      </c>
      <c r="AF169" s="1">
        <f>(Table2[[#This Row],[Current Week High]]/Table2[[#This Row],[Close Price]])-1</f>
        <v>1.4582049702197564E-2</v>
      </c>
      <c r="AG169" s="1">
        <f>(Table2[[#This Row],[Close Price]]/Table2[[#This Row],[Current Month Low]])-1</f>
        <v>3.9274279615794994E-2</v>
      </c>
      <c r="AH169" s="1">
        <f>(Table2[[#This Row],[Current Month High]]/Table2[[#This Row],[Close Price]])-1</f>
        <v>5.7712055863627043E-2</v>
      </c>
      <c r="AI169">
        <v>11.419182583692701</v>
      </c>
      <c r="AJ169">
        <v>56.609842393052404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-0.04</v>
      </c>
      <c r="AM169" t="s">
        <v>3215</v>
      </c>
      <c r="AN169">
        <v>-3.4</v>
      </c>
      <c r="AO169" t="s">
        <v>3215</v>
      </c>
      <c r="AP169">
        <v>0.19218226230792601</v>
      </c>
      <c r="AQ169">
        <f>(Table2[[#This Row],[Sharpe Ratio]]-AVERAGE(Table2[Sharpe Ratio]))/_xlfn.STDEV.P(Table2[Sharpe Ratio])</f>
        <v>1.4998217868323127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0.1955555582675248</v>
      </c>
      <c r="AS169">
        <f>_xlfn.RANK.AVG(Table2[[#This Row],[1Y Return vs Nifty Z-Score]],Table2[1Y Return vs Nifty Z-Score])</f>
        <v>336</v>
      </c>
      <c r="AT169">
        <f>_xlfn.RANK.AVG(Table2[[#This Row],[6M Return vs Nifty Z-Score]],Table2[6M Return vs Nifty Z-Score])</f>
        <v>266</v>
      </c>
      <c r="AU169">
        <f>_xlfn.RANK.AVG(Table2[[#This Row],[Sharpe Ratio Z-Score]],Table2[Sharpe Ratio Z-Score])</f>
        <v>48</v>
      </c>
      <c r="AV169">
        <f>(Table2[[#This Row],[Rank 1Y]]+Table2[[#This Row],[Rank 6M]]+Table2[[#This Row],[Rank Sharpe]])/3</f>
        <v>216.66666666666666</v>
      </c>
    </row>
    <row r="170" spans="1:48" x14ac:dyDescent="0.3">
      <c r="A170" t="s">
        <v>323</v>
      </c>
      <c r="B170" t="s">
        <v>324</v>
      </c>
      <c r="C170" t="s">
        <v>3170</v>
      </c>
      <c r="D170" t="s">
        <v>124</v>
      </c>
      <c r="E170">
        <v>82286.470487459999</v>
      </c>
      <c r="F170">
        <v>1797.2</v>
      </c>
      <c r="G170">
        <v>106.922455482955</v>
      </c>
      <c r="H170">
        <f>(Table2[[#This Row],[1Y Return vs Nifty]]-AVERAGE(Table2[1Y Return vs Nifty]))/_xlfn.STDEV.P(Table2[1Y Return vs Nifty])</f>
        <v>1.3130389447811686</v>
      </c>
      <c r="I170">
        <v>12.1069945043476</v>
      </c>
      <c r="J170">
        <f>(Table2[[#This Row],[1M Return vs Nifty]]-AVERAGE(Table2[1M Return vs Nifty]))/_xlfn.STDEV.P(Table2[1M Return vs Nifty])</f>
        <v>0.92630785451392861</v>
      </c>
      <c r="K170">
        <v>43.106190773510498</v>
      </c>
      <c r="L170">
        <f>(Table2[[#This Row],[6M Return vs Nifty]]-AVERAGE(Table2[6M Return vs Nifty]))/_xlfn.STDEV.P(Table2[6M Return vs Nifty])</f>
        <v>0.77873488802696034</v>
      </c>
      <c r="M170">
        <v>4.7611022352759704</v>
      </c>
      <c r="N170">
        <f>(Table2[[#This Row],[1W Return vs Nifty]]-AVERAGE(Table2[1W Return vs Nifty]))/_xlfn.STDEV.P(Table2[1W Return vs Nifty])</f>
        <v>1.1412265428463872</v>
      </c>
      <c r="O170">
        <v>1725.5</v>
      </c>
      <c r="P170">
        <v>1608.2522188841201</v>
      </c>
      <c r="Q170">
        <v>1273.5340551761201</v>
      </c>
      <c r="R170">
        <v>72.722763502081307</v>
      </c>
      <c r="S170" s="1">
        <f>(Table2[[#This Row],[Close Price]]-Table2[[#This Row],[20D EMA]])/Table2[[#This Row],[20D EMA]]</f>
        <v>4.1553172993335288E-2</v>
      </c>
      <c r="T170" s="1">
        <f>(Table2[[#This Row],[Close Price]]-Table2[[#This Row],[50D EMA]])/Table2[[#This Row],[50D EMA]]</f>
        <v>0.11748641096045287</v>
      </c>
      <c r="U170" s="1">
        <f>(Table2[[#This Row],[Close Price]]-Table2[[#This Row],[200D EMA]])/Table2[[#This Row],[200D EMA]]</f>
        <v>0.41119115951042307</v>
      </c>
      <c r="V170">
        <v>0.61474302712048601</v>
      </c>
      <c r="W170">
        <v>1751.85</v>
      </c>
      <c r="X170">
        <v>1839.25</v>
      </c>
      <c r="Y170">
        <v>1751.85</v>
      </c>
      <c r="Z170">
        <v>1839.25</v>
      </c>
      <c r="AA170">
        <v>1680.55</v>
      </c>
      <c r="AB170">
        <v>1839.25</v>
      </c>
      <c r="AC170" s="1">
        <f>(Table2[[#This Row],[Close Price]]/Table2[[#This Row],[Day Low]])-1</f>
        <v>2.5886919542198239E-2</v>
      </c>
      <c r="AD170" s="1">
        <f>(Table2[[#This Row],[Day High]]/Table2[[#This Row],[Close Price]])-1</f>
        <v>2.3397507233474224E-2</v>
      </c>
      <c r="AE170" s="1">
        <f>(Table2[[#This Row],[Close Price]]/Table2[[#This Row],[Current Week Low]])-1</f>
        <v>2.5886919542198239E-2</v>
      </c>
      <c r="AF170" s="1">
        <f>(Table2[[#This Row],[Current Week High]]/Table2[[#This Row],[Close Price]])-1</f>
        <v>2.3397507233474224E-2</v>
      </c>
      <c r="AG170" s="1">
        <f>(Table2[[#This Row],[Close Price]]/Table2[[#This Row],[Current Month Low]])-1</f>
        <v>6.9411799708428923E-2</v>
      </c>
      <c r="AH170" s="1">
        <f>(Table2[[#This Row],[Current Month High]]/Table2[[#This Row],[Close Price]])-1</f>
        <v>2.3397507233474224E-2</v>
      </c>
      <c r="AI170">
        <v>2.9323391943022399</v>
      </c>
      <c r="AJ170">
        <v>171.767730228338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0.08</v>
      </c>
      <c r="AM170" t="s">
        <v>3216</v>
      </c>
      <c r="AN170">
        <v>4.09</v>
      </c>
      <c r="AO170" t="s">
        <v>3216</v>
      </c>
      <c r="AP170">
        <v>2.9449630612025001E-2</v>
      </c>
      <c r="AQ170">
        <f>(Table2[[#This Row],[Sharpe Ratio]]-AVERAGE(Table2[Sharpe Ratio]))/_xlfn.STDEV.P(Table2[Sharpe Ratio])</f>
        <v>-0.39307261335045302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3.7662356168179922</v>
      </c>
      <c r="AS170">
        <f>_xlfn.RANK.AVG(Table2[[#This Row],[1Y Return vs Nifty Z-Score]],Table2[1Y Return vs Nifty Z-Score])</f>
        <v>71</v>
      </c>
      <c r="AT170">
        <f>_xlfn.RANK.AVG(Table2[[#This Row],[6M Return vs Nifty Z-Score]],Table2[6M Return vs Nifty Z-Score])</f>
        <v>134</v>
      </c>
      <c r="AU170">
        <f>_xlfn.RANK.AVG(Table2[[#This Row],[Sharpe Ratio Z-Score]],Table2[Sharpe Ratio Z-Score])</f>
        <v>446</v>
      </c>
      <c r="AV170">
        <f>(Table2[[#This Row],[Rank 1Y]]+Table2[[#This Row],[Rank 6M]]+Table2[[#This Row],[Rank Sharpe]])/3</f>
        <v>217</v>
      </c>
    </row>
    <row r="171" spans="1:48" x14ac:dyDescent="0.3">
      <c r="A171" t="s">
        <v>1275</v>
      </c>
      <c r="B171" t="s">
        <v>1276</v>
      </c>
      <c r="C171" t="s">
        <v>3181</v>
      </c>
      <c r="D171" t="s">
        <v>258</v>
      </c>
      <c r="E171">
        <v>9210.8721115200005</v>
      </c>
      <c r="F171">
        <v>567.25</v>
      </c>
      <c r="G171">
        <v>34.575654745318701</v>
      </c>
      <c r="H171">
        <f>(Table2[[#This Row],[1Y Return vs Nifty]]-AVERAGE(Table2[1Y Return vs Nifty]))/_xlfn.STDEV.P(Table2[1Y Return vs Nifty])</f>
        <v>0.10856330349821834</v>
      </c>
      <c r="I171">
        <v>-2.7825610143000898</v>
      </c>
      <c r="J171">
        <f>(Table2[[#This Row],[1M Return vs Nifty]]-AVERAGE(Table2[1M Return vs Nifty]))/_xlfn.STDEV.P(Table2[1M Return vs Nifty])</f>
        <v>-0.51233544727720215</v>
      </c>
      <c r="K171">
        <v>31.355761377828401</v>
      </c>
      <c r="L171">
        <f>(Table2[[#This Row],[6M Return vs Nifty]]-AVERAGE(Table2[6M Return vs Nifty]))/_xlfn.STDEV.P(Table2[6M Return vs Nifty])</f>
        <v>0.42890999861192103</v>
      </c>
      <c r="M171">
        <v>5.5669491374358904</v>
      </c>
      <c r="N171">
        <f>(Table2[[#This Row],[1W Return vs Nifty]]-AVERAGE(Table2[1W Return vs Nifty]))/_xlfn.STDEV.P(Table2[1W Return vs Nifty])</f>
        <v>1.3361187872286717</v>
      </c>
      <c r="O171">
        <v>549.46</v>
      </c>
      <c r="P171">
        <v>536.36883302210504</v>
      </c>
      <c r="Q171">
        <v>459.25678554865499</v>
      </c>
      <c r="R171">
        <v>68.361401046575807</v>
      </c>
      <c r="S171" s="1">
        <f>(Table2[[#This Row],[Close Price]]-Table2[[#This Row],[20D EMA]])/Table2[[#This Row],[20D EMA]]</f>
        <v>3.2377243111418416E-2</v>
      </c>
      <c r="T171" s="1">
        <f>(Table2[[#This Row],[Close Price]]-Table2[[#This Row],[50D EMA]])/Table2[[#This Row],[50D EMA]]</f>
        <v>5.7574499256227811E-2</v>
      </c>
      <c r="U171" s="1">
        <f>(Table2[[#This Row],[Close Price]]-Table2[[#This Row],[200D EMA]])/Table2[[#This Row],[200D EMA]]</f>
        <v>0.23514778191536137</v>
      </c>
      <c r="V171">
        <v>0.88154287176107904</v>
      </c>
      <c r="W171">
        <v>560.04999999999995</v>
      </c>
      <c r="X171">
        <v>571.5</v>
      </c>
      <c r="Y171">
        <v>560.04999999999995</v>
      </c>
      <c r="Z171">
        <v>571.5</v>
      </c>
      <c r="AA171">
        <v>520.65</v>
      </c>
      <c r="AB171">
        <v>571.5</v>
      </c>
      <c r="AC171" s="1">
        <f>(Table2[[#This Row],[Close Price]]/Table2[[#This Row],[Day Low]])-1</f>
        <v>1.2855995000446541E-2</v>
      </c>
      <c r="AD171" s="1">
        <f>(Table2[[#This Row],[Day High]]/Table2[[#This Row],[Close Price]])-1</f>
        <v>7.4922873512559551E-3</v>
      </c>
      <c r="AE171" s="1">
        <f>(Table2[[#This Row],[Close Price]]/Table2[[#This Row],[Current Week Low]])-1</f>
        <v>1.2855995000446541E-2</v>
      </c>
      <c r="AF171" s="1">
        <f>(Table2[[#This Row],[Current Week High]]/Table2[[#This Row],[Close Price]])-1</f>
        <v>7.4922873512559551E-3</v>
      </c>
      <c r="AG171" s="1">
        <f>(Table2[[#This Row],[Close Price]]/Table2[[#This Row],[Current Month Low]])-1</f>
        <v>8.9503505233842429E-2</v>
      </c>
      <c r="AH171" s="1">
        <f>(Table2[[#This Row],[Current Month High]]/Table2[[#This Row],[Close Price]])-1</f>
        <v>7.4922873512559551E-3</v>
      </c>
      <c r="AI171">
        <v>6.1084178052005198</v>
      </c>
      <c r="AJ171">
        <v>64.874291527394206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-0.03</v>
      </c>
      <c r="AM171" t="s">
        <v>3215</v>
      </c>
      <c r="AN171">
        <v>4.6900000000000004</v>
      </c>
      <c r="AO171" t="s">
        <v>3216</v>
      </c>
      <c r="AP171">
        <v>0.12096959258395</v>
      </c>
      <c r="AQ171">
        <f>(Table2[[#This Row],[Sharpe Ratio]]-AVERAGE(Table2[Sharpe Ratio]))/_xlfn.STDEV.P(Table2[Sharpe Ratio])</f>
        <v>0.67148107644254562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2.0327377185041544</v>
      </c>
      <c r="AS171">
        <f>_xlfn.RANK.AVG(Table2[[#This Row],[1Y Return vs Nifty Z-Score]],Table2[1Y Return vs Nifty Z-Score])</f>
        <v>273</v>
      </c>
      <c r="AT171">
        <f>_xlfn.RANK.AVG(Table2[[#This Row],[6M Return vs Nifty Z-Score]],Table2[6M Return vs Nifty Z-Score])</f>
        <v>197</v>
      </c>
      <c r="AU171">
        <f>_xlfn.RANK.AVG(Table2[[#This Row],[Sharpe Ratio Z-Score]],Table2[Sharpe Ratio Z-Score])</f>
        <v>181</v>
      </c>
      <c r="AV171">
        <f>(Table2[[#This Row],[Rank 1Y]]+Table2[[#This Row],[Rank 6M]]+Table2[[#This Row],[Rank Sharpe]])/3</f>
        <v>217</v>
      </c>
    </row>
    <row r="172" spans="1:48" x14ac:dyDescent="0.3">
      <c r="A172" t="s">
        <v>289</v>
      </c>
      <c r="B172" t="s">
        <v>290</v>
      </c>
      <c r="C172" t="s">
        <v>3179</v>
      </c>
      <c r="D172" t="s">
        <v>291</v>
      </c>
      <c r="E172">
        <v>98081.597601435002</v>
      </c>
      <c r="F172">
        <v>690.95</v>
      </c>
      <c r="G172">
        <v>40.483889368978801</v>
      </c>
      <c r="H172">
        <f>(Table2[[#This Row],[1Y Return vs Nifty]]-AVERAGE(Table2[1Y Return vs Nifty]))/_xlfn.STDEV.P(Table2[1Y Return vs Nifty])</f>
        <v>0.20692735850308699</v>
      </c>
      <c r="I172">
        <v>8.1445929433284601</v>
      </c>
      <c r="J172">
        <f>(Table2[[#This Row],[1M Return vs Nifty]]-AVERAGE(Table2[1M Return vs Nifty]))/_xlfn.STDEV.P(Table2[1M Return vs Nifty])</f>
        <v>0.54345677090517885</v>
      </c>
      <c r="K172">
        <v>9.7099979109587498</v>
      </c>
      <c r="L172">
        <f>(Table2[[#This Row],[6M Return vs Nifty]]-AVERAGE(Table2[6M Return vs Nifty]))/_xlfn.STDEV.P(Table2[6M Return vs Nifty])</f>
        <v>-0.21551128644208067</v>
      </c>
      <c r="M172">
        <v>3.4848749642313801</v>
      </c>
      <c r="N172">
        <f>(Table2[[#This Row],[1W Return vs Nifty]]-AVERAGE(Table2[1W Return vs Nifty]))/_xlfn.STDEV.P(Table2[1W Return vs Nifty])</f>
        <v>0.83257387379834169</v>
      </c>
      <c r="O172">
        <v>664.77</v>
      </c>
      <c r="P172">
        <v>640.79724470527503</v>
      </c>
      <c r="Q172">
        <v>566.30245415307104</v>
      </c>
      <c r="R172">
        <v>62.872697443039897</v>
      </c>
      <c r="S172" s="1">
        <f>(Table2[[#This Row],[Close Price]]-Table2[[#This Row],[20D EMA]])/Table2[[#This Row],[20D EMA]]</f>
        <v>3.9382041909231863E-2</v>
      </c>
      <c r="T172" s="1">
        <f>(Table2[[#This Row],[Close Price]]-Table2[[#This Row],[50D EMA]])/Table2[[#This Row],[50D EMA]]</f>
        <v>7.8266184365059194E-2</v>
      </c>
      <c r="U172" s="1">
        <f>(Table2[[#This Row],[Close Price]]-Table2[[#This Row],[200D EMA]])/Table2[[#This Row],[200D EMA]]</f>
        <v>0.22010772676827722</v>
      </c>
      <c r="V172">
        <v>0.80097457706375996</v>
      </c>
      <c r="W172">
        <v>686</v>
      </c>
      <c r="X172">
        <v>698.8</v>
      </c>
      <c r="Y172">
        <v>686</v>
      </c>
      <c r="Z172">
        <v>698.8</v>
      </c>
      <c r="AA172">
        <v>647.1</v>
      </c>
      <c r="AB172">
        <v>703.75</v>
      </c>
      <c r="AC172" s="1">
        <f>(Table2[[#This Row],[Close Price]]/Table2[[#This Row],[Day Low]])-1</f>
        <v>7.2157434402333465E-3</v>
      </c>
      <c r="AD172" s="1">
        <f>(Table2[[#This Row],[Day High]]/Table2[[#This Row],[Close Price]])-1</f>
        <v>1.1361169404443094E-2</v>
      </c>
      <c r="AE172" s="1">
        <f>(Table2[[#This Row],[Close Price]]/Table2[[#This Row],[Current Week Low]])-1</f>
        <v>7.2157434402333465E-3</v>
      </c>
      <c r="AF172" s="1">
        <f>(Table2[[#This Row],[Current Week High]]/Table2[[#This Row],[Close Price]])-1</f>
        <v>1.1361169404443094E-2</v>
      </c>
      <c r="AG172" s="1">
        <f>(Table2[[#This Row],[Close Price]]/Table2[[#This Row],[Current Month Low]])-1</f>
        <v>6.7763869571936475E-2</v>
      </c>
      <c r="AH172" s="1">
        <f>(Table2[[#This Row],[Current Month High]]/Table2[[#This Row],[Close Price]])-1</f>
        <v>1.8525218901512375E-2</v>
      </c>
      <c r="AI172">
        <v>1.8525218901512299</v>
      </c>
      <c r="AJ172">
        <v>85.939181916038706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0.04</v>
      </c>
      <c r="AM172" t="s">
        <v>3216</v>
      </c>
      <c r="AN172">
        <v>6.58</v>
      </c>
      <c r="AO172" t="s">
        <v>3216</v>
      </c>
      <c r="AP172">
        <v>0.21474702632866399</v>
      </c>
      <c r="AQ172">
        <f>(Table2[[#This Row],[Sharpe Ratio]]-AVERAGE(Table2[Sharpe Ratio]))/_xlfn.STDEV.P(Table2[Sharpe Ratio])</f>
        <v>1.7622935173707697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3.1297402341352969</v>
      </c>
      <c r="AS172">
        <f>_xlfn.RANK.AVG(Table2[[#This Row],[1Y Return vs Nifty Z-Score]],Table2[1Y Return vs Nifty Z-Score])</f>
        <v>244</v>
      </c>
      <c r="AT172">
        <f>_xlfn.RANK.AVG(Table2[[#This Row],[6M Return vs Nifty Z-Score]],Table2[6M Return vs Nifty Z-Score])</f>
        <v>382</v>
      </c>
      <c r="AU172">
        <f>_xlfn.RANK.AVG(Table2[[#This Row],[Sharpe Ratio Z-Score]],Table2[Sharpe Ratio Z-Score])</f>
        <v>27</v>
      </c>
      <c r="AV172">
        <f>(Table2[[#This Row],[Rank 1Y]]+Table2[[#This Row],[Rank 6M]]+Table2[[#This Row],[Rank Sharpe]])/3</f>
        <v>217.66666666666666</v>
      </c>
    </row>
    <row r="173" spans="1:48" x14ac:dyDescent="0.3">
      <c r="A173" t="s">
        <v>316</v>
      </c>
      <c r="B173" t="s">
        <v>317</v>
      </c>
      <c r="C173" t="s">
        <v>3168</v>
      </c>
      <c r="D173" t="s">
        <v>18</v>
      </c>
      <c r="E173">
        <v>87432.227223530004</v>
      </c>
      <c r="F173">
        <v>410.2</v>
      </c>
      <c r="G173">
        <v>113.613483928585</v>
      </c>
      <c r="H173">
        <f>(Table2[[#This Row],[1Y Return vs Nifty]]-AVERAGE(Table2[1Y Return vs Nifty]))/_xlfn.STDEV.P(Table2[1Y Return vs Nifty])</f>
        <v>1.4244354501652703</v>
      </c>
      <c r="I173">
        <v>5.8339677218814598</v>
      </c>
      <c r="J173">
        <f>(Table2[[#This Row],[1M Return vs Nifty]]-AVERAGE(Table2[1M Return vs Nifty]))/_xlfn.STDEV.P(Table2[1M Return vs Nifty])</f>
        <v>0.32020191997150343</v>
      </c>
      <c r="K173">
        <v>18.1689505160777</v>
      </c>
      <c r="L173">
        <f>(Table2[[#This Row],[6M Return vs Nifty]]-AVERAGE(Table2[6M Return vs Nifty]))/_xlfn.STDEV.P(Table2[6M Return vs Nifty])</f>
        <v>3.632224746606641E-2</v>
      </c>
      <c r="M173">
        <v>-6.3578937011786296</v>
      </c>
      <c r="N173">
        <f>(Table2[[#This Row],[1W Return vs Nifty]]-AVERAGE(Table2[1W Return vs Nifty]))/_xlfn.STDEV.P(Table2[1W Return vs Nifty])</f>
        <v>-1.5478773893333977</v>
      </c>
      <c r="O173">
        <v>412.69</v>
      </c>
      <c r="P173">
        <v>392.89130817596202</v>
      </c>
      <c r="Q173">
        <v>332.18542729500501</v>
      </c>
      <c r="R173">
        <v>42.833974428729803</v>
      </c>
      <c r="S173" s="1">
        <f>(Table2[[#This Row],[Close Price]]-Table2[[#This Row],[20D EMA]])/Table2[[#This Row],[20D EMA]]</f>
        <v>-6.0335845307616107E-3</v>
      </c>
      <c r="T173" s="1">
        <f>(Table2[[#This Row],[Close Price]]-Table2[[#This Row],[50D EMA]])/Table2[[#This Row],[50D EMA]]</f>
        <v>4.4054657010345513E-2</v>
      </c>
      <c r="U173" s="1">
        <f>(Table2[[#This Row],[Close Price]]-Table2[[#This Row],[200D EMA]])/Table2[[#This Row],[200D EMA]]</f>
        <v>0.23485248386803048</v>
      </c>
      <c r="V173">
        <v>1.0423138430580201</v>
      </c>
      <c r="W173">
        <v>405.8</v>
      </c>
      <c r="X173">
        <v>413.8</v>
      </c>
      <c r="Y173">
        <v>405.8</v>
      </c>
      <c r="Z173">
        <v>413.8</v>
      </c>
      <c r="AA173">
        <v>405.8</v>
      </c>
      <c r="AB173">
        <v>457.15</v>
      </c>
      <c r="AC173" s="1">
        <f>(Table2[[#This Row],[Close Price]]/Table2[[#This Row],[Day Low]])-1</f>
        <v>1.0842779694430593E-2</v>
      </c>
      <c r="AD173" s="1">
        <f>(Table2[[#This Row],[Day High]]/Table2[[#This Row],[Close Price]])-1</f>
        <v>8.7762067284251621E-3</v>
      </c>
      <c r="AE173" s="1">
        <f>(Table2[[#This Row],[Close Price]]/Table2[[#This Row],[Current Week Low]])-1</f>
        <v>1.0842779694430593E-2</v>
      </c>
      <c r="AF173" s="1">
        <f>(Table2[[#This Row],[Current Week High]]/Table2[[#This Row],[Close Price]])-1</f>
        <v>8.7762067284251621E-3</v>
      </c>
      <c r="AG173" s="1">
        <f>(Table2[[#This Row],[Close Price]]/Table2[[#This Row],[Current Month Low]])-1</f>
        <v>1.0842779694430593E-2</v>
      </c>
      <c r="AH173" s="1">
        <f>(Table2[[#This Row],[Current Month High]]/Table2[[#This Row],[Close Price]])-1</f>
        <v>0.11445636274987803</v>
      </c>
      <c r="AI173">
        <v>11.4456362749878</v>
      </c>
      <c r="AJ173">
        <v>157.23244147157101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0.2</v>
      </c>
      <c r="AM173" t="s">
        <v>3216</v>
      </c>
      <c r="AN173">
        <v>-1.36</v>
      </c>
      <c r="AO173" t="s">
        <v>3215</v>
      </c>
      <c r="AP173">
        <v>8.1571027551864003E-2</v>
      </c>
      <c r="AQ173">
        <f>(Table2[[#This Row],[Sharpe Ratio]]-AVERAGE(Table2[Sharpe Ratio]))/_xlfn.STDEV.P(Table2[Sharpe Ratio])</f>
        <v>0.21319976956959472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0.4462819978390371</v>
      </c>
      <c r="AS173">
        <f>_xlfn.RANK.AVG(Table2[[#This Row],[1Y Return vs Nifty Z-Score]],Table2[1Y Return vs Nifty Z-Score])</f>
        <v>65</v>
      </c>
      <c r="AT173">
        <f>_xlfn.RANK.AVG(Table2[[#This Row],[6M Return vs Nifty Z-Score]],Table2[6M Return vs Nifty Z-Score])</f>
        <v>302</v>
      </c>
      <c r="AU173">
        <f>_xlfn.RANK.AVG(Table2[[#This Row],[Sharpe Ratio Z-Score]],Table2[Sharpe Ratio Z-Score])</f>
        <v>289</v>
      </c>
      <c r="AV173">
        <f>(Table2[[#This Row],[Rank 1Y]]+Table2[[#This Row],[Rank 6M]]+Table2[[#This Row],[Rank Sharpe]])/3</f>
        <v>218.66666666666666</v>
      </c>
    </row>
    <row r="174" spans="1:48" x14ac:dyDescent="0.3">
      <c r="A174" t="s">
        <v>851</v>
      </c>
      <c r="B174" t="s">
        <v>852</v>
      </c>
      <c r="C174" t="s">
        <v>3177</v>
      </c>
      <c r="D174" t="s">
        <v>127</v>
      </c>
      <c r="E174">
        <v>18875.3943381299</v>
      </c>
      <c r="F174">
        <v>1034.55</v>
      </c>
      <c r="G174">
        <v>151.018897870898</v>
      </c>
      <c r="H174">
        <f>(Table2[[#This Row],[1Y Return vs Nifty]]-AVERAGE(Table2[1Y Return vs Nifty]))/_xlfn.STDEV.P(Table2[1Y Return vs Nifty])</f>
        <v>2.047184617872194</v>
      </c>
      <c r="I174">
        <v>11.1220032848305</v>
      </c>
      <c r="J174">
        <f>(Table2[[#This Row],[1M Return vs Nifty]]-AVERAGE(Table2[1M Return vs Nifty]))/_xlfn.STDEV.P(Table2[1M Return vs Nifty])</f>
        <v>0.83113704713108638</v>
      </c>
      <c r="K174">
        <v>-12.2616859544043</v>
      </c>
      <c r="L174">
        <f>(Table2[[#This Row],[6M Return vs Nifty]]-AVERAGE(Table2[6M Return vs Nifty]))/_xlfn.STDEV.P(Table2[6M Return vs Nifty])</f>
        <v>-0.86963562689276053</v>
      </c>
      <c r="M174">
        <v>-4.2868950410031603</v>
      </c>
      <c r="N174">
        <f>(Table2[[#This Row],[1W Return vs Nifty]]-AVERAGE(Table2[1W Return vs Nifty]))/_xlfn.STDEV.P(Table2[1W Return vs Nifty])</f>
        <v>-1.0470110635927758</v>
      </c>
      <c r="O174">
        <v>1018.13</v>
      </c>
      <c r="P174">
        <v>961.04200657179899</v>
      </c>
      <c r="Q174">
        <v>855.04528618824804</v>
      </c>
      <c r="R174">
        <v>50.728000377267001</v>
      </c>
      <c r="S174" s="1">
        <f>(Table2[[#This Row],[Close Price]]-Table2[[#This Row],[20D EMA]])/Table2[[#This Row],[20D EMA]]</f>
        <v>1.6127606494259043E-2</v>
      </c>
      <c r="T174" s="1">
        <f>(Table2[[#This Row],[Close Price]]-Table2[[#This Row],[50D EMA]])/Table2[[#This Row],[50D EMA]]</f>
        <v>7.6487804825947761E-2</v>
      </c>
      <c r="U174" s="1">
        <f>(Table2[[#This Row],[Close Price]]-Table2[[#This Row],[200D EMA]])/Table2[[#This Row],[200D EMA]]</f>
        <v>0.2099359141689156</v>
      </c>
      <c r="V174">
        <v>1.93058268752784</v>
      </c>
      <c r="W174">
        <v>1000.05</v>
      </c>
      <c r="X174">
        <v>1086.25</v>
      </c>
      <c r="Y174">
        <v>1000.05</v>
      </c>
      <c r="Z174">
        <v>1086.25</v>
      </c>
      <c r="AA174">
        <v>895.3</v>
      </c>
      <c r="AB174">
        <v>1149</v>
      </c>
      <c r="AC174" s="1">
        <f>(Table2[[#This Row],[Close Price]]/Table2[[#This Row],[Day Low]])-1</f>
        <v>3.44982750862457E-2</v>
      </c>
      <c r="AD174" s="1">
        <f>(Table2[[#This Row],[Day High]]/Table2[[#This Row],[Close Price]])-1</f>
        <v>4.9973418394471114E-2</v>
      </c>
      <c r="AE174" s="1">
        <f>(Table2[[#This Row],[Close Price]]/Table2[[#This Row],[Current Week Low]])-1</f>
        <v>3.44982750862457E-2</v>
      </c>
      <c r="AF174" s="1">
        <f>(Table2[[#This Row],[Current Week High]]/Table2[[#This Row],[Close Price]])-1</f>
        <v>4.9973418394471114E-2</v>
      </c>
      <c r="AG174" s="1">
        <f>(Table2[[#This Row],[Close Price]]/Table2[[#This Row],[Current Month Low]])-1</f>
        <v>0.15553445772366814</v>
      </c>
      <c r="AH174" s="1">
        <f>(Table2[[#This Row],[Current Month High]]/Table2[[#This Row],[Close Price]])-1</f>
        <v>0.11062780919240245</v>
      </c>
      <c r="AI174">
        <v>27.011744236624601</v>
      </c>
      <c r="AJ174">
        <v>187.37499999999901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0.28999999999999998</v>
      </c>
      <c r="AM174" t="s">
        <v>3216</v>
      </c>
      <c r="AN174">
        <v>19.670000000000002</v>
      </c>
      <c r="AO174" t="s">
        <v>3216</v>
      </c>
      <c r="AP174">
        <v>0.23937752453148001</v>
      </c>
      <c r="AQ174">
        <f>(Table2[[#This Row],[Sharpe Ratio]]-AVERAGE(Table2[Sharpe Ratio]))/_xlfn.STDEV.P(Table2[Sharpe Ratio])</f>
        <v>2.0487937210235105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3.0104686955412552</v>
      </c>
      <c r="AS174">
        <f>_xlfn.RANK.AVG(Table2[[#This Row],[1Y Return vs Nifty Z-Score]],Table2[1Y Return vs Nifty Z-Score])</f>
        <v>35</v>
      </c>
      <c r="AT174">
        <f>_xlfn.RANK.AVG(Table2[[#This Row],[6M Return vs Nifty Z-Score]],Table2[6M Return vs Nifty Z-Score])</f>
        <v>610</v>
      </c>
      <c r="AU174">
        <f>_xlfn.RANK.AVG(Table2[[#This Row],[Sharpe Ratio Z-Score]],Table2[Sharpe Ratio Z-Score])</f>
        <v>16</v>
      </c>
      <c r="AV174">
        <f>(Table2[[#This Row],[Rank 1Y]]+Table2[[#This Row],[Rank 6M]]+Table2[[#This Row],[Rank Sharpe]])/3</f>
        <v>220.33333333333334</v>
      </c>
    </row>
    <row r="175" spans="1:48" x14ac:dyDescent="0.3">
      <c r="A175" t="s">
        <v>1233</v>
      </c>
      <c r="B175" t="s">
        <v>1234</v>
      </c>
      <c r="C175" t="s">
        <v>3173</v>
      </c>
      <c r="D175" t="s">
        <v>998</v>
      </c>
      <c r="E175">
        <v>9900.38087395</v>
      </c>
      <c r="F175">
        <v>1361.25</v>
      </c>
      <c r="G175">
        <v>59.004287409740698</v>
      </c>
      <c r="H175">
        <f>(Table2[[#This Row],[1Y Return vs Nifty]]-AVERAGE(Table2[1Y Return vs Nifty]))/_xlfn.STDEV.P(Table2[1Y Return vs Nifty])</f>
        <v>0.51526674710797149</v>
      </c>
      <c r="I175">
        <v>-7.0863686338775498</v>
      </c>
      <c r="J175">
        <f>(Table2[[#This Row],[1M Return vs Nifty]]-AVERAGE(Table2[1M Return vs Nifty]))/_xlfn.STDEV.P(Table2[1M Return vs Nifty])</f>
        <v>-0.92817351553574245</v>
      </c>
      <c r="K175">
        <v>45.979434220426697</v>
      </c>
      <c r="L175">
        <f>(Table2[[#This Row],[6M Return vs Nifty]]-AVERAGE(Table2[6M Return vs Nifty]))/_xlfn.STDEV.P(Table2[6M Return vs Nifty])</f>
        <v>0.86427491701086279</v>
      </c>
      <c r="M175">
        <v>-3.4698803037825798</v>
      </c>
      <c r="N175">
        <f>(Table2[[#This Row],[1W Return vs Nifty]]-AVERAGE(Table2[1W Return vs Nifty]))/_xlfn.STDEV.P(Table2[1W Return vs Nifty])</f>
        <v>-0.8494179036469649</v>
      </c>
      <c r="O175">
        <v>1382.27</v>
      </c>
      <c r="P175">
        <v>1367.42563177374</v>
      </c>
      <c r="Q175">
        <v>1138.0918063132401</v>
      </c>
      <c r="R175">
        <v>36.564324504782</v>
      </c>
      <c r="S175" s="1">
        <f>(Table2[[#This Row],[Close Price]]-Table2[[#This Row],[20D EMA]])/Table2[[#This Row],[20D EMA]]</f>
        <v>-1.5206869859000037E-2</v>
      </c>
      <c r="T175" s="1">
        <f>(Table2[[#This Row],[Close Price]]-Table2[[#This Row],[50D EMA]])/Table2[[#This Row],[50D EMA]]</f>
        <v>-4.5162469023849608E-3</v>
      </c>
      <c r="U175" s="1">
        <f>(Table2[[#This Row],[Close Price]]-Table2[[#This Row],[200D EMA]])/Table2[[#This Row],[200D EMA]]</f>
        <v>0.19608101248849466</v>
      </c>
      <c r="V175">
        <v>0.30640509685009798</v>
      </c>
      <c r="W175">
        <v>1342.85</v>
      </c>
      <c r="X175">
        <v>1377.15</v>
      </c>
      <c r="Y175">
        <v>1342.85</v>
      </c>
      <c r="Z175">
        <v>1377.15</v>
      </c>
      <c r="AA175">
        <v>1334.35</v>
      </c>
      <c r="AB175">
        <v>1402.95</v>
      </c>
      <c r="AC175" s="1">
        <f>(Table2[[#This Row],[Close Price]]/Table2[[#This Row],[Day Low]])-1</f>
        <v>1.3702200543620036E-2</v>
      </c>
      <c r="AD175" s="1">
        <f>(Table2[[#This Row],[Day High]]/Table2[[#This Row],[Close Price]])-1</f>
        <v>1.1680440771349998E-2</v>
      </c>
      <c r="AE175" s="1">
        <f>(Table2[[#This Row],[Close Price]]/Table2[[#This Row],[Current Week Low]])-1</f>
        <v>1.3702200543620036E-2</v>
      </c>
      <c r="AF175" s="1">
        <f>(Table2[[#This Row],[Current Week High]]/Table2[[#This Row],[Close Price]])-1</f>
        <v>1.1680440771349998E-2</v>
      </c>
      <c r="AG175" s="1">
        <f>(Table2[[#This Row],[Close Price]]/Table2[[#This Row],[Current Month Low]])-1</f>
        <v>2.0159628283433983E-2</v>
      </c>
      <c r="AH175" s="1">
        <f>(Table2[[#This Row],[Current Month High]]/Table2[[#This Row],[Close Price]])-1</f>
        <v>3.0633608815427094E-2</v>
      </c>
      <c r="AI175">
        <v>16.896235078053198</v>
      </c>
      <c r="AJ175">
        <v>107.50762195121899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0.04</v>
      </c>
      <c r="AM175" t="s">
        <v>3216</v>
      </c>
      <c r="AN175">
        <v>-4.13</v>
      </c>
      <c r="AO175" t="s">
        <v>3215</v>
      </c>
      <c r="AP175">
        <v>5.0437461533135997E-2</v>
      </c>
      <c r="AQ175">
        <f>(Table2[[#This Row],[Sharpe Ratio]]-AVERAGE(Table2[Sharpe Ratio]))/_xlfn.STDEV.P(Table2[Sharpe Ratio])</f>
        <v>-0.14894365649321328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-0.54699341155708636</v>
      </c>
      <c r="AS175">
        <f>_xlfn.RANK.AVG(Table2[[#This Row],[1Y Return vs Nifty Z-Score]],Table2[1Y Return vs Nifty Z-Score])</f>
        <v>156</v>
      </c>
      <c r="AT175">
        <f>_xlfn.RANK.AVG(Table2[[#This Row],[6M Return vs Nifty Z-Score]],Table2[6M Return vs Nifty Z-Score])</f>
        <v>120</v>
      </c>
      <c r="AU175">
        <f>_xlfn.RANK.AVG(Table2[[#This Row],[Sharpe Ratio Z-Score]],Table2[Sharpe Ratio Z-Score])</f>
        <v>385</v>
      </c>
      <c r="AV175">
        <f>(Table2[[#This Row],[Rank 1Y]]+Table2[[#This Row],[Rank 6M]]+Table2[[#This Row],[Rank Sharpe]])/3</f>
        <v>220.33333333333334</v>
      </c>
    </row>
    <row r="176" spans="1:48" x14ac:dyDescent="0.3">
      <c r="A176" t="s">
        <v>641</v>
      </c>
      <c r="B176" t="s">
        <v>642</v>
      </c>
      <c r="C176" t="s">
        <v>3174</v>
      </c>
      <c r="D176" t="s">
        <v>54</v>
      </c>
      <c r="E176">
        <v>30098.750253951999</v>
      </c>
      <c r="F176">
        <v>228.71</v>
      </c>
      <c r="G176">
        <v>100.623761660013</v>
      </c>
      <c r="H176">
        <f>(Table2[[#This Row],[1Y Return vs Nifty]]-AVERAGE(Table2[1Y Return vs Nifty]))/_xlfn.STDEV.P(Table2[1Y Return vs Nifty])</f>
        <v>1.2081742762086671</v>
      </c>
      <c r="I176">
        <v>20.9721240778021</v>
      </c>
      <c r="J176">
        <f>(Table2[[#This Row],[1M Return vs Nifty]]-AVERAGE(Table2[1M Return vs Nifty]))/_xlfn.STDEV.P(Table2[1M Return vs Nifty])</f>
        <v>1.7828652758814074</v>
      </c>
      <c r="K176">
        <v>80.471217026134099</v>
      </c>
      <c r="L176">
        <f>(Table2[[#This Row],[6M Return vs Nifty]]-AVERAGE(Table2[6M Return vs Nifty]))/_xlfn.STDEV.P(Table2[6M Return vs Nifty])</f>
        <v>1.8911381659546027</v>
      </c>
      <c r="M176">
        <v>-1.1364755376031399</v>
      </c>
      <c r="N176">
        <f>(Table2[[#This Row],[1W Return vs Nifty]]-AVERAGE(Table2[1W Return vs Nifty]))/_xlfn.STDEV.P(Table2[1W Return vs Nifty])</f>
        <v>-0.28508925671151553</v>
      </c>
      <c r="O176">
        <v>209.46</v>
      </c>
      <c r="P176">
        <v>189.09981347105</v>
      </c>
      <c r="Q176">
        <v>154.10210240206601</v>
      </c>
      <c r="R176">
        <v>68.124971926040004</v>
      </c>
      <c r="S176" s="1">
        <f>(Table2[[#This Row],[Close Price]]-Table2[[#This Row],[20D EMA]])/Table2[[#This Row],[20D EMA]]</f>
        <v>9.1902988637448668E-2</v>
      </c>
      <c r="T176" s="1">
        <f>(Table2[[#This Row],[Close Price]]-Table2[[#This Row],[50D EMA]])/Table2[[#This Row],[50D EMA]]</f>
        <v>0.20946708408580256</v>
      </c>
      <c r="U176" s="1">
        <f>(Table2[[#This Row],[Close Price]]-Table2[[#This Row],[200D EMA]])/Table2[[#This Row],[200D EMA]]</f>
        <v>0.48414587753822719</v>
      </c>
      <c r="V176">
        <v>2.96722675649825</v>
      </c>
      <c r="W176">
        <v>227.47</v>
      </c>
      <c r="X176">
        <v>233.65</v>
      </c>
      <c r="Y176">
        <v>227.47</v>
      </c>
      <c r="Z176">
        <v>233.65</v>
      </c>
      <c r="AA176">
        <v>186.53</v>
      </c>
      <c r="AB176">
        <v>243.99</v>
      </c>
      <c r="AC176" s="1">
        <f>(Table2[[#This Row],[Close Price]]/Table2[[#This Row],[Day Low]])-1</f>
        <v>5.4512682991163519E-3</v>
      </c>
      <c r="AD176" s="1">
        <f>(Table2[[#This Row],[Day High]]/Table2[[#This Row],[Close Price]])-1</f>
        <v>2.1599405360500201E-2</v>
      </c>
      <c r="AE176" s="1">
        <f>(Table2[[#This Row],[Close Price]]/Table2[[#This Row],[Current Week Low]])-1</f>
        <v>5.4512682991163519E-3</v>
      </c>
      <c r="AF176" s="1">
        <f>(Table2[[#This Row],[Current Week High]]/Table2[[#This Row],[Close Price]])-1</f>
        <v>2.1599405360500201E-2</v>
      </c>
      <c r="AG176" s="1">
        <f>(Table2[[#This Row],[Close Price]]/Table2[[#This Row],[Current Month Low]])-1</f>
        <v>0.226129845065137</v>
      </c>
      <c r="AH176" s="1">
        <f>(Table2[[#This Row],[Current Month High]]/Table2[[#This Row],[Close Price]])-1</f>
        <v>6.6809496742599839E-2</v>
      </c>
      <c r="AI176">
        <v>6.6809496742599803</v>
      </c>
      <c r="AJ176">
        <v>161.38285714285701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0.21</v>
      </c>
      <c r="AM176" t="s">
        <v>3216</v>
      </c>
      <c r="AN176">
        <v>25.31</v>
      </c>
      <c r="AO176" t="s">
        <v>3216</v>
      </c>
      <c r="AQ176">
        <f>(Table2[[#This Row],[Sharpe Ratio]]-AVERAGE(Table2[Sharpe Ratio]))/_xlfn.STDEV.P(Table2[Sharpe Ratio])</f>
        <v>-0.73562862250492933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3.8614598388282326</v>
      </c>
      <c r="AS176">
        <f>_xlfn.RANK.AVG(Table2[[#This Row],[1Y Return vs Nifty Z-Score]],Table2[1Y Return vs Nifty Z-Score])</f>
        <v>77</v>
      </c>
      <c r="AT176">
        <f>_xlfn.RANK.AVG(Table2[[#This Row],[6M Return vs Nifty Z-Score]],Table2[6M Return vs Nifty Z-Score])</f>
        <v>34</v>
      </c>
      <c r="AU176">
        <f>_xlfn.RANK.AVG(Table2[[#This Row],[Sharpe Ratio Z-Score]],Table2[Sharpe Ratio Z-Score])</f>
        <v>551.5</v>
      </c>
      <c r="AV176">
        <f>(Table2[[#This Row],[Rank 1Y]]+Table2[[#This Row],[Rank 6M]]+Table2[[#This Row],[Rank Sharpe]])/3</f>
        <v>220.83333333333334</v>
      </c>
    </row>
    <row r="177" spans="1:48" x14ac:dyDescent="0.3">
      <c r="A177" t="s">
        <v>665</v>
      </c>
      <c r="B177" t="s">
        <v>666</v>
      </c>
      <c r="C177" t="s">
        <v>3174</v>
      </c>
      <c r="D177" t="s">
        <v>54</v>
      </c>
      <c r="E177">
        <v>28344.1369275</v>
      </c>
      <c r="F177">
        <v>1577.75</v>
      </c>
      <c r="G177">
        <v>55.985432390504698</v>
      </c>
      <c r="H177">
        <f>(Table2[[#This Row],[1Y Return vs Nifty]]-AVERAGE(Table2[1Y Return vs Nifty]))/_xlfn.STDEV.P(Table2[1Y Return vs Nifty])</f>
        <v>0.46500692499889318</v>
      </c>
      <c r="I177">
        <v>4.6239405254696804</v>
      </c>
      <c r="J177">
        <f>(Table2[[#This Row],[1M Return vs Nifty]]-AVERAGE(Table2[1M Return vs Nifty]))/_xlfn.STDEV.P(Table2[1M Return vs Nifty])</f>
        <v>0.20328791814500624</v>
      </c>
      <c r="K177">
        <v>51.004360622023</v>
      </c>
      <c r="L177">
        <f>(Table2[[#This Row],[6M Return vs Nifty]]-AVERAGE(Table2[6M Return vs Nifty]))/_xlfn.STDEV.P(Table2[6M Return vs Nifty])</f>
        <v>1.0138732221930622</v>
      </c>
      <c r="M177">
        <v>0.108866253537081</v>
      </c>
      <c r="N177">
        <f>(Table2[[#This Row],[1W Return vs Nifty]]-AVERAGE(Table2[1W Return vs Nifty]))/_xlfn.STDEV.P(Table2[1W Return vs Nifty])</f>
        <v>1.6093829117617253E-2</v>
      </c>
      <c r="O177">
        <v>1534.67</v>
      </c>
      <c r="P177">
        <v>1427.7005780654099</v>
      </c>
      <c r="Q177">
        <v>1135.1840314799299</v>
      </c>
      <c r="R177">
        <v>66.193445399712104</v>
      </c>
      <c r="S177" s="1">
        <f>(Table2[[#This Row],[Close Price]]-Table2[[#This Row],[20D EMA]])/Table2[[#This Row],[20D EMA]]</f>
        <v>2.8071181426625871E-2</v>
      </c>
      <c r="T177" s="1">
        <f>(Table2[[#This Row],[Close Price]]-Table2[[#This Row],[50D EMA]])/Table2[[#This Row],[50D EMA]]</f>
        <v>0.10509866301091852</v>
      </c>
      <c r="U177" s="1">
        <f>(Table2[[#This Row],[Close Price]]-Table2[[#This Row],[200D EMA]])/Table2[[#This Row],[200D EMA]]</f>
        <v>0.38986275022130162</v>
      </c>
      <c r="V177">
        <v>0.75102029743531196</v>
      </c>
      <c r="W177">
        <v>1557.05</v>
      </c>
      <c r="X177">
        <v>1594</v>
      </c>
      <c r="Y177">
        <v>1557.05</v>
      </c>
      <c r="Z177">
        <v>1594</v>
      </c>
      <c r="AA177">
        <v>1503.05</v>
      </c>
      <c r="AB177">
        <v>1639</v>
      </c>
      <c r="AC177" s="1">
        <f>(Table2[[#This Row],[Close Price]]/Table2[[#This Row],[Day Low]])-1</f>
        <v>1.3294370765229102E-2</v>
      </c>
      <c r="AD177" s="1">
        <f>(Table2[[#This Row],[Day High]]/Table2[[#This Row],[Close Price]])-1</f>
        <v>1.0299477103470123E-2</v>
      </c>
      <c r="AE177" s="1">
        <f>(Table2[[#This Row],[Close Price]]/Table2[[#This Row],[Current Week Low]])-1</f>
        <v>1.3294370765229102E-2</v>
      </c>
      <c r="AF177" s="1">
        <f>(Table2[[#This Row],[Current Week High]]/Table2[[#This Row],[Close Price]])-1</f>
        <v>1.0299477103470123E-2</v>
      </c>
      <c r="AG177" s="1">
        <f>(Table2[[#This Row],[Close Price]]/Table2[[#This Row],[Current Month Low]])-1</f>
        <v>4.9698945477528955E-2</v>
      </c>
      <c r="AH177" s="1">
        <f>(Table2[[#This Row],[Current Month High]]/Table2[[#This Row],[Close Price]])-1</f>
        <v>3.8821106005387351E-2</v>
      </c>
      <c r="AI177">
        <v>3.8821106005387298</v>
      </c>
      <c r="AJ177">
        <v>117.86108809721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0.14000000000000001</v>
      </c>
      <c r="AM177" t="s">
        <v>3216</v>
      </c>
      <c r="AN177">
        <v>5.24</v>
      </c>
      <c r="AO177" t="s">
        <v>3216</v>
      </c>
      <c r="AP177">
        <v>4.4949029461101998E-2</v>
      </c>
      <c r="AQ177">
        <f>(Table2[[#This Row],[Sharpe Ratio]]-AVERAGE(Table2[Sharpe Ratio]))/_xlfn.STDEV.P(Table2[Sharpe Ratio])</f>
        <v>-0.21278470807990826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1.4854771863746707</v>
      </c>
      <c r="AS177">
        <f>_xlfn.RANK.AVG(Table2[[#This Row],[1Y Return vs Nifty Z-Score]],Table2[1Y Return vs Nifty Z-Score])</f>
        <v>165</v>
      </c>
      <c r="AT177">
        <f>_xlfn.RANK.AVG(Table2[[#This Row],[6M Return vs Nifty Z-Score]],Table2[6M Return vs Nifty Z-Score])</f>
        <v>103</v>
      </c>
      <c r="AU177">
        <f>_xlfn.RANK.AVG(Table2[[#This Row],[Sharpe Ratio Z-Score]],Table2[Sharpe Ratio Z-Score])</f>
        <v>395</v>
      </c>
      <c r="AV177">
        <f>(Table2[[#This Row],[Rank 1Y]]+Table2[[#This Row],[Rank 6M]]+Table2[[#This Row],[Rank Sharpe]])/3</f>
        <v>221</v>
      </c>
    </row>
    <row r="178" spans="1:48" x14ac:dyDescent="0.3">
      <c r="A178" t="s">
        <v>1873</v>
      </c>
      <c r="B178" t="s">
        <v>1874</v>
      </c>
      <c r="C178" t="s">
        <v>3184</v>
      </c>
      <c r="D178" t="s">
        <v>282</v>
      </c>
      <c r="E178">
        <v>4016.5755444000001</v>
      </c>
      <c r="F178">
        <v>161.87</v>
      </c>
      <c r="G178">
        <v>51.876659442295299</v>
      </c>
      <c r="H178">
        <f>(Table2[[#This Row],[1Y Return vs Nifty]]-AVERAGE(Table2[1Y Return vs Nifty]))/_xlfn.STDEV.P(Table2[1Y Return vs Nifty])</f>
        <v>0.39660145466403113</v>
      </c>
      <c r="I178">
        <v>11.034668171968701</v>
      </c>
      <c r="J178">
        <f>(Table2[[#This Row],[1M Return vs Nifty]]-AVERAGE(Table2[1M Return vs Nifty]))/_xlfn.STDEV.P(Table2[1M Return vs Nifty])</f>
        <v>0.82269864378369006</v>
      </c>
      <c r="K178">
        <v>70.2660045049997</v>
      </c>
      <c r="L178">
        <f>(Table2[[#This Row],[6M Return vs Nifty]]-AVERAGE(Table2[6M Return vs Nifty]))/_xlfn.STDEV.P(Table2[6M Return vs Nifty])</f>
        <v>1.5873163036680475</v>
      </c>
      <c r="M178">
        <v>-2.89084478035105</v>
      </c>
      <c r="N178">
        <f>(Table2[[#This Row],[1W Return vs Nifty]]-AVERAGE(Table2[1W Return vs Nifty]))/_xlfn.STDEV.P(Table2[1W Return vs Nifty])</f>
        <v>-0.70937947645171229</v>
      </c>
      <c r="O178">
        <v>160.44999999999999</v>
      </c>
      <c r="P178">
        <v>150.613602958504</v>
      </c>
      <c r="Q178">
        <v>121.070111369491</v>
      </c>
      <c r="R178">
        <v>49.473333103916197</v>
      </c>
      <c r="S178" s="1">
        <f>(Table2[[#This Row],[Close Price]]-Table2[[#This Row],[20D EMA]])/Table2[[#This Row],[20D EMA]]</f>
        <v>8.8501090682456592E-3</v>
      </c>
      <c r="T178" s="1">
        <f>(Table2[[#This Row],[Close Price]]-Table2[[#This Row],[50D EMA]])/Table2[[#This Row],[50D EMA]]</f>
        <v>7.4736921635141312E-2</v>
      </c>
      <c r="U178" s="1">
        <f>(Table2[[#This Row],[Close Price]]-Table2[[#This Row],[200D EMA]])/Table2[[#This Row],[200D EMA]]</f>
        <v>0.3369938969164139</v>
      </c>
      <c r="V178">
        <v>0.90382534049948504</v>
      </c>
      <c r="W178">
        <v>160.01</v>
      </c>
      <c r="X178">
        <v>165.7</v>
      </c>
      <c r="Y178">
        <v>160.01</v>
      </c>
      <c r="Z178">
        <v>165.7</v>
      </c>
      <c r="AA178">
        <v>156</v>
      </c>
      <c r="AB178">
        <v>177</v>
      </c>
      <c r="AC178" s="1">
        <f>(Table2[[#This Row],[Close Price]]/Table2[[#This Row],[Day Low]])-1</f>
        <v>1.162427348290751E-2</v>
      </c>
      <c r="AD178" s="1">
        <f>(Table2[[#This Row],[Day High]]/Table2[[#This Row],[Close Price]])-1</f>
        <v>2.3660962500772209E-2</v>
      </c>
      <c r="AE178" s="1">
        <f>(Table2[[#This Row],[Close Price]]/Table2[[#This Row],[Current Week Low]])-1</f>
        <v>1.162427348290751E-2</v>
      </c>
      <c r="AF178" s="1">
        <f>(Table2[[#This Row],[Current Week High]]/Table2[[#This Row],[Close Price]])-1</f>
        <v>2.3660962500772209E-2</v>
      </c>
      <c r="AG178" s="1">
        <f>(Table2[[#This Row],[Close Price]]/Table2[[#This Row],[Current Month Low]])-1</f>
        <v>3.7628205128205083E-2</v>
      </c>
      <c r="AH178" s="1">
        <f>(Table2[[#This Row],[Current Month High]]/Table2[[#This Row],[Close Price]])-1</f>
        <v>9.3470068573546561E-2</v>
      </c>
      <c r="AI178">
        <v>9.3470068573546499</v>
      </c>
      <c r="AJ178">
        <v>98.370098039215705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0.26</v>
      </c>
      <c r="AM178" t="s">
        <v>3216</v>
      </c>
      <c r="AN178">
        <v>-0.21</v>
      </c>
      <c r="AO178" t="s">
        <v>3215</v>
      </c>
      <c r="AP178">
        <v>3.2143370381797001E-2</v>
      </c>
      <c r="AQ178">
        <f>(Table2[[#This Row],[Sharpe Ratio]]-AVERAGE(Table2[Sharpe Ratio]))/_xlfn.STDEV.P(Table2[Sharpe Ratio])</f>
        <v>-0.36173922389676633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1.7354977017672899</v>
      </c>
      <c r="AS178">
        <f>_xlfn.RANK.AVG(Table2[[#This Row],[1Y Return vs Nifty Z-Score]],Table2[1Y Return vs Nifty Z-Score])</f>
        <v>180</v>
      </c>
      <c r="AT178">
        <f>_xlfn.RANK.AVG(Table2[[#This Row],[6M Return vs Nifty Z-Score]],Table2[6M Return vs Nifty Z-Score])</f>
        <v>51</v>
      </c>
      <c r="AU178">
        <f>_xlfn.RANK.AVG(Table2[[#This Row],[Sharpe Ratio Z-Score]],Table2[Sharpe Ratio Z-Score])</f>
        <v>437</v>
      </c>
      <c r="AV178">
        <f>(Table2[[#This Row],[Rank 1Y]]+Table2[[#This Row],[Rank 6M]]+Table2[[#This Row],[Rank Sharpe]])/3</f>
        <v>222.66666666666666</v>
      </c>
    </row>
    <row r="179" spans="1:48" x14ac:dyDescent="0.3">
      <c r="A179" t="s">
        <v>156</v>
      </c>
      <c r="B179" t="s">
        <v>157</v>
      </c>
      <c r="C179" t="s">
        <v>3177</v>
      </c>
      <c r="D179" t="s">
        <v>158</v>
      </c>
      <c r="E179">
        <v>177252.21862217999</v>
      </c>
      <c r="F179">
        <v>454.05</v>
      </c>
      <c r="G179">
        <v>66.277578402399897</v>
      </c>
      <c r="H179">
        <f>(Table2[[#This Row],[1Y Return vs Nifty]]-AVERAGE(Table2[1Y Return vs Nifty]))/_xlfn.STDEV.P(Table2[1Y Return vs Nifty])</f>
        <v>0.63635713041863651</v>
      </c>
      <c r="I179">
        <v>2.5663496116345499</v>
      </c>
      <c r="J179">
        <f>(Table2[[#This Row],[1M Return vs Nifty]]-AVERAGE(Table2[1M Return vs Nifty]))/_xlfn.STDEV.P(Table2[1M Return vs Nifty])</f>
        <v>4.4814875361192576E-3</v>
      </c>
      <c r="K179">
        <v>52.256867798495399</v>
      </c>
      <c r="L179">
        <f>(Table2[[#This Row],[6M Return vs Nifty]]-AVERAGE(Table2[6M Return vs Nifty]))/_xlfn.STDEV.P(Table2[6M Return vs Nifty])</f>
        <v>1.0511619177586906</v>
      </c>
      <c r="M179">
        <v>-3.2908724024311402</v>
      </c>
      <c r="N179">
        <f>(Table2[[#This Row],[1W Return vs Nifty]]-AVERAGE(Table2[1W Return vs Nifty]))/_xlfn.STDEV.P(Table2[1W Return vs Nifty])</f>
        <v>-0.80612524897144777</v>
      </c>
      <c r="O179">
        <v>450.4</v>
      </c>
      <c r="P179">
        <v>445.608574061105</v>
      </c>
      <c r="Q179">
        <v>380.41395851157</v>
      </c>
      <c r="R179">
        <v>52.431053561929701</v>
      </c>
      <c r="S179" s="1">
        <f>(Table2[[#This Row],[Close Price]]-Table2[[#This Row],[20D EMA]])/Table2[[#This Row],[20D EMA]]</f>
        <v>8.1039076376554931E-3</v>
      </c>
      <c r="T179" s="1">
        <f>(Table2[[#This Row],[Close Price]]-Table2[[#This Row],[50D EMA]])/Table2[[#This Row],[50D EMA]]</f>
        <v>1.8943589576751414E-2</v>
      </c>
      <c r="U179" s="1">
        <f>(Table2[[#This Row],[Close Price]]-Table2[[#This Row],[200D EMA]])/Table2[[#This Row],[200D EMA]]</f>
        <v>0.19356819023293129</v>
      </c>
      <c r="V179">
        <v>0.87682170678420601</v>
      </c>
      <c r="W179">
        <v>444.4</v>
      </c>
      <c r="X179">
        <v>471</v>
      </c>
      <c r="Y179">
        <v>444.4</v>
      </c>
      <c r="Z179">
        <v>471</v>
      </c>
      <c r="AA179">
        <v>424.55</v>
      </c>
      <c r="AB179">
        <v>473.65</v>
      </c>
      <c r="AC179" s="1">
        <f>(Table2[[#This Row],[Close Price]]/Table2[[#This Row],[Day Low]])-1</f>
        <v>2.1714671467146784E-2</v>
      </c>
      <c r="AD179" s="1">
        <f>(Table2[[#This Row],[Day High]]/Table2[[#This Row],[Close Price]])-1</f>
        <v>3.7330690452593407E-2</v>
      </c>
      <c r="AE179" s="1">
        <f>(Table2[[#This Row],[Close Price]]/Table2[[#This Row],[Current Week Low]])-1</f>
        <v>2.1714671467146784E-2</v>
      </c>
      <c r="AF179" s="1">
        <f>(Table2[[#This Row],[Current Week High]]/Table2[[#This Row],[Close Price]])-1</f>
        <v>3.7330690452593407E-2</v>
      </c>
      <c r="AG179" s="1">
        <f>(Table2[[#This Row],[Close Price]]/Table2[[#This Row],[Current Month Low]])-1</f>
        <v>6.9485337416087534E-2</v>
      </c>
      <c r="AH179" s="1">
        <f>(Table2[[#This Row],[Current Month High]]/Table2[[#This Row],[Close Price]])-1</f>
        <v>4.3167052086774405E-2</v>
      </c>
      <c r="AI179">
        <v>11.606651249862299</v>
      </c>
      <c r="AJ179">
        <v>118.293269230769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0.04</v>
      </c>
      <c r="AM179" t="s">
        <v>3216</v>
      </c>
      <c r="AN179">
        <v>-3.69</v>
      </c>
      <c r="AO179" t="s">
        <v>3215</v>
      </c>
      <c r="AP179">
        <v>3.3197406128892999E-2</v>
      </c>
      <c r="AQ179">
        <f>(Table2[[#This Row],[Sharpe Ratio]]-AVERAGE(Table2[Sharpe Ratio]))/_xlfn.STDEV.P(Table2[Sharpe Ratio])</f>
        <v>-0.34947875503764486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0.53639653170435364</v>
      </c>
      <c r="AS179">
        <f>_xlfn.RANK.AVG(Table2[[#This Row],[1Y Return vs Nifty Z-Score]],Table2[1Y Return vs Nifty Z-Score])</f>
        <v>139</v>
      </c>
      <c r="AT179">
        <f>_xlfn.RANK.AVG(Table2[[#This Row],[6M Return vs Nifty Z-Score]],Table2[6M Return vs Nifty Z-Score])</f>
        <v>99</v>
      </c>
      <c r="AU179">
        <f>_xlfn.RANK.AVG(Table2[[#This Row],[Sharpe Ratio Z-Score]],Table2[Sharpe Ratio Z-Score])</f>
        <v>434</v>
      </c>
      <c r="AV179">
        <f>(Table2[[#This Row],[Rank 1Y]]+Table2[[#This Row],[Rank 6M]]+Table2[[#This Row],[Rank Sharpe]])/3</f>
        <v>224</v>
      </c>
    </row>
    <row r="180" spans="1:48" x14ac:dyDescent="0.3">
      <c r="A180" t="s">
        <v>938</v>
      </c>
      <c r="B180" t="s">
        <v>939</v>
      </c>
      <c r="C180" t="s">
        <v>3182</v>
      </c>
      <c r="D180" t="s">
        <v>742</v>
      </c>
      <c r="E180">
        <v>16346.299139999999</v>
      </c>
      <c r="F180">
        <v>3927.1</v>
      </c>
      <c r="G180">
        <v>41.564617014523598</v>
      </c>
      <c r="H180">
        <f>(Table2[[#This Row],[1Y Return vs Nifty]]-AVERAGE(Table2[1Y Return vs Nifty]))/_xlfn.STDEV.P(Table2[1Y Return vs Nifty])</f>
        <v>0.22492000103389356</v>
      </c>
      <c r="I180">
        <v>1.80123768562088</v>
      </c>
      <c r="J180">
        <f>(Table2[[#This Row],[1M Return vs Nifty]]-AVERAGE(Table2[1M Return vs Nifty]))/_xlfn.STDEV.P(Table2[1M Return vs Nifty])</f>
        <v>-6.9444369155944569E-2</v>
      </c>
      <c r="K180">
        <v>21.324555038415401</v>
      </c>
      <c r="L180">
        <f>(Table2[[#This Row],[6M Return vs Nifty]]-AVERAGE(Table2[6M Return vs Nifty]))/_xlfn.STDEV.P(Table2[6M Return vs Nifty])</f>
        <v>0.13026851665262354</v>
      </c>
      <c r="M180">
        <v>-2.0962167713006798</v>
      </c>
      <c r="N180">
        <f>(Table2[[#This Row],[1W Return vs Nifty]]-AVERAGE(Table2[1W Return vs Nifty]))/_xlfn.STDEV.P(Table2[1W Return vs Nifty])</f>
        <v>-0.51720049590619954</v>
      </c>
      <c r="O180">
        <v>3949.09</v>
      </c>
      <c r="P180">
        <v>4073.1966600229998</v>
      </c>
      <c r="Q180">
        <v>3620.6473481902199</v>
      </c>
      <c r="R180">
        <v>49.708929675822901</v>
      </c>
      <c r="S180" s="1">
        <f>(Table2[[#This Row],[Close Price]]-Table2[[#This Row],[20D EMA]])/Table2[[#This Row],[20D EMA]]</f>
        <v>-5.5683714475993802E-3</v>
      </c>
      <c r="T180" s="1">
        <f>(Table2[[#This Row],[Close Price]]-Table2[[#This Row],[50D EMA]])/Table2[[#This Row],[50D EMA]]</f>
        <v>-3.5867813959705779E-2</v>
      </c>
      <c r="U180" s="1">
        <f>(Table2[[#This Row],[Close Price]]-Table2[[#This Row],[200D EMA]])/Table2[[#This Row],[200D EMA]]</f>
        <v>8.4640292836848735E-2</v>
      </c>
      <c r="V180">
        <v>0.60222311506880699</v>
      </c>
      <c r="W180">
        <v>3892.05</v>
      </c>
      <c r="X180">
        <v>3964.95</v>
      </c>
      <c r="Y180">
        <v>3892.05</v>
      </c>
      <c r="Z180">
        <v>3964.95</v>
      </c>
      <c r="AA180">
        <v>3770.25</v>
      </c>
      <c r="AB180">
        <v>4188.8</v>
      </c>
      <c r="AC180" s="1">
        <f>(Table2[[#This Row],[Close Price]]/Table2[[#This Row],[Day Low]])-1</f>
        <v>9.0055369278401187E-3</v>
      </c>
      <c r="AD180" s="1">
        <f>(Table2[[#This Row],[Day High]]/Table2[[#This Row],[Close Price]])-1</f>
        <v>9.6381553818338794E-3</v>
      </c>
      <c r="AE180" s="1">
        <f>(Table2[[#This Row],[Close Price]]/Table2[[#This Row],[Current Week Low]])-1</f>
        <v>9.0055369278401187E-3</v>
      </c>
      <c r="AF180" s="1">
        <f>(Table2[[#This Row],[Current Week High]]/Table2[[#This Row],[Close Price]])-1</f>
        <v>9.6381553818338794E-3</v>
      </c>
      <c r="AG180" s="1">
        <f>(Table2[[#This Row],[Close Price]]/Table2[[#This Row],[Current Month Low]])-1</f>
        <v>4.1602015781446733E-2</v>
      </c>
      <c r="AH180" s="1">
        <f>(Table2[[#This Row],[Current Month High]]/Table2[[#This Row],[Close Price]])-1</f>
        <v>6.6639504978228237E-2</v>
      </c>
      <c r="AI180">
        <v>39.746887015864097</v>
      </c>
      <c r="AJ180">
        <v>106.14157108737299</v>
      </c>
      <c r="AK180" t="str">
        <f>IF(AND(Table2[[#This Row],[20D EMA]]&gt;Table2[[#This Row],[50D EMA]],Table2[[#This Row],[50D EMA]]&gt;Table2[[#This Row],[200D EMA]]),"Uptrend","Downtrend/NoTrend")</f>
        <v>Downtrend/NoTrend</v>
      </c>
      <c r="AL180">
        <v>-0.15</v>
      </c>
      <c r="AM180" t="s">
        <v>3215</v>
      </c>
      <c r="AN180">
        <v>2.7</v>
      </c>
      <c r="AO180" t="s">
        <v>3216</v>
      </c>
      <c r="AP180">
        <v>0.123993876504097</v>
      </c>
      <c r="AQ180">
        <f>(Table2[[#This Row],[Sharpe Ratio]]-AVERAGE(Table2[Sharpe Ratio]))/_xlfn.STDEV.P(Table2[Sharpe Ratio])</f>
        <v>0.70665933194883357</v>
      </c>
      <c r="AR1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0">
        <f>_xlfn.RANK.AVG(Table2[[#This Row],[1Y Return vs Nifty Z-Score]],Table2[1Y Return vs Nifty Z-Score])</f>
        <v>238</v>
      </c>
      <c r="AT180">
        <f>_xlfn.RANK.AVG(Table2[[#This Row],[6M Return vs Nifty Z-Score]],Table2[6M Return vs Nifty Z-Score])</f>
        <v>267</v>
      </c>
      <c r="AU180">
        <f>_xlfn.RANK.AVG(Table2[[#This Row],[Sharpe Ratio Z-Score]],Table2[Sharpe Ratio Z-Score])</f>
        <v>168</v>
      </c>
      <c r="AV180">
        <f>(Table2[[#This Row],[Rank 1Y]]+Table2[[#This Row],[Rank 6M]]+Table2[[#This Row],[Rank Sharpe]])/3</f>
        <v>224.33333333333334</v>
      </c>
    </row>
    <row r="181" spans="1:48" x14ac:dyDescent="0.3">
      <c r="A181" t="s">
        <v>226</v>
      </c>
      <c r="B181" t="s">
        <v>227</v>
      </c>
      <c r="C181" t="s">
        <v>3174</v>
      </c>
      <c r="D181" t="s">
        <v>54</v>
      </c>
      <c r="E181">
        <v>116821.21252479999</v>
      </c>
      <c r="F181">
        <v>3451.7</v>
      </c>
      <c r="G181">
        <v>57.457765846126001</v>
      </c>
      <c r="H181">
        <f>(Table2[[#This Row],[1Y Return vs Nifty]]-AVERAGE(Table2[1Y Return vs Nifty]))/_xlfn.STDEV.P(Table2[1Y Return vs Nifty])</f>
        <v>0.48951927060451239</v>
      </c>
      <c r="I181">
        <v>-0.43449117647677699</v>
      </c>
      <c r="J181">
        <f>(Table2[[#This Row],[1M Return vs Nifty]]-AVERAGE(Table2[1M Return vs Nifty]))/_xlfn.STDEV.P(Table2[1M Return vs Nifty])</f>
        <v>-0.28546266117612334</v>
      </c>
      <c r="K181">
        <v>19.067335581662299</v>
      </c>
      <c r="L181">
        <f>(Table2[[#This Row],[6M Return vs Nifty]]-AVERAGE(Table2[6M Return vs Nifty]))/_xlfn.STDEV.P(Table2[6M Return vs Nifty])</f>
        <v>6.3068287601054304E-2</v>
      </c>
      <c r="M181">
        <v>-0.92899788744280998</v>
      </c>
      <c r="N181">
        <f>(Table2[[#This Row],[1W Return vs Nifty]]-AVERAGE(Table2[1W Return vs Nifty]))/_xlfn.STDEV.P(Table2[1W Return vs Nifty])</f>
        <v>-0.23491125789991904</v>
      </c>
      <c r="O181">
        <v>3404.26</v>
      </c>
      <c r="P181">
        <v>3249.6965647453699</v>
      </c>
      <c r="Q181">
        <v>2765.0358052557499</v>
      </c>
      <c r="R181">
        <v>61.156709225298101</v>
      </c>
      <c r="S181" s="1">
        <f>(Table2[[#This Row],[Close Price]]-Table2[[#This Row],[20D EMA]])/Table2[[#This Row],[20D EMA]]</f>
        <v>1.3935480838713729E-2</v>
      </c>
      <c r="T181" s="1">
        <f>(Table2[[#This Row],[Close Price]]-Table2[[#This Row],[50D EMA]])/Table2[[#This Row],[50D EMA]]</f>
        <v>6.2160706770620577E-2</v>
      </c>
      <c r="U181" s="1">
        <f>(Table2[[#This Row],[Close Price]]-Table2[[#This Row],[200D EMA]])/Table2[[#This Row],[200D EMA]]</f>
        <v>0.24833826507383597</v>
      </c>
      <c r="V181">
        <v>0.77354807615840104</v>
      </c>
      <c r="W181">
        <v>3440.65</v>
      </c>
      <c r="X181">
        <v>3483.05</v>
      </c>
      <c r="Y181">
        <v>3440.65</v>
      </c>
      <c r="Z181">
        <v>3483.05</v>
      </c>
      <c r="AA181">
        <v>3364.15</v>
      </c>
      <c r="AB181">
        <v>3525</v>
      </c>
      <c r="AC181" s="1">
        <f>(Table2[[#This Row],[Close Price]]/Table2[[#This Row],[Day Low]])-1</f>
        <v>3.2116024588375591E-3</v>
      </c>
      <c r="AD181" s="1">
        <f>(Table2[[#This Row],[Day High]]/Table2[[#This Row],[Close Price]])-1</f>
        <v>9.0824810962715219E-3</v>
      </c>
      <c r="AE181" s="1">
        <f>(Table2[[#This Row],[Close Price]]/Table2[[#This Row],[Current Week Low]])-1</f>
        <v>3.2116024588375591E-3</v>
      </c>
      <c r="AF181" s="1">
        <f>(Table2[[#This Row],[Current Week High]]/Table2[[#This Row],[Close Price]])-1</f>
        <v>9.0824810962715219E-3</v>
      </c>
      <c r="AG181" s="1">
        <f>(Table2[[#This Row],[Close Price]]/Table2[[#This Row],[Current Month Low]])-1</f>
        <v>2.6024404381493005E-2</v>
      </c>
      <c r="AH181" s="1">
        <f>(Table2[[#This Row],[Current Month High]]/Table2[[#This Row],[Close Price]])-1</f>
        <v>2.1235912738650553E-2</v>
      </c>
      <c r="AI181">
        <v>3.5431816206506999</v>
      </c>
      <c r="AJ181">
        <v>89.5028685937028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0.04</v>
      </c>
      <c r="AM181" t="s">
        <v>3216</v>
      </c>
      <c r="AN181">
        <v>0.56000000000000005</v>
      </c>
      <c r="AO181" t="s">
        <v>3216</v>
      </c>
      <c r="AP181">
        <v>0.103291072442609</v>
      </c>
      <c r="AQ181">
        <f>(Table2[[#This Row],[Sharpe Ratio]]-AVERAGE(Table2[Sharpe Ratio]))/_xlfn.STDEV.P(Table2[Sharpe Ratio])</f>
        <v>0.46584578725484238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0.49805942638436662</v>
      </c>
      <c r="AS181">
        <f>_xlfn.RANK.AVG(Table2[[#This Row],[1Y Return vs Nifty Z-Score]],Table2[1Y Return vs Nifty Z-Score])</f>
        <v>162</v>
      </c>
      <c r="AT181">
        <f>_xlfn.RANK.AVG(Table2[[#This Row],[6M Return vs Nifty Z-Score]],Table2[6M Return vs Nifty Z-Score])</f>
        <v>295</v>
      </c>
      <c r="AU181">
        <f>_xlfn.RANK.AVG(Table2[[#This Row],[Sharpe Ratio Z-Score]],Table2[Sharpe Ratio Z-Score])</f>
        <v>219</v>
      </c>
      <c r="AV181">
        <f>(Table2[[#This Row],[Rank 1Y]]+Table2[[#This Row],[Rank 6M]]+Table2[[#This Row],[Rank Sharpe]])/3</f>
        <v>225.33333333333334</v>
      </c>
    </row>
    <row r="182" spans="1:48" x14ac:dyDescent="0.3">
      <c r="A182" t="s">
        <v>1405</v>
      </c>
      <c r="B182" t="s">
        <v>1406</v>
      </c>
      <c r="C182" t="s">
        <v>3177</v>
      </c>
      <c r="D182" t="s">
        <v>1404</v>
      </c>
      <c r="E182">
        <v>8083.4500069750002</v>
      </c>
      <c r="F182">
        <v>397</v>
      </c>
      <c r="G182">
        <v>49.218661717451397</v>
      </c>
      <c r="H182">
        <f>(Table2[[#This Row],[1Y Return vs Nifty]]-AVERAGE(Table2[1Y Return vs Nifty]))/_xlfn.STDEV.P(Table2[1Y Return vs Nifty])</f>
        <v>0.35234941474632819</v>
      </c>
      <c r="I182">
        <v>-6.4485536531642298</v>
      </c>
      <c r="J182">
        <f>(Table2[[#This Row],[1M Return vs Nifty]]-AVERAGE(Table2[1M Return vs Nifty]))/_xlfn.STDEV.P(Table2[1M Return vs Nifty])</f>
        <v>-0.86654721321690764</v>
      </c>
      <c r="K182">
        <v>27.4703926878719</v>
      </c>
      <c r="L182">
        <f>(Table2[[#This Row],[6M Return vs Nifty]]-AVERAGE(Table2[6M Return vs Nifty]))/_xlfn.STDEV.P(Table2[6M Return vs Nifty])</f>
        <v>0.31323774302608254</v>
      </c>
      <c r="M182">
        <v>-0.41588549771319999</v>
      </c>
      <c r="N182">
        <f>(Table2[[#This Row],[1W Return vs Nifty]]-AVERAGE(Table2[1W Return vs Nifty]))/_xlfn.STDEV.P(Table2[1W Return vs Nifty])</f>
        <v>-0.11081619097501584</v>
      </c>
      <c r="O182">
        <v>404.14</v>
      </c>
      <c r="P182">
        <v>429.73810564398599</v>
      </c>
      <c r="Q182">
        <v>389.18974942440798</v>
      </c>
      <c r="R182">
        <v>47.803719190910599</v>
      </c>
      <c r="S182" s="1">
        <f>(Table2[[#This Row],[Close Price]]-Table2[[#This Row],[20D EMA]])/Table2[[#This Row],[20D EMA]]</f>
        <v>-1.7667145048745451E-2</v>
      </c>
      <c r="T182" s="1">
        <f>(Table2[[#This Row],[Close Price]]-Table2[[#This Row],[50D EMA]])/Table2[[#This Row],[50D EMA]]</f>
        <v>-7.6181528270401228E-2</v>
      </c>
      <c r="U182" s="1">
        <f>(Table2[[#This Row],[Close Price]]-Table2[[#This Row],[200D EMA]])/Table2[[#This Row],[200D EMA]]</f>
        <v>2.0067976063457449E-2</v>
      </c>
      <c r="V182">
        <v>0.56822632656753302</v>
      </c>
      <c r="W182">
        <v>394.25</v>
      </c>
      <c r="X182">
        <v>402</v>
      </c>
      <c r="Y182">
        <v>394.25</v>
      </c>
      <c r="Z182">
        <v>402</v>
      </c>
      <c r="AA182">
        <v>381.1</v>
      </c>
      <c r="AB182">
        <v>408.45</v>
      </c>
      <c r="AC182" s="1">
        <f>(Table2[[#This Row],[Close Price]]/Table2[[#This Row],[Day Low]])-1</f>
        <v>6.9752694990488084E-3</v>
      </c>
      <c r="AD182" s="1">
        <f>(Table2[[#This Row],[Day High]]/Table2[[#This Row],[Close Price]])-1</f>
        <v>1.2594458438287104E-2</v>
      </c>
      <c r="AE182" s="1">
        <f>(Table2[[#This Row],[Close Price]]/Table2[[#This Row],[Current Week Low]])-1</f>
        <v>6.9752694990488084E-3</v>
      </c>
      <c r="AF182" s="1">
        <f>(Table2[[#This Row],[Current Week High]]/Table2[[#This Row],[Close Price]])-1</f>
        <v>1.2594458438287104E-2</v>
      </c>
      <c r="AG182" s="1">
        <f>(Table2[[#This Row],[Close Price]]/Table2[[#This Row],[Current Month Low]])-1</f>
        <v>4.1721332983468917E-2</v>
      </c>
      <c r="AH182" s="1">
        <f>(Table2[[#This Row],[Current Month High]]/Table2[[#This Row],[Close Price]])-1</f>
        <v>2.8841309823677497E-2</v>
      </c>
      <c r="AI182">
        <v>48.110831234256899</v>
      </c>
      <c r="AJ182">
        <v>91.7411253320453</v>
      </c>
      <c r="AK182" t="str">
        <f>IF(AND(Table2[[#This Row],[20D EMA]]&gt;Table2[[#This Row],[50D EMA]],Table2[[#This Row],[50D EMA]]&gt;Table2[[#This Row],[200D EMA]]),"Uptrend","Downtrend/NoTrend")</f>
        <v>Downtrend/NoTrend</v>
      </c>
      <c r="AL182">
        <v>-0.2</v>
      </c>
      <c r="AM182" t="s">
        <v>3215</v>
      </c>
      <c r="AN182">
        <v>-0.25</v>
      </c>
      <c r="AO182" t="s">
        <v>3215</v>
      </c>
      <c r="AP182">
        <v>8.8323555927811007E-2</v>
      </c>
      <c r="AQ182">
        <f>(Table2[[#This Row],[Sharpe Ratio]]-AVERAGE(Table2[Sharpe Ratio]))/_xlfn.STDEV.P(Table2[Sharpe Ratio])</f>
        <v>0.29174469947517589</v>
      </c>
      <c r="AR1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2">
        <f>_xlfn.RANK.AVG(Table2[[#This Row],[1Y Return vs Nifty Z-Score]],Table2[1Y Return vs Nifty Z-Score])</f>
        <v>195</v>
      </c>
      <c r="AT182">
        <f>_xlfn.RANK.AVG(Table2[[#This Row],[6M Return vs Nifty Z-Score]],Table2[6M Return vs Nifty Z-Score])</f>
        <v>225</v>
      </c>
      <c r="AU182">
        <f>_xlfn.RANK.AVG(Table2[[#This Row],[Sharpe Ratio Z-Score]],Table2[Sharpe Ratio Z-Score])</f>
        <v>261</v>
      </c>
      <c r="AV182">
        <f>(Table2[[#This Row],[Rank 1Y]]+Table2[[#This Row],[Rank 6M]]+Table2[[#This Row],[Rank Sharpe]])/3</f>
        <v>227</v>
      </c>
    </row>
    <row r="183" spans="1:48" x14ac:dyDescent="0.3">
      <c r="A183" t="s">
        <v>1131</v>
      </c>
      <c r="B183" t="s">
        <v>1132</v>
      </c>
      <c r="C183" t="s">
        <v>3178</v>
      </c>
      <c r="D183" t="s">
        <v>75</v>
      </c>
      <c r="E183">
        <v>11374.776762705</v>
      </c>
      <c r="F183">
        <v>372.05</v>
      </c>
      <c r="G183">
        <v>26.613702491112601</v>
      </c>
      <c r="H183">
        <f>(Table2[[#This Row],[1Y Return vs Nifty]]-AVERAGE(Table2[1Y Return vs Nifty]))/_xlfn.STDEV.P(Table2[1Y Return vs Nifty])</f>
        <v>-2.3992351340299183E-2</v>
      </c>
      <c r="I183">
        <v>-3.25601518768933</v>
      </c>
      <c r="J183">
        <f>(Table2[[#This Row],[1M Return vs Nifty]]-AVERAGE(Table2[1M Return vs Nifty]))/_xlfn.STDEV.P(Table2[1M Return vs Nifty])</f>
        <v>-0.55808104891040322</v>
      </c>
      <c r="K183">
        <v>66.851291886469994</v>
      </c>
      <c r="L183">
        <f>(Table2[[#This Row],[6M Return vs Nifty]]-AVERAGE(Table2[6M Return vs Nifty]))/_xlfn.STDEV.P(Table2[6M Return vs Nifty])</f>
        <v>1.4856560643749839</v>
      </c>
      <c r="M183">
        <v>-0.72002745409764901</v>
      </c>
      <c r="N183">
        <f>(Table2[[#This Row],[1W Return vs Nifty]]-AVERAGE(Table2[1W Return vs Nifty]))/_xlfn.STDEV.P(Table2[1W Return vs Nifty])</f>
        <v>-0.18437223286300847</v>
      </c>
      <c r="O183">
        <v>364.5</v>
      </c>
      <c r="P183">
        <v>344.03697520760397</v>
      </c>
      <c r="Q183">
        <v>278.44336004988799</v>
      </c>
      <c r="R183">
        <v>58.879634674997497</v>
      </c>
      <c r="S183" s="1">
        <f>(Table2[[#This Row],[Close Price]]-Table2[[#This Row],[20D EMA]])/Table2[[#This Row],[20D EMA]]</f>
        <v>2.0713305898491116E-2</v>
      </c>
      <c r="T183" s="1">
        <f>(Table2[[#This Row],[Close Price]]-Table2[[#This Row],[50D EMA]])/Table2[[#This Row],[50D EMA]]</f>
        <v>8.1424459610749678E-2</v>
      </c>
      <c r="U183" s="1">
        <f>(Table2[[#This Row],[Close Price]]-Table2[[#This Row],[200D EMA]])/Table2[[#This Row],[200D EMA]]</f>
        <v>0.33617838806908795</v>
      </c>
      <c r="V183">
        <v>0.123554054605097</v>
      </c>
      <c r="W183">
        <v>367.1</v>
      </c>
      <c r="X183">
        <v>381.65</v>
      </c>
      <c r="Y183">
        <v>367.1</v>
      </c>
      <c r="Z183">
        <v>381.65</v>
      </c>
      <c r="AA183">
        <v>361.25</v>
      </c>
      <c r="AB183">
        <v>381.65</v>
      </c>
      <c r="AC183" s="1">
        <f>(Table2[[#This Row],[Close Price]]/Table2[[#This Row],[Day Low]])-1</f>
        <v>1.3484064287659914E-2</v>
      </c>
      <c r="AD183" s="1">
        <f>(Table2[[#This Row],[Day High]]/Table2[[#This Row],[Close Price]])-1</f>
        <v>2.580298346996357E-2</v>
      </c>
      <c r="AE183" s="1">
        <f>(Table2[[#This Row],[Close Price]]/Table2[[#This Row],[Current Week Low]])-1</f>
        <v>1.3484064287659914E-2</v>
      </c>
      <c r="AF183" s="1">
        <f>(Table2[[#This Row],[Current Week High]]/Table2[[#This Row],[Close Price]])-1</f>
        <v>2.580298346996357E-2</v>
      </c>
      <c r="AG183" s="1">
        <f>(Table2[[#This Row],[Close Price]]/Table2[[#This Row],[Current Month Low]])-1</f>
        <v>2.9896193771626223E-2</v>
      </c>
      <c r="AH183" s="1">
        <f>(Table2[[#This Row],[Current Month High]]/Table2[[#This Row],[Close Price]])-1</f>
        <v>2.580298346996357E-2</v>
      </c>
      <c r="AI183">
        <v>3.48071495766697</v>
      </c>
      <c r="AJ183">
        <v>115.61866125760601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0.24</v>
      </c>
      <c r="AM183" t="s">
        <v>3216</v>
      </c>
      <c r="AN183">
        <v>2.39</v>
      </c>
      <c r="AO183" t="s">
        <v>3216</v>
      </c>
      <c r="AP183">
        <v>7.1173606667729997E-2</v>
      </c>
      <c r="AQ183">
        <f>(Table2[[#This Row],[Sharpe Ratio]]-AVERAGE(Table2[Sharpe Ratio]))/_xlfn.STDEV.P(Table2[Sharpe Ratio])</f>
        <v>9.2257709192306872E-2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0.81146814045357996</v>
      </c>
      <c r="AS183">
        <f>_xlfn.RANK.AVG(Table2[[#This Row],[1Y Return vs Nifty Z-Score]],Table2[1Y Return vs Nifty Z-Score])</f>
        <v>304</v>
      </c>
      <c r="AT183">
        <f>_xlfn.RANK.AVG(Table2[[#This Row],[6M Return vs Nifty Z-Score]],Table2[6M Return vs Nifty Z-Score])</f>
        <v>56</v>
      </c>
      <c r="AU183">
        <f>_xlfn.RANK.AVG(Table2[[#This Row],[Sharpe Ratio Z-Score]],Table2[Sharpe Ratio Z-Score])</f>
        <v>323</v>
      </c>
      <c r="AV183">
        <f>(Table2[[#This Row],[Rank 1Y]]+Table2[[#This Row],[Rank 6M]]+Table2[[#This Row],[Rank Sharpe]])/3</f>
        <v>227.66666666666666</v>
      </c>
    </row>
    <row r="184" spans="1:48" x14ac:dyDescent="0.3">
      <c r="A184" t="s">
        <v>1788</v>
      </c>
      <c r="B184" t="s">
        <v>1789</v>
      </c>
      <c r="C184" t="s">
        <v>3182</v>
      </c>
      <c r="D184" t="s">
        <v>98</v>
      </c>
      <c r="E184">
        <v>4527.5170814900002</v>
      </c>
      <c r="F184">
        <v>1143.0999999999999</v>
      </c>
      <c r="G184">
        <v>27.870808870802598</v>
      </c>
      <c r="H184">
        <f>(Table2[[#This Row],[1Y Return vs Nifty]]-AVERAGE(Table2[1Y Return vs Nifty]))/_xlfn.STDEV.P(Table2[1Y Return vs Nifty])</f>
        <v>-3.0632432470604049E-3</v>
      </c>
      <c r="I184">
        <v>-7.01315115368332</v>
      </c>
      <c r="J184">
        <f>(Table2[[#This Row],[1M Return vs Nifty]]-AVERAGE(Table2[1M Return vs Nifty]))/_xlfn.STDEV.P(Table2[1M Return vs Nifty])</f>
        <v>-0.92109917155525689</v>
      </c>
      <c r="K184">
        <v>60.738569912377201</v>
      </c>
      <c r="L184">
        <f>(Table2[[#This Row],[6M Return vs Nifty]]-AVERAGE(Table2[6M Return vs Nifty]))/_xlfn.STDEV.P(Table2[6M Return vs Nifty])</f>
        <v>1.3036727328213575</v>
      </c>
      <c r="M184">
        <v>-5.21326500874462</v>
      </c>
      <c r="N184">
        <f>(Table2[[#This Row],[1W Return vs Nifty]]-AVERAGE(Table2[1W Return vs Nifty]))/_xlfn.STDEV.P(Table2[1W Return vs Nifty])</f>
        <v>-1.2710515378535421</v>
      </c>
      <c r="O184">
        <v>1210.33</v>
      </c>
      <c r="P184">
        <v>1219.50080696338</v>
      </c>
      <c r="Q184">
        <v>997.10099279867904</v>
      </c>
      <c r="R184">
        <v>31.742020115037398</v>
      </c>
      <c r="S184" s="1">
        <f>(Table2[[#This Row],[Close Price]]-Table2[[#This Row],[20D EMA]])/Table2[[#This Row],[20D EMA]]</f>
        <v>-5.5546834334437731E-2</v>
      </c>
      <c r="T184" s="1">
        <f>(Table2[[#This Row],[Close Price]]-Table2[[#This Row],[50D EMA]])/Table2[[#This Row],[50D EMA]]</f>
        <v>-6.2649246746807857E-2</v>
      </c>
      <c r="U184" s="1">
        <f>(Table2[[#This Row],[Close Price]]-Table2[[#This Row],[200D EMA]])/Table2[[#This Row],[200D EMA]]</f>
        <v>0.14642348995313756</v>
      </c>
      <c r="V184">
        <v>5.0615428816420699E-2</v>
      </c>
      <c r="W184">
        <v>1140</v>
      </c>
      <c r="X184">
        <v>1179.5</v>
      </c>
      <c r="Y184">
        <v>1140</v>
      </c>
      <c r="Z184">
        <v>1179.5</v>
      </c>
      <c r="AA184">
        <v>1135</v>
      </c>
      <c r="AB184">
        <v>1277</v>
      </c>
      <c r="AC184" s="1">
        <f>(Table2[[#This Row],[Close Price]]/Table2[[#This Row],[Day Low]])-1</f>
        <v>2.7192982456138992E-3</v>
      </c>
      <c r="AD184" s="1">
        <f>(Table2[[#This Row],[Day High]]/Table2[[#This Row],[Close Price]])-1</f>
        <v>3.1843233312921049E-2</v>
      </c>
      <c r="AE184" s="1">
        <f>(Table2[[#This Row],[Close Price]]/Table2[[#This Row],[Current Week Low]])-1</f>
        <v>2.7192982456138992E-3</v>
      </c>
      <c r="AF184" s="1">
        <f>(Table2[[#This Row],[Current Week High]]/Table2[[#This Row],[Close Price]])-1</f>
        <v>3.1843233312921049E-2</v>
      </c>
      <c r="AG184" s="1">
        <f>(Table2[[#This Row],[Close Price]]/Table2[[#This Row],[Current Month Low]])-1</f>
        <v>7.1365638766518469E-3</v>
      </c>
      <c r="AH184" s="1">
        <f>(Table2[[#This Row],[Current Month High]]/Table2[[#This Row],[Close Price]])-1</f>
        <v>0.11713760825824515</v>
      </c>
      <c r="AI184">
        <v>39.331642026069403</v>
      </c>
      <c r="AJ184">
        <v>87.393442622950801</v>
      </c>
      <c r="AK184" t="str">
        <f>IF(AND(Table2[[#This Row],[20D EMA]]&gt;Table2[[#This Row],[50D EMA]],Table2[[#This Row],[50D EMA]]&gt;Table2[[#This Row],[200D EMA]]),"Uptrend","Downtrend/NoTrend")</f>
        <v>Downtrend/NoTrend</v>
      </c>
      <c r="AL184">
        <v>0</v>
      </c>
      <c r="AM184">
        <v>0</v>
      </c>
      <c r="AN184">
        <v>-6.08</v>
      </c>
      <c r="AO184" t="s">
        <v>3215</v>
      </c>
      <c r="AP184">
        <v>7.1299053143492996E-2</v>
      </c>
      <c r="AQ184">
        <f>(Table2[[#This Row],[Sharpe Ratio]]-AVERAGE(Table2[Sharpe Ratio]))/_xlfn.STDEV.P(Table2[Sharpe Ratio])</f>
        <v>9.3716893678047766E-2</v>
      </c>
      <c r="AR1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4">
        <f>_xlfn.RANK.AVG(Table2[[#This Row],[1Y Return vs Nifty Z-Score]],Table2[1Y Return vs Nifty Z-Score])</f>
        <v>295</v>
      </c>
      <c r="AT184">
        <f>_xlfn.RANK.AVG(Table2[[#This Row],[6M Return vs Nifty Z-Score]],Table2[6M Return vs Nifty Z-Score])</f>
        <v>69</v>
      </c>
      <c r="AU184">
        <f>_xlfn.RANK.AVG(Table2[[#This Row],[Sharpe Ratio Z-Score]],Table2[Sharpe Ratio Z-Score])</f>
        <v>320</v>
      </c>
      <c r="AV184">
        <f>(Table2[[#This Row],[Rank 1Y]]+Table2[[#This Row],[Rank 6M]]+Table2[[#This Row],[Rank Sharpe]])/3</f>
        <v>228</v>
      </c>
    </row>
    <row r="185" spans="1:48" x14ac:dyDescent="0.3">
      <c r="A185" t="s">
        <v>1243</v>
      </c>
      <c r="B185" t="s">
        <v>1244</v>
      </c>
      <c r="C185" t="s">
        <v>3180</v>
      </c>
      <c r="D185" t="s">
        <v>81</v>
      </c>
      <c r="E185">
        <v>9731.2391018399994</v>
      </c>
      <c r="F185">
        <v>1284.3</v>
      </c>
      <c r="G185">
        <v>145.61169573576001</v>
      </c>
      <c r="H185">
        <f>(Table2[[#This Row],[1Y Return vs Nifty]]-AVERAGE(Table2[1Y Return vs Nifty]))/_xlfn.STDEV.P(Table2[1Y Return vs Nifty])</f>
        <v>1.9571620710164523</v>
      </c>
      <c r="I185">
        <v>8.5817921910610497</v>
      </c>
      <c r="J185">
        <f>(Table2[[#This Row],[1M Return vs Nifty]]-AVERAGE(Table2[1M Return vs Nifty]))/_xlfn.STDEV.P(Table2[1M Return vs Nifty])</f>
        <v>0.58569938644268671</v>
      </c>
      <c r="K185">
        <v>55.548937407358601</v>
      </c>
      <c r="L185">
        <f>(Table2[[#This Row],[6M Return vs Nifty]]-AVERAGE(Table2[6M Return vs Nifty]))/_xlfn.STDEV.P(Table2[6M Return vs Nifty])</f>
        <v>1.1491709222032749</v>
      </c>
      <c r="M185">
        <v>3.8375218558036499</v>
      </c>
      <c r="N185">
        <f>(Table2[[#This Row],[1W Return vs Nifty]]-AVERAGE(Table2[1W Return vs Nifty]))/_xlfn.STDEV.P(Table2[1W Return vs Nifty])</f>
        <v>0.91786072417741871</v>
      </c>
      <c r="O185">
        <v>1173.3399999999999</v>
      </c>
      <c r="P185">
        <v>1095.55328909525</v>
      </c>
      <c r="Q185">
        <v>891.77352873842506</v>
      </c>
      <c r="R185">
        <v>75.773232421737703</v>
      </c>
      <c r="S185" s="1">
        <f>(Table2[[#This Row],[Close Price]]-Table2[[#This Row],[20D EMA]])/Table2[[#This Row],[20D EMA]]</f>
        <v>9.4567644502019918E-2</v>
      </c>
      <c r="T185" s="1">
        <f>(Table2[[#This Row],[Close Price]]-Table2[[#This Row],[50D EMA]])/Table2[[#This Row],[50D EMA]]</f>
        <v>0.17228437245679237</v>
      </c>
      <c r="U185" s="1">
        <f>(Table2[[#This Row],[Close Price]]-Table2[[#This Row],[200D EMA]])/Table2[[#This Row],[200D EMA]]</f>
        <v>0.44016385170893624</v>
      </c>
      <c r="V185">
        <v>1.3030600330053601</v>
      </c>
      <c r="W185">
        <v>1265</v>
      </c>
      <c r="X185">
        <v>1317.4</v>
      </c>
      <c r="Y185">
        <v>1265</v>
      </c>
      <c r="Z185">
        <v>1317.4</v>
      </c>
      <c r="AA185">
        <v>1088.0999999999999</v>
      </c>
      <c r="AB185">
        <v>1329</v>
      </c>
      <c r="AC185" s="1">
        <f>(Table2[[#This Row],[Close Price]]/Table2[[#This Row],[Day Low]])-1</f>
        <v>1.5256916996047476E-2</v>
      </c>
      <c r="AD185" s="1">
        <f>(Table2[[#This Row],[Day High]]/Table2[[#This Row],[Close Price]])-1</f>
        <v>2.5772794518414743E-2</v>
      </c>
      <c r="AE185" s="1">
        <f>(Table2[[#This Row],[Close Price]]/Table2[[#This Row],[Current Week Low]])-1</f>
        <v>1.5256916996047476E-2</v>
      </c>
      <c r="AF185" s="1">
        <f>(Table2[[#This Row],[Current Week High]]/Table2[[#This Row],[Close Price]])-1</f>
        <v>2.5772794518414743E-2</v>
      </c>
      <c r="AG185" s="1">
        <f>(Table2[[#This Row],[Close Price]]/Table2[[#This Row],[Current Month Low]])-1</f>
        <v>0.18031430934656756</v>
      </c>
      <c r="AH185" s="1">
        <f>(Table2[[#This Row],[Current Month High]]/Table2[[#This Row],[Close Price]])-1</f>
        <v>3.4804952113992149E-2</v>
      </c>
      <c r="AI185">
        <v>3.48049521139921</v>
      </c>
      <c r="AJ185">
        <v>178.49940366475099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0.03</v>
      </c>
      <c r="AM185" t="s">
        <v>3216</v>
      </c>
      <c r="AN185">
        <v>17.13</v>
      </c>
      <c r="AO185" t="s">
        <v>3216</v>
      </c>
      <c r="AQ185">
        <f>(Table2[[#This Row],[Sharpe Ratio]]-AVERAGE(Table2[Sharpe Ratio]))/_xlfn.STDEV.P(Table2[Sharpe Ratio])</f>
        <v>-0.73562862250492933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3.8742644813349032</v>
      </c>
      <c r="AS185">
        <f>_xlfn.RANK.AVG(Table2[[#This Row],[1Y Return vs Nifty Z-Score]],Table2[1Y Return vs Nifty Z-Score])</f>
        <v>43</v>
      </c>
      <c r="AT185">
        <f>_xlfn.RANK.AVG(Table2[[#This Row],[6M Return vs Nifty Z-Score]],Table2[6M Return vs Nifty Z-Score])</f>
        <v>90</v>
      </c>
      <c r="AU185">
        <f>_xlfn.RANK.AVG(Table2[[#This Row],[Sharpe Ratio Z-Score]],Table2[Sharpe Ratio Z-Score])</f>
        <v>551.5</v>
      </c>
      <c r="AV185">
        <f>(Table2[[#This Row],[Rank 1Y]]+Table2[[#This Row],[Rank 6M]]+Table2[[#This Row],[Rank Sharpe]])/3</f>
        <v>228.16666666666666</v>
      </c>
    </row>
    <row r="186" spans="1:48" x14ac:dyDescent="0.3">
      <c r="A186" t="s">
        <v>287</v>
      </c>
      <c r="B186" t="s">
        <v>288</v>
      </c>
      <c r="C186" t="s">
        <v>3172</v>
      </c>
      <c r="D186" t="s">
        <v>173</v>
      </c>
      <c r="E186">
        <v>98587.992684149998</v>
      </c>
      <c r="F186">
        <v>3664.15</v>
      </c>
      <c r="G186">
        <v>57.887908387444703</v>
      </c>
      <c r="H186">
        <f>(Table2[[#This Row],[1Y Return vs Nifty]]-AVERAGE(Table2[1Y Return vs Nifty]))/_xlfn.STDEV.P(Table2[1Y Return vs Nifty])</f>
        <v>0.49668055773836622</v>
      </c>
      <c r="I186">
        <v>0.243432216092036</v>
      </c>
      <c r="J186">
        <f>(Table2[[#This Row],[1M Return vs Nifty]]-AVERAGE(Table2[1M Return vs Nifty]))/_xlfn.STDEV.P(Table2[1M Return vs Nifty])</f>
        <v>-0.21996104518596243</v>
      </c>
      <c r="K186">
        <v>18.765680367841</v>
      </c>
      <c r="L186">
        <f>(Table2[[#This Row],[6M Return vs Nifty]]-AVERAGE(Table2[6M Return vs Nifty]))/_xlfn.STDEV.P(Table2[6M Return vs Nifty])</f>
        <v>5.4087636914766757E-2</v>
      </c>
      <c r="M186">
        <v>-3.4009346226670898</v>
      </c>
      <c r="N186">
        <f>(Table2[[#This Row],[1W Return vs Nifty]]-AVERAGE(Table2[1W Return vs Nifty]))/_xlfn.STDEV.P(Table2[1W Return vs Nifty])</f>
        <v>-0.8327435471444482</v>
      </c>
      <c r="O186">
        <v>3601.08</v>
      </c>
      <c r="P186">
        <v>3418.2431726148502</v>
      </c>
      <c r="Q186">
        <v>2869.5851868288401</v>
      </c>
      <c r="R186">
        <v>49.837453421443001</v>
      </c>
      <c r="S186" s="1">
        <f>(Table2[[#This Row],[Close Price]]-Table2[[#This Row],[20D EMA]])/Table2[[#This Row],[20D EMA]]</f>
        <v>1.7514190187388274E-2</v>
      </c>
      <c r="T186" s="1">
        <f>(Table2[[#This Row],[Close Price]]-Table2[[#This Row],[50D EMA]])/Table2[[#This Row],[50D EMA]]</f>
        <v>7.193953588651178E-2</v>
      </c>
      <c r="U186" s="1">
        <f>(Table2[[#This Row],[Close Price]]-Table2[[#This Row],[200D EMA]])/Table2[[#This Row],[200D EMA]]</f>
        <v>0.27689187162595735</v>
      </c>
      <c r="V186">
        <v>0.77207942734828505</v>
      </c>
      <c r="W186">
        <v>3615.1</v>
      </c>
      <c r="X186">
        <v>3691.65</v>
      </c>
      <c r="Y186">
        <v>3615.1</v>
      </c>
      <c r="Z186">
        <v>3691.65</v>
      </c>
      <c r="AA186">
        <v>3582.05</v>
      </c>
      <c r="AB186">
        <v>3708.95</v>
      </c>
      <c r="AC186" s="1">
        <f>(Table2[[#This Row],[Close Price]]/Table2[[#This Row],[Day Low]])-1</f>
        <v>1.3568089402782757E-2</v>
      </c>
      <c r="AD186" s="1">
        <f>(Table2[[#This Row],[Day High]]/Table2[[#This Row],[Close Price]])-1</f>
        <v>7.5051512629122907E-3</v>
      </c>
      <c r="AE186" s="1">
        <f>(Table2[[#This Row],[Close Price]]/Table2[[#This Row],[Current Week Low]])-1</f>
        <v>1.3568089402782757E-2</v>
      </c>
      <c r="AF186" s="1">
        <f>(Table2[[#This Row],[Current Week High]]/Table2[[#This Row],[Close Price]])-1</f>
        <v>7.5051512629122907E-3</v>
      </c>
      <c r="AG186" s="1">
        <f>(Table2[[#This Row],[Close Price]]/Table2[[#This Row],[Current Month Low]])-1</f>
        <v>2.2919836406527061E-2</v>
      </c>
      <c r="AH186" s="1">
        <f>(Table2[[#This Row],[Current Month High]]/Table2[[#This Row],[Close Price]])-1</f>
        <v>1.2226573693762566E-2</v>
      </c>
      <c r="AI186">
        <v>1.2226573693762499</v>
      </c>
      <c r="AJ186">
        <v>86.177023525227298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0.13</v>
      </c>
      <c r="AM186" t="s">
        <v>3216</v>
      </c>
      <c r="AN186">
        <v>1.58</v>
      </c>
      <c r="AO186" t="s">
        <v>3216</v>
      </c>
      <c r="AP186">
        <v>9.7815589021336996E-2</v>
      </c>
      <c r="AQ186">
        <f>(Table2[[#This Row],[Sharpe Ratio]]-AVERAGE(Table2[Sharpe Ratio]))/_xlfn.STDEV.P(Table2[Sharpe Ratio])</f>
        <v>0.40215535345304931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-9.9781044224228399E-2</v>
      </c>
      <c r="AS186">
        <f>_xlfn.RANK.AVG(Table2[[#This Row],[1Y Return vs Nifty Z-Score]],Table2[1Y Return vs Nifty Z-Score])</f>
        <v>159</v>
      </c>
      <c r="AT186">
        <f>_xlfn.RANK.AVG(Table2[[#This Row],[6M Return vs Nifty Z-Score]],Table2[6M Return vs Nifty Z-Score])</f>
        <v>297</v>
      </c>
      <c r="AU186">
        <f>_xlfn.RANK.AVG(Table2[[#This Row],[Sharpe Ratio Z-Score]],Table2[Sharpe Ratio Z-Score])</f>
        <v>234</v>
      </c>
      <c r="AV186">
        <f>(Table2[[#This Row],[Rank 1Y]]+Table2[[#This Row],[Rank 6M]]+Table2[[#This Row],[Rank Sharpe]])/3</f>
        <v>230</v>
      </c>
    </row>
    <row r="187" spans="1:48" x14ac:dyDescent="0.3">
      <c r="A187" t="s">
        <v>849</v>
      </c>
      <c r="B187" t="s">
        <v>850</v>
      </c>
      <c r="C187" t="s">
        <v>3174</v>
      </c>
      <c r="D187" t="s">
        <v>54</v>
      </c>
      <c r="E187">
        <v>18948.663176189999</v>
      </c>
      <c r="F187">
        <v>1389.45</v>
      </c>
      <c r="G187">
        <v>43.973355533246902</v>
      </c>
      <c r="H187">
        <f>(Table2[[#This Row],[1Y Return vs Nifty]]-AVERAGE(Table2[1Y Return vs Nifty]))/_xlfn.STDEV.P(Table2[1Y Return vs Nifty])</f>
        <v>0.26502221484903599</v>
      </c>
      <c r="I187">
        <v>14.301427066600301</v>
      </c>
      <c r="J187">
        <f>(Table2[[#This Row],[1M Return vs Nifty]]-AVERAGE(Table2[1M Return vs Nifty]))/_xlfn.STDEV.P(Table2[1M Return vs Nifty])</f>
        <v>1.1383360579726121</v>
      </c>
      <c r="K187">
        <v>48.998653578179599</v>
      </c>
      <c r="L187">
        <f>(Table2[[#This Row],[6M Return vs Nifty]]-AVERAGE(Table2[6M Return vs Nifty]))/_xlfn.STDEV.P(Table2[6M Return vs Nifty])</f>
        <v>0.95416083031491394</v>
      </c>
      <c r="M187">
        <v>-6.8174956631310897</v>
      </c>
      <c r="N187">
        <f>(Table2[[#This Row],[1W Return vs Nifty]]-AVERAGE(Table2[1W Return vs Nifty]))/_xlfn.STDEV.P(Table2[1W Return vs Nifty])</f>
        <v>-1.6590310807446735</v>
      </c>
      <c r="O187">
        <v>1367.05</v>
      </c>
      <c r="P187">
        <v>1242.77431497056</v>
      </c>
      <c r="Q187">
        <v>1018.33797219259</v>
      </c>
      <c r="R187">
        <v>47.9692163898468</v>
      </c>
      <c r="S187" s="1">
        <f>(Table2[[#This Row],[Close Price]]-Table2[[#This Row],[20D EMA]])/Table2[[#This Row],[20D EMA]]</f>
        <v>1.6385647928020258E-2</v>
      </c>
      <c r="T187" s="1">
        <f>(Table2[[#This Row],[Close Price]]-Table2[[#This Row],[50D EMA]])/Table2[[#This Row],[50D EMA]]</f>
        <v>0.11802278439663008</v>
      </c>
      <c r="U187" s="1">
        <f>(Table2[[#This Row],[Close Price]]-Table2[[#This Row],[200D EMA]])/Table2[[#This Row],[200D EMA]]</f>
        <v>0.36442913643725411</v>
      </c>
      <c r="V187">
        <v>1.07406808732737</v>
      </c>
      <c r="W187">
        <v>1365.05</v>
      </c>
      <c r="X187">
        <v>1411.4</v>
      </c>
      <c r="Y187">
        <v>1365.05</v>
      </c>
      <c r="Z187">
        <v>1411.4</v>
      </c>
      <c r="AA187">
        <v>1350.05</v>
      </c>
      <c r="AB187">
        <v>1522.05</v>
      </c>
      <c r="AC187" s="1">
        <f>(Table2[[#This Row],[Close Price]]/Table2[[#This Row],[Day Low]])-1</f>
        <v>1.7874803120764948E-2</v>
      </c>
      <c r="AD187" s="1">
        <f>(Table2[[#This Row],[Day High]]/Table2[[#This Row],[Close Price]])-1</f>
        <v>1.5797617762423943E-2</v>
      </c>
      <c r="AE187" s="1">
        <f>(Table2[[#This Row],[Close Price]]/Table2[[#This Row],[Current Week Low]])-1</f>
        <v>1.7874803120764948E-2</v>
      </c>
      <c r="AF187" s="1">
        <f>(Table2[[#This Row],[Current Week High]]/Table2[[#This Row],[Close Price]])-1</f>
        <v>1.5797617762423943E-2</v>
      </c>
      <c r="AG187" s="1">
        <f>(Table2[[#This Row],[Close Price]]/Table2[[#This Row],[Current Month Low]])-1</f>
        <v>2.9184104292433677E-2</v>
      </c>
      <c r="AH187" s="1">
        <f>(Table2[[#This Row],[Current Month High]]/Table2[[#This Row],[Close Price]])-1</f>
        <v>9.5433444888264995E-2</v>
      </c>
      <c r="AI187">
        <v>9.5433444888264898</v>
      </c>
      <c r="AJ187">
        <v>72.817164179104395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0.12</v>
      </c>
      <c r="AM187" t="s">
        <v>3216</v>
      </c>
      <c r="AN187">
        <v>3.49</v>
      </c>
      <c r="AO187" t="s">
        <v>3216</v>
      </c>
      <c r="AP187">
        <v>6.1344951337929998E-2</v>
      </c>
      <c r="AQ187">
        <f>(Table2[[#This Row],[Sharpe Ratio]]-AVERAGE(Table2[Sharpe Ratio]))/_xlfn.STDEV.P(Table2[Sharpe Ratio])</f>
        <v>-2.2068510701140191E-2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0.67641951169074832</v>
      </c>
      <c r="AS187">
        <f>_xlfn.RANK.AVG(Table2[[#This Row],[1Y Return vs Nifty Z-Score]],Table2[1Y Return vs Nifty Z-Score])</f>
        <v>222</v>
      </c>
      <c r="AT187">
        <f>_xlfn.RANK.AVG(Table2[[#This Row],[6M Return vs Nifty Z-Score]],Table2[6M Return vs Nifty Z-Score])</f>
        <v>111</v>
      </c>
      <c r="AU187">
        <f>_xlfn.RANK.AVG(Table2[[#This Row],[Sharpe Ratio Z-Score]],Table2[Sharpe Ratio Z-Score])</f>
        <v>358</v>
      </c>
      <c r="AV187">
        <f>(Table2[[#This Row],[Rank 1Y]]+Table2[[#This Row],[Rank 6M]]+Table2[[#This Row],[Rank Sharpe]])/3</f>
        <v>230.33333333333334</v>
      </c>
    </row>
    <row r="188" spans="1:48" x14ac:dyDescent="0.3">
      <c r="A188" t="s">
        <v>454</v>
      </c>
      <c r="B188" t="s">
        <v>455</v>
      </c>
      <c r="C188" t="s">
        <v>3169</v>
      </c>
      <c r="D188" t="s">
        <v>21</v>
      </c>
      <c r="E188">
        <v>49550.569596645</v>
      </c>
      <c r="F188">
        <v>1757.85</v>
      </c>
      <c r="G188">
        <v>28.413274219938302</v>
      </c>
      <c r="H188">
        <f>(Table2[[#This Row],[1Y Return vs Nifty]]-AVERAGE(Table2[1Y Return vs Nifty]))/_xlfn.STDEV.P(Table2[1Y Return vs Nifty])</f>
        <v>5.9680655684253474E-3</v>
      </c>
      <c r="I188">
        <v>-2.5243762624425199</v>
      </c>
      <c r="J188">
        <f>(Table2[[#This Row],[1M Return vs Nifty]]-AVERAGE(Table2[1M Return vs Nifty]))/_xlfn.STDEV.P(Table2[1M Return vs Nifty])</f>
        <v>-0.48738938603183374</v>
      </c>
      <c r="K188">
        <v>11.818205265731899</v>
      </c>
      <c r="L188">
        <f>(Table2[[#This Row],[6M Return vs Nifty]]-AVERAGE(Table2[6M Return vs Nifty]))/_xlfn.STDEV.P(Table2[6M Return vs Nifty])</f>
        <v>-0.15274733289511511</v>
      </c>
      <c r="M188">
        <v>4.37482013225919</v>
      </c>
      <c r="N188">
        <f>(Table2[[#This Row],[1W Return vs Nifty]]-AVERAGE(Table2[1W Return vs Nifty]))/_xlfn.STDEV.P(Table2[1W Return vs Nifty])</f>
        <v>1.0478050929160514</v>
      </c>
      <c r="O188">
        <v>1787.45</v>
      </c>
      <c r="P188">
        <v>1757.34810809295</v>
      </c>
      <c r="Q188">
        <v>1563.1601199648901</v>
      </c>
      <c r="R188">
        <v>61.956251249527597</v>
      </c>
      <c r="S188" s="1">
        <f>(Table2[[#This Row],[Close Price]]-Table2[[#This Row],[20D EMA]])/Table2[[#This Row],[20D EMA]]</f>
        <v>-1.6559903773532204E-2</v>
      </c>
      <c r="T188" s="1">
        <f>(Table2[[#This Row],[Close Price]]-Table2[[#This Row],[50D EMA]])/Table2[[#This Row],[50D EMA]]</f>
        <v>2.8559618025509643E-4</v>
      </c>
      <c r="U188" s="1">
        <f>(Table2[[#This Row],[Close Price]]-Table2[[#This Row],[200D EMA]])/Table2[[#This Row],[200D EMA]]</f>
        <v>0.12454890420277784</v>
      </c>
      <c r="V188">
        <v>0.60470745482880395</v>
      </c>
      <c r="W188">
        <v>1748.05</v>
      </c>
      <c r="X188">
        <v>1832</v>
      </c>
      <c r="Y188">
        <v>1748.05</v>
      </c>
      <c r="Z188">
        <v>1832</v>
      </c>
      <c r="AA188">
        <v>1707.15</v>
      </c>
      <c r="AB188">
        <v>1859.95</v>
      </c>
      <c r="AC188" s="1">
        <f>(Table2[[#This Row],[Close Price]]/Table2[[#This Row],[Day Low]])-1</f>
        <v>5.606246960899286E-3</v>
      </c>
      <c r="AD188" s="1">
        <f>(Table2[[#This Row],[Day High]]/Table2[[#This Row],[Close Price]])-1</f>
        <v>4.2182211223938282E-2</v>
      </c>
      <c r="AE188" s="1">
        <f>(Table2[[#This Row],[Close Price]]/Table2[[#This Row],[Current Week Low]])-1</f>
        <v>5.606246960899286E-3</v>
      </c>
      <c r="AF188" s="1">
        <f>(Table2[[#This Row],[Current Week High]]/Table2[[#This Row],[Close Price]])-1</f>
        <v>4.2182211223938282E-2</v>
      </c>
      <c r="AG188" s="1">
        <f>(Table2[[#This Row],[Close Price]]/Table2[[#This Row],[Current Month Low]])-1</f>
        <v>2.9698620507863982E-2</v>
      </c>
      <c r="AH188" s="1">
        <f>(Table2[[#This Row],[Current Month High]]/Table2[[#This Row],[Close Price]])-1</f>
        <v>5.8082316466137707E-2</v>
      </c>
      <c r="AI188">
        <v>9.7192593224677992</v>
      </c>
      <c r="AJ188">
        <v>69.349710982658905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-0.06</v>
      </c>
      <c r="AM188" t="s">
        <v>3215</v>
      </c>
      <c r="AN188">
        <v>-5.38</v>
      </c>
      <c r="AO188" t="s">
        <v>3215</v>
      </c>
      <c r="AP188">
        <v>0.194876181635419</v>
      </c>
      <c r="AQ188">
        <f>(Table2[[#This Row],[Sharpe Ratio]]-AVERAGE(Table2[Sharpe Ratio]))/_xlfn.STDEV.P(Table2[Sharpe Ratio])</f>
        <v>1.531157264888642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1.9447937044461701</v>
      </c>
      <c r="AS188">
        <f>_xlfn.RANK.AVG(Table2[[#This Row],[1Y Return vs Nifty Z-Score]],Table2[1Y Return vs Nifty Z-Score])</f>
        <v>291</v>
      </c>
      <c r="AT188">
        <f>_xlfn.RANK.AVG(Table2[[#This Row],[6M Return vs Nifty Z-Score]],Table2[6M Return vs Nifty Z-Score])</f>
        <v>357</v>
      </c>
      <c r="AU188">
        <f>_xlfn.RANK.AVG(Table2[[#This Row],[Sharpe Ratio Z-Score]],Table2[Sharpe Ratio Z-Score])</f>
        <v>45</v>
      </c>
      <c r="AV188">
        <f>(Table2[[#This Row],[Rank 1Y]]+Table2[[#This Row],[Rank 6M]]+Table2[[#This Row],[Rank Sharpe]])/3</f>
        <v>231</v>
      </c>
    </row>
    <row r="189" spans="1:48" x14ac:dyDescent="0.3">
      <c r="A189" t="s">
        <v>647</v>
      </c>
      <c r="B189" t="s">
        <v>648</v>
      </c>
      <c r="C189" t="s">
        <v>3170</v>
      </c>
      <c r="D189" t="s">
        <v>546</v>
      </c>
      <c r="E189">
        <v>29536.114385254899</v>
      </c>
      <c r="F189">
        <v>1061.5</v>
      </c>
      <c r="G189">
        <v>28.153142069898301</v>
      </c>
      <c r="H189">
        <f>(Table2[[#This Row],[1Y Return vs Nifty]]-AVERAGE(Table2[1Y Return vs Nifty]))/_xlfn.STDEV.P(Table2[1Y Return vs Nifty])</f>
        <v>1.6372197667706358E-3</v>
      </c>
      <c r="I189">
        <v>33.067183305681802</v>
      </c>
      <c r="J189">
        <f>(Table2[[#This Row],[1M Return vs Nifty]]-AVERAGE(Table2[1M Return vs Nifty]))/_xlfn.STDEV.P(Table2[1M Return vs Nifty])</f>
        <v>2.9515016345130514</v>
      </c>
      <c r="K189">
        <v>54.663211554068099</v>
      </c>
      <c r="L189">
        <f>(Table2[[#This Row],[6M Return vs Nifty]]-AVERAGE(Table2[6M Return vs Nifty]))/_xlfn.STDEV.P(Table2[6M Return vs Nifty])</f>
        <v>1.1228017625542455</v>
      </c>
      <c r="M189">
        <v>9.36005150374951</v>
      </c>
      <c r="N189">
        <f>(Table2[[#This Row],[1W Return vs Nifty]]-AVERAGE(Table2[1W Return vs Nifty]))/_xlfn.STDEV.P(Table2[1W Return vs Nifty])</f>
        <v>2.2534719859084786</v>
      </c>
      <c r="O189">
        <v>1000.66</v>
      </c>
      <c r="P189">
        <v>909.44431160860904</v>
      </c>
      <c r="Q189">
        <v>790.31242139203005</v>
      </c>
      <c r="R189">
        <v>80.883110681654003</v>
      </c>
      <c r="S189" s="1">
        <f>(Table2[[#This Row],[Close Price]]-Table2[[#This Row],[20D EMA]])/Table2[[#This Row],[20D EMA]]</f>
        <v>6.0799872084424313E-2</v>
      </c>
      <c r="T189" s="1">
        <f>(Table2[[#This Row],[Close Price]]-Table2[[#This Row],[50D EMA]])/Table2[[#This Row],[50D EMA]]</f>
        <v>0.16719626089302547</v>
      </c>
      <c r="U189" s="1">
        <f>(Table2[[#This Row],[Close Price]]-Table2[[#This Row],[200D EMA]])/Table2[[#This Row],[200D EMA]]</f>
        <v>0.34313971445660585</v>
      </c>
      <c r="V189">
        <v>1.5670753843479599</v>
      </c>
      <c r="W189">
        <v>1051</v>
      </c>
      <c r="X189">
        <v>1191.95</v>
      </c>
      <c r="Y189">
        <v>1051</v>
      </c>
      <c r="Z189">
        <v>1191.95</v>
      </c>
      <c r="AA189">
        <v>951</v>
      </c>
      <c r="AB189">
        <v>1202.2</v>
      </c>
      <c r="AC189" s="1">
        <f>(Table2[[#This Row],[Close Price]]/Table2[[#This Row],[Day Low]])-1</f>
        <v>9.9904852521408571E-3</v>
      </c>
      <c r="AD189" s="1">
        <f>(Table2[[#This Row],[Day High]]/Table2[[#This Row],[Close Price]])-1</f>
        <v>0.12289213377296293</v>
      </c>
      <c r="AE189" s="1">
        <f>(Table2[[#This Row],[Close Price]]/Table2[[#This Row],[Current Week Low]])-1</f>
        <v>9.9904852521408571E-3</v>
      </c>
      <c r="AF189" s="1">
        <f>(Table2[[#This Row],[Current Week High]]/Table2[[#This Row],[Close Price]])-1</f>
        <v>0.12289213377296293</v>
      </c>
      <c r="AG189" s="1">
        <f>(Table2[[#This Row],[Close Price]]/Table2[[#This Row],[Current Month Low]])-1</f>
        <v>0.11619348054679279</v>
      </c>
      <c r="AH189" s="1">
        <f>(Table2[[#This Row],[Current Month High]]/Table2[[#This Row],[Close Price]])-1</f>
        <v>0.13254828073480929</v>
      </c>
      <c r="AI189">
        <v>13.254828073480899</v>
      </c>
      <c r="AJ189">
        <v>75.745033112582703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0.33</v>
      </c>
      <c r="AM189" t="s">
        <v>3216</v>
      </c>
      <c r="AN189">
        <v>12.1</v>
      </c>
      <c r="AO189" t="s">
        <v>3216</v>
      </c>
      <c r="AP189">
        <v>7.3502805371168004E-2</v>
      </c>
      <c r="AQ189">
        <f>(Table2[[#This Row],[Sharpe Ratio]]-AVERAGE(Table2[Sharpe Ratio]))/_xlfn.STDEV.P(Table2[Sharpe Ratio])</f>
        <v>0.11935078288443358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6.4487633856269797</v>
      </c>
      <c r="AS189">
        <f>_xlfn.RANK.AVG(Table2[[#This Row],[1Y Return vs Nifty Z-Score]],Table2[1Y Return vs Nifty Z-Score])</f>
        <v>292</v>
      </c>
      <c r="AT189">
        <f>_xlfn.RANK.AVG(Table2[[#This Row],[6M Return vs Nifty Z-Score]],Table2[6M Return vs Nifty Z-Score])</f>
        <v>93</v>
      </c>
      <c r="AU189">
        <f>_xlfn.RANK.AVG(Table2[[#This Row],[Sharpe Ratio Z-Score]],Table2[Sharpe Ratio Z-Score])</f>
        <v>313</v>
      </c>
      <c r="AV189">
        <f>(Table2[[#This Row],[Rank 1Y]]+Table2[[#This Row],[Rank 6M]]+Table2[[#This Row],[Rank Sharpe]])/3</f>
        <v>232.66666666666666</v>
      </c>
    </row>
    <row r="190" spans="1:48" x14ac:dyDescent="0.3">
      <c r="A190" t="s">
        <v>790</v>
      </c>
      <c r="B190" t="s">
        <v>791</v>
      </c>
      <c r="C190" t="s">
        <v>3181</v>
      </c>
      <c r="D190" t="s">
        <v>792</v>
      </c>
      <c r="E190">
        <v>21466.573154379999</v>
      </c>
      <c r="F190">
        <v>307.7</v>
      </c>
      <c r="G190">
        <v>58.873346775152399</v>
      </c>
      <c r="H190">
        <f>(Table2[[#This Row],[1Y Return vs Nifty]]-AVERAGE(Table2[1Y Return vs Nifty]))/_xlfn.STDEV.P(Table2[1Y Return vs Nifty])</f>
        <v>0.5130867639821427</v>
      </c>
      <c r="I190">
        <v>-1.2152112163728199</v>
      </c>
      <c r="J190">
        <f>(Table2[[#This Row],[1M Return vs Nifty]]-AVERAGE(Table2[1M Return vs Nifty]))/_xlfn.STDEV.P(Table2[1M Return vs Nifty])</f>
        <v>-0.36089658897631038</v>
      </c>
      <c r="K190">
        <v>46.518725965443998</v>
      </c>
      <c r="L190">
        <f>(Table2[[#This Row],[6M Return vs Nifty]]-AVERAGE(Table2[6M Return vs Nifty]))/_xlfn.STDEV.P(Table2[6M Return vs Nifty])</f>
        <v>0.88033030262361722</v>
      </c>
      <c r="M190">
        <v>-3.06360358374303</v>
      </c>
      <c r="N190">
        <f>(Table2[[#This Row],[1W Return vs Nifty]]-AVERAGE(Table2[1W Return vs Nifty]))/_xlfn.STDEV.P(Table2[1W Return vs Nifty])</f>
        <v>-0.75116080096833759</v>
      </c>
      <c r="O190">
        <v>310.24</v>
      </c>
      <c r="P190">
        <v>287.31029836777901</v>
      </c>
      <c r="Q190">
        <v>227.39388797375199</v>
      </c>
      <c r="R190">
        <v>46.685370084672201</v>
      </c>
      <c r="S190" s="1">
        <f>(Table2[[#This Row],[Close Price]]-Table2[[#This Row],[20D EMA]])/Table2[[#This Row],[20D EMA]]</f>
        <v>-8.1872099020114126E-3</v>
      </c>
      <c r="T190" s="1">
        <f>(Table2[[#This Row],[Close Price]]-Table2[[#This Row],[50D EMA]])/Table2[[#This Row],[50D EMA]]</f>
        <v>7.096752795864146E-2</v>
      </c>
      <c r="U190" s="1">
        <f>(Table2[[#This Row],[Close Price]]-Table2[[#This Row],[200D EMA]])/Table2[[#This Row],[200D EMA]]</f>
        <v>0.35315862155238631</v>
      </c>
      <c r="V190">
        <v>0.765376914117471</v>
      </c>
      <c r="W190">
        <v>302.39999999999998</v>
      </c>
      <c r="X190">
        <v>312.89999999999998</v>
      </c>
      <c r="Y190">
        <v>302.39999999999998</v>
      </c>
      <c r="Z190">
        <v>312.89999999999998</v>
      </c>
      <c r="AA190">
        <v>300.60000000000002</v>
      </c>
      <c r="AB190">
        <v>333.1</v>
      </c>
      <c r="AC190" s="1">
        <f>(Table2[[#This Row],[Close Price]]/Table2[[#This Row],[Day Low]])-1</f>
        <v>1.7526455026455112E-2</v>
      </c>
      <c r="AD190" s="1">
        <f>(Table2[[#This Row],[Day High]]/Table2[[#This Row],[Close Price]])-1</f>
        <v>1.6899577510562258E-2</v>
      </c>
      <c r="AE190" s="1">
        <f>(Table2[[#This Row],[Close Price]]/Table2[[#This Row],[Current Week Low]])-1</f>
        <v>1.7526455026455112E-2</v>
      </c>
      <c r="AF190" s="1">
        <f>(Table2[[#This Row],[Current Week High]]/Table2[[#This Row],[Close Price]])-1</f>
        <v>1.6899577510562258E-2</v>
      </c>
      <c r="AG190" s="1">
        <f>(Table2[[#This Row],[Close Price]]/Table2[[#This Row],[Current Month Low]])-1</f>
        <v>2.3619427811044424E-2</v>
      </c>
      <c r="AH190" s="1">
        <f>(Table2[[#This Row],[Current Month High]]/Table2[[#This Row],[Close Price]])-1</f>
        <v>8.2547936301592628E-2</v>
      </c>
      <c r="AI190">
        <v>11.764705882352899</v>
      </c>
      <c r="AJ190">
        <v>107.48482805124701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0.21</v>
      </c>
      <c r="AM190" t="s">
        <v>3216</v>
      </c>
      <c r="AN190">
        <v>-0.37</v>
      </c>
      <c r="AO190" t="s">
        <v>3215</v>
      </c>
      <c r="AP190">
        <v>3.2113891570845002E-2</v>
      </c>
      <c r="AQ190">
        <f>(Table2[[#This Row],[Sharpe Ratio]]-AVERAGE(Table2[Sharpe Ratio]))/_xlfn.STDEV.P(Table2[Sharpe Ratio])</f>
        <v>-0.36208211932956036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-8.0722442668448413E-2</v>
      </c>
      <c r="AS190">
        <f>_xlfn.RANK.AVG(Table2[[#This Row],[1Y Return vs Nifty Z-Score]],Table2[1Y Return vs Nifty Z-Score])</f>
        <v>157</v>
      </c>
      <c r="AT190">
        <f>_xlfn.RANK.AVG(Table2[[#This Row],[6M Return vs Nifty Z-Score]],Table2[6M Return vs Nifty Z-Score])</f>
        <v>119</v>
      </c>
      <c r="AU190">
        <f>_xlfn.RANK.AVG(Table2[[#This Row],[Sharpe Ratio Z-Score]],Table2[Sharpe Ratio Z-Score])</f>
        <v>438</v>
      </c>
      <c r="AV190">
        <f>(Table2[[#This Row],[Rank 1Y]]+Table2[[#This Row],[Rank 6M]]+Table2[[#This Row],[Rank Sharpe]])/3</f>
        <v>238</v>
      </c>
    </row>
    <row r="191" spans="1:48" x14ac:dyDescent="0.3">
      <c r="A191" t="s">
        <v>902</v>
      </c>
      <c r="B191" t="s">
        <v>903</v>
      </c>
      <c r="C191" t="s">
        <v>3170</v>
      </c>
      <c r="D191" t="s">
        <v>514</v>
      </c>
      <c r="E191">
        <v>17499.964762475</v>
      </c>
      <c r="F191">
        <v>1021.35</v>
      </c>
      <c r="G191">
        <v>99.579774806850494</v>
      </c>
      <c r="H191">
        <f>(Table2[[#This Row],[1Y Return vs Nifty]]-AVERAGE(Table2[1Y Return vs Nifty]))/_xlfn.STDEV.P(Table2[1Y Return vs Nifty])</f>
        <v>1.1907933178023098</v>
      </c>
      <c r="I191">
        <v>-3.0697627007909598</v>
      </c>
      <c r="J191">
        <f>(Table2[[#This Row],[1M Return vs Nifty]]-AVERAGE(Table2[1M Return vs Nifty]))/_xlfn.STDEV.P(Table2[1M Return vs Nifty])</f>
        <v>-0.54008515290244663</v>
      </c>
      <c r="K191">
        <v>56.628219382531199</v>
      </c>
      <c r="L191">
        <f>(Table2[[#This Row],[6M Return vs Nifty]]-AVERAGE(Table2[6M Return vs Nifty]))/_xlfn.STDEV.P(Table2[6M Return vs Nifty])</f>
        <v>1.1813024881995899</v>
      </c>
      <c r="M191">
        <v>1.4776785508028201</v>
      </c>
      <c r="N191">
        <f>(Table2[[#This Row],[1W Return vs Nifty]]-AVERAGE(Table2[1W Return vs Nifty]))/_xlfn.STDEV.P(Table2[1W Return vs Nifty])</f>
        <v>0.34713797663144641</v>
      </c>
      <c r="O191">
        <v>999.37</v>
      </c>
      <c r="P191">
        <v>929.159623880141</v>
      </c>
      <c r="Q191">
        <v>728.75989883242698</v>
      </c>
      <c r="R191">
        <v>56.524038848489297</v>
      </c>
      <c r="S191" s="1">
        <f>(Table2[[#This Row],[Close Price]]-Table2[[#This Row],[20D EMA]])/Table2[[#This Row],[20D EMA]]</f>
        <v>2.1993856129361517E-2</v>
      </c>
      <c r="T191" s="1">
        <f>(Table2[[#This Row],[Close Price]]-Table2[[#This Row],[50D EMA]])/Table2[[#This Row],[50D EMA]]</f>
        <v>9.9219094061443344E-2</v>
      </c>
      <c r="U191" s="1">
        <f>(Table2[[#This Row],[Close Price]]-Table2[[#This Row],[200D EMA]])/Table2[[#This Row],[200D EMA]]</f>
        <v>0.40149039709284551</v>
      </c>
      <c r="V191">
        <v>0.55359366446858804</v>
      </c>
      <c r="W191">
        <v>1014</v>
      </c>
      <c r="X191">
        <v>1074</v>
      </c>
      <c r="Y191">
        <v>1014</v>
      </c>
      <c r="Z191">
        <v>1074</v>
      </c>
      <c r="AA191">
        <v>974.1</v>
      </c>
      <c r="AB191">
        <v>1074</v>
      </c>
      <c r="AC191" s="1">
        <f>(Table2[[#This Row],[Close Price]]/Table2[[#This Row],[Day Low]])-1</f>
        <v>7.2485207100592142E-3</v>
      </c>
      <c r="AD191" s="1">
        <f>(Table2[[#This Row],[Day High]]/Table2[[#This Row],[Close Price]])-1</f>
        <v>5.1549419885445813E-2</v>
      </c>
      <c r="AE191" s="1">
        <f>(Table2[[#This Row],[Close Price]]/Table2[[#This Row],[Current Week Low]])-1</f>
        <v>7.2485207100592142E-3</v>
      </c>
      <c r="AF191" s="1">
        <f>(Table2[[#This Row],[Current Week High]]/Table2[[#This Row],[Close Price]])-1</f>
        <v>5.1549419885445813E-2</v>
      </c>
      <c r="AG191" s="1">
        <f>(Table2[[#This Row],[Close Price]]/Table2[[#This Row],[Current Month Low]])-1</f>
        <v>4.8506313520172428E-2</v>
      </c>
      <c r="AH191" s="1">
        <f>(Table2[[#This Row],[Current Month High]]/Table2[[#This Row],[Close Price]])-1</f>
        <v>5.1549419885445813E-2</v>
      </c>
      <c r="AI191">
        <v>16.414549370930601</v>
      </c>
      <c r="AJ191">
        <v>140.007049700387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0.44</v>
      </c>
      <c r="AM191" t="s">
        <v>3216</v>
      </c>
      <c r="AN191">
        <v>-1.25</v>
      </c>
      <c r="AO191" t="s">
        <v>3215</v>
      </c>
      <c r="AQ191">
        <f>(Table2[[#This Row],[Sharpe Ratio]]-AVERAGE(Table2[Sharpe Ratio]))/_xlfn.STDEV.P(Table2[Sharpe Ratio])</f>
        <v>-0.73562862250492933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1.4435200072259702</v>
      </c>
      <c r="AS191">
        <f>_xlfn.RANK.AVG(Table2[[#This Row],[1Y Return vs Nifty Z-Score]],Table2[1Y Return vs Nifty Z-Score])</f>
        <v>79</v>
      </c>
      <c r="AT191">
        <f>_xlfn.RANK.AVG(Table2[[#This Row],[6M Return vs Nifty Z-Score]],Table2[6M Return vs Nifty Z-Score])</f>
        <v>85</v>
      </c>
      <c r="AU191">
        <f>_xlfn.RANK.AVG(Table2[[#This Row],[Sharpe Ratio Z-Score]],Table2[Sharpe Ratio Z-Score])</f>
        <v>551.5</v>
      </c>
      <c r="AV191">
        <f>(Table2[[#This Row],[Rank 1Y]]+Table2[[#This Row],[Rank 6M]]+Table2[[#This Row],[Rank Sharpe]])/3</f>
        <v>238.5</v>
      </c>
    </row>
    <row r="192" spans="1:48" x14ac:dyDescent="0.3">
      <c r="A192" t="s">
        <v>1898</v>
      </c>
      <c r="B192" t="s">
        <v>1899</v>
      </c>
      <c r="C192" t="s">
        <v>3184</v>
      </c>
      <c r="D192" t="s">
        <v>282</v>
      </c>
      <c r="E192">
        <v>3837.677925</v>
      </c>
      <c r="F192">
        <v>1232.3499999999999</v>
      </c>
      <c r="G192">
        <v>46.394166750533003</v>
      </c>
      <c r="H192">
        <f>(Table2[[#This Row],[1Y Return vs Nifty]]-AVERAGE(Table2[1Y Return vs Nifty]))/_xlfn.STDEV.P(Table2[1Y Return vs Nifty])</f>
        <v>0.30532542264311296</v>
      </c>
      <c r="I192">
        <v>-8.4525740225368295</v>
      </c>
      <c r="J192">
        <f>(Table2[[#This Row],[1M Return vs Nifty]]-AVERAGE(Table2[1M Return vs Nifty]))/_xlfn.STDEV.P(Table2[1M Return vs Nifty])</f>
        <v>-1.060177605839449</v>
      </c>
      <c r="K192">
        <v>42.160056306394701</v>
      </c>
      <c r="L192">
        <f>(Table2[[#This Row],[6M Return vs Nifty]]-AVERAGE(Table2[6M Return vs Nifty]))/_xlfn.STDEV.P(Table2[6M Return vs Nifty])</f>
        <v>0.750567288853762</v>
      </c>
      <c r="M192">
        <v>-5.4135742790722396</v>
      </c>
      <c r="N192">
        <f>(Table2[[#This Row],[1W Return vs Nifty]]-AVERAGE(Table2[1W Return vs Nifty]))/_xlfn.STDEV.P(Table2[1W Return vs Nifty])</f>
        <v>-1.3194958802715517</v>
      </c>
      <c r="O192">
        <v>1264.5899999999999</v>
      </c>
      <c r="P192">
        <v>1185.9847512890799</v>
      </c>
      <c r="Q192">
        <v>958.94768777213596</v>
      </c>
      <c r="R192">
        <v>38.443870779490801</v>
      </c>
      <c r="S192" s="1">
        <f>(Table2[[#This Row],[Close Price]]-Table2[[#This Row],[20D EMA]])/Table2[[#This Row],[20D EMA]]</f>
        <v>-2.5494429024426897E-2</v>
      </c>
      <c r="T192" s="1">
        <f>(Table2[[#This Row],[Close Price]]-Table2[[#This Row],[50D EMA]])/Table2[[#This Row],[50D EMA]]</f>
        <v>3.9094304256883851E-2</v>
      </c>
      <c r="U192" s="1">
        <f>(Table2[[#This Row],[Close Price]]-Table2[[#This Row],[200D EMA]])/Table2[[#This Row],[200D EMA]]</f>
        <v>0.2851065972775248</v>
      </c>
      <c r="V192">
        <v>0.33289909275846502</v>
      </c>
      <c r="W192">
        <v>1221.0999999999999</v>
      </c>
      <c r="X192">
        <v>1257.95</v>
      </c>
      <c r="Y192">
        <v>1221.0999999999999</v>
      </c>
      <c r="Z192">
        <v>1257.95</v>
      </c>
      <c r="AA192">
        <v>1195</v>
      </c>
      <c r="AB192">
        <v>1399.9</v>
      </c>
      <c r="AC192" s="1">
        <f>(Table2[[#This Row],[Close Price]]/Table2[[#This Row],[Day Low]])-1</f>
        <v>9.2130046679224087E-3</v>
      </c>
      <c r="AD192" s="1">
        <f>(Table2[[#This Row],[Day High]]/Table2[[#This Row],[Close Price]])-1</f>
        <v>2.0773319268065249E-2</v>
      </c>
      <c r="AE192" s="1">
        <f>(Table2[[#This Row],[Close Price]]/Table2[[#This Row],[Current Week Low]])-1</f>
        <v>9.2130046679224087E-3</v>
      </c>
      <c r="AF192" s="1">
        <f>(Table2[[#This Row],[Current Week High]]/Table2[[#This Row],[Close Price]])-1</f>
        <v>2.0773319268065249E-2</v>
      </c>
      <c r="AG192" s="1">
        <f>(Table2[[#This Row],[Close Price]]/Table2[[#This Row],[Current Month Low]])-1</f>
        <v>3.1255230125522893E-2</v>
      </c>
      <c r="AH192" s="1">
        <f>(Table2[[#This Row],[Current Month High]]/Table2[[#This Row],[Close Price]])-1</f>
        <v>0.13595975169391838</v>
      </c>
      <c r="AI192">
        <v>13.595975169391799</v>
      </c>
      <c r="AJ192">
        <v>98.302357389975001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0.36</v>
      </c>
      <c r="AM192" t="s">
        <v>3216</v>
      </c>
      <c r="AN192">
        <v>-4.34</v>
      </c>
      <c r="AO192" t="s">
        <v>3215</v>
      </c>
      <c r="AP192">
        <v>5.7734176352591003E-2</v>
      </c>
      <c r="AQ192">
        <f>(Table2[[#This Row],[Sharpe Ratio]]-AVERAGE(Table2[Sharpe Ratio]))/_xlfn.STDEV.P(Table2[Sharpe Ratio])</f>
        <v>-6.4068788573131072E-2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-1.3878495631872569</v>
      </c>
      <c r="AS192">
        <f>_xlfn.RANK.AVG(Table2[[#This Row],[1Y Return vs Nifty Z-Score]],Table2[1Y Return vs Nifty Z-Score])</f>
        <v>210</v>
      </c>
      <c r="AT192">
        <f>_xlfn.RANK.AVG(Table2[[#This Row],[6M Return vs Nifty Z-Score]],Table2[6M Return vs Nifty Z-Score])</f>
        <v>141</v>
      </c>
      <c r="AU192">
        <f>_xlfn.RANK.AVG(Table2[[#This Row],[Sharpe Ratio Z-Score]],Table2[Sharpe Ratio Z-Score])</f>
        <v>368</v>
      </c>
      <c r="AV192">
        <f>(Table2[[#This Row],[Rank 1Y]]+Table2[[#This Row],[Rank 6M]]+Table2[[#This Row],[Rank Sharpe]])/3</f>
        <v>239.66666666666666</v>
      </c>
    </row>
    <row r="193" spans="1:48" x14ac:dyDescent="0.3">
      <c r="A193" t="s">
        <v>724</v>
      </c>
      <c r="B193" t="s">
        <v>725</v>
      </c>
      <c r="C193" t="s">
        <v>3170</v>
      </c>
      <c r="D193" t="s">
        <v>412</v>
      </c>
      <c r="E193">
        <v>24789.884390114999</v>
      </c>
      <c r="F193">
        <v>6657.4</v>
      </c>
      <c r="G193">
        <v>129.11897152579999</v>
      </c>
      <c r="H193">
        <f>(Table2[[#This Row],[1Y Return vs Nifty]]-AVERAGE(Table2[1Y Return vs Nifty]))/_xlfn.STDEV.P(Table2[1Y Return vs Nifty])</f>
        <v>1.6825806884708079</v>
      </c>
      <c r="I193">
        <v>10.033498636502999</v>
      </c>
      <c r="J193">
        <f>(Table2[[#This Row],[1M Return vs Nifty]]-AVERAGE(Table2[1M Return vs Nifty]))/_xlfn.STDEV.P(Table2[1M Return vs Nifty])</f>
        <v>0.72596467181580937</v>
      </c>
      <c r="K193">
        <v>45.676694046647398</v>
      </c>
      <c r="L193">
        <f>(Table2[[#This Row],[6M Return vs Nifty]]-AVERAGE(Table2[6M Return vs Nifty]))/_xlfn.STDEV.P(Table2[6M Return vs Nifty])</f>
        <v>0.85526196571797219</v>
      </c>
      <c r="M193">
        <v>3.8137751544633698</v>
      </c>
      <c r="N193">
        <f>(Table2[[#This Row],[1W Return vs Nifty]]-AVERAGE(Table2[1W Return vs Nifty]))/_xlfn.STDEV.P(Table2[1W Return vs Nifty])</f>
        <v>0.91211763835245818</v>
      </c>
      <c r="O193">
        <v>6567.9</v>
      </c>
      <c r="P193">
        <v>6123.2314912092997</v>
      </c>
      <c r="Q193">
        <v>4757.4283002578304</v>
      </c>
      <c r="R193">
        <v>71.918228935162603</v>
      </c>
      <c r="S193" s="1">
        <f>(Table2[[#This Row],[Close Price]]-Table2[[#This Row],[20D EMA]])/Table2[[#This Row],[20D EMA]]</f>
        <v>1.3626882260692155E-2</v>
      </c>
      <c r="T193" s="1">
        <f>(Table2[[#This Row],[Close Price]]-Table2[[#This Row],[50D EMA]])/Table2[[#This Row],[50D EMA]]</f>
        <v>8.7236373401457831E-2</v>
      </c>
      <c r="U193" s="1">
        <f>(Table2[[#This Row],[Close Price]]-Table2[[#This Row],[200D EMA]])/Table2[[#This Row],[200D EMA]]</f>
        <v>0.39936948700607838</v>
      </c>
      <c r="V193">
        <v>0.91052132646558104</v>
      </c>
      <c r="W193">
        <v>6604.7</v>
      </c>
      <c r="X193">
        <v>7023.9</v>
      </c>
      <c r="Y193">
        <v>6604.7</v>
      </c>
      <c r="Z193">
        <v>7023.9</v>
      </c>
      <c r="AA193">
        <v>6418.4</v>
      </c>
      <c r="AB193">
        <v>7052</v>
      </c>
      <c r="AC193" s="1">
        <f>(Table2[[#This Row],[Close Price]]/Table2[[#This Row],[Day Low]])-1</f>
        <v>7.9791663512347455E-3</v>
      </c>
      <c r="AD193" s="1">
        <f>(Table2[[#This Row],[Day High]]/Table2[[#This Row],[Close Price]])-1</f>
        <v>5.5051521615044896E-2</v>
      </c>
      <c r="AE193" s="1">
        <f>(Table2[[#This Row],[Close Price]]/Table2[[#This Row],[Current Week Low]])-1</f>
        <v>7.9791663512347455E-3</v>
      </c>
      <c r="AF193" s="1">
        <f>(Table2[[#This Row],[Current Week High]]/Table2[[#This Row],[Close Price]])-1</f>
        <v>5.5051521615044896E-2</v>
      </c>
      <c r="AG193" s="1">
        <f>(Table2[[#This Row],[Close Price]]/Table2[[#This Row],[Current Month Low]])-1</f>
        <v>3.7236694503302914E-2</v>
      </c>
      <c r="AH193" s="1">
        <f>(Table2[[#This Row],[Current Month High]]/Table2[[#This Row],[Close Price]])-1</f>
        <v>5.9272388620182026E-2</v>
      </c>
      <c r="AI193">
        <v>5.9272388620181999</v>
      </c>
      <c r="AJ193">
        <v>217.019047619047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0.33</v>
      </c>
      <c r="AM193" t="s">
        <v>3216</v>
      </c>
      <c r="AN193">
        <v>3.38</v>
      </c>
      <c r="AO193" t="s">
        <v>3216</v>
      </c>
      <c r="AQ193">
        <f>(Table2[[#This Row],[Sharpe Ratio]]-AVERAGE(Table2[Sharpe Ratio]))/_xlfn.STDEV.P(Table2[Sharpe Ratio])</f>
        <v>-0.73562862250492933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3.4402963418521186</v>
      </c>
      <c r="AS193">
        <f>_xlfn.RANK.AVG(Table2[[#This Row],[1Y Return vs Nifty Z-Score]],Table2[1Y Return vs Nifty Z-Score])</f>
        <v>50</v>
      </c>
      <c r="AT193">
        <f>_xlfn.RANK.AVG(Table2[[#This Row],[6M Return vs Nifty Z-Score]],Table2[6M Return vs Nifty Z-Score])</f>
        <v>121</v>
      </c>
      <c r="AU193">
        <f>_xlfn.RANK.AVG(Table2[[#This Row],[Sharpe Ratio Z-Score]],Table2[Sharpe Ratio Z-Score])</f>
        <v>551.5</v>
      </c>
      <c r="AV193">
        <f>(Table2[[#This Row],[Rank 1Y]]+Table2[[#This Row],[Rank 6M]]+Table2[[#This Row],[Rank Sharpe]])/3</f>
        <v>240.83333333333334</v>
      </c>
    </row>
    <row r="194" spans="1:48" x14ac:dyDescent="0.3">
      <c r="A194" t="s">
        <v>460</v>
      </c>
      <c r="B194" t="s">
        <v>461</v>
      </c>
      <c r="C194" t="s">
        <v>3174</v>
      </c>
      <c r="D194" t="s">
        <v>54</v>
      </c>
      <c r="E194">
        <v>49214.146937340003</v>
      </c>
      <c r="F194">
        <v>2828.9</v>
      </c>
      <c r="G194">
        <v>51.879013823418198</v>
      </c>
      <c r="H194">
        <f>(Table2[[#This Row],[1Y Return vs Nifty]]-AVERAGE(Table2[1Y Return vs Nifty]))/_xlfn.STDEV.P(Table2[1Y Return vs Nifty])</f>
        <v>0.39664065190128167</v>
      </c>
      <c r="I194">
        <v>-1.3890880152389899</v>
      </c>
      <c r="J194">
        <f>(Table2[[#This Row],[1M Return vs Nifty]]-AVERAGE(Table2[1M Return vs Nifty]))/_xlfn.STDEV.P(Table2[1M Return vs Nifty])</f>
        <v>-0.3776967339982632</v>
      </c>
      <c r="K194">
        <v>28.1768120891699</v>
      </c>
      <c r="L194">
        <f>(Table2[[#This Row],[6M Return vs Nifty]]-AVERAGE(Table2[6M Return vs Nifty]))/_xlfn.STDEV.P(Table2[6M Return vs Nifty])</f>
        <v>0.3342687267134124</v>
      </c>
      <c r="M194">
        <v>0.59924072386465299</v>
      </c>
      <c r="N194">
        <f>(Table2[[#This Row],[1W Return vs Nifty]]-AVERAGE(Table2[1W Return vs Nifty]))/_xlfn.STDEV.P(Table2[1W Return vs Nifty])</f>
        <v>0.1346897818398487</v>
      </c>
      <c r="O194">
        <v>2840.33</v>
      </c>
      <c r="P194">
        <v>2762.0242546301301</v>
      </c>
      <c r="Q194">
        <v>2337.2869075644198</v>
      </c>
      <c r="R194">
        <v>62.648501768992197</v>
      </c>
      <c r="S194" s="1">
        <f>(Table2[[#This Row],[Close Price]]-Table2[[#This Row],[20D EMA]])/Table2[[#This Row],[20D EMA]]</f>
        <v>-4.0241802889100335E-3</v>
      </c>
      <c r="T194" s="1">
        <f>(Table2[[#This Row],[Close Price]]-Table2[[#This Row],[50D EMA]])/Table2[[#This Row],[50D EMA]]</f>
        <v>2.4212584396303735E-2</v>
      </c>
      <c r="U194" s="1">
        <f>(Table2[[#This Row],[Close Price]]-Table2[[#This Row],[200D EMA]])/Table2[[#This Row],[200D EMA]]</f>
        <v>0.21033493613664564</v>
      </c>
      <c r="V194">
        <v>0.54969459465250203</v>
      </c>
      <c r="W194">
        <v>2815</v>
      </c>
      <c r="X194">
        <v>2922.8</v>
      </c>
      <c r="Y194">
        <v>2815</v>
      </c>
      <c r="Z194">
        <v>2922.8</v>
      </c>
      <c r="AA194">
        <v>2716.2</v>
      </c>
      <c r="AB194">
        <v>2922.8</v>
      </c>
      <c r="AC194" s="1">
        <f>(Table2[[#This Row],[Close Price]]/Table2[[#This Row],[Day Low]])-1</f>
        <v>4.9378330373002211E-3</v>
      </c>
      <c r="AD194" s="1">
        <f>(Table2[[#This Row],[Day High]]/Table2[[#This Row],[Close Price]])-1</f>
        <v>3.319311393121005E-2</v>
      </c>
      <c r="AE194" s="1">
        <f>(Table2[[#This Row],[Close Price]]/Table2[[#This Row],[Current Week Low]])-1</f>
        <v>4.9378330373002211E-3</v>
      </c>
      <c r="AF194" s="1">
        <f>(Table2[[#This Row],[Current Week High]]/Table2[[#This Row],[Close Price]])-1</f>
        <v>3.319311393121005E-2</v>
      </c>
      <c r="AG194" s="1">
        <f>(Table2[[#This Row],[Close Price]]/Table2[[#This Row],[Current Month Low]])-1</f>
        <v>4.1491790000736328E-2</v>
      </c>
      <c r="AH194" s="1">
        <f>(Table2[[#This Row],[Current Month High]]/Table2[[#This Row],[Close Price]])-1</f>
        <v>3.319311393121005E-2</v>
      </c>
      <c r="AI194">
        <v>9.1590370815511193</v>
      </c>
      <c r="AJ194">
        <v>104.245334103461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-0.12</v>
      </c>
      <c r="AM194" t="s">
        <v>3215</v>
      </c>
      <c r="AN194">
        <v>2.25</v>
      </c>
      <c r="AO194" t="s">
        <v>3216</v>
      </c>
      <c r="AP194">
        <v>6.9673783802461003E-2</v>
      </c>
      <c r="AQ194">
        <f>(Table2[[#This Row],[Sharpe Ratio]]-AVERAGE(Table2[Sharpe Ratio]))/_xlfn.STDEV.P(Table2[Sharpe Ratio])</f>
        <v>7.4811876273934319E-2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0.56271430273021394</v>
      </c>
      <c r="AS194">
        <f>_xlfn.RANK.AVG(Table2[[#This Row],[1Y Return vs Nifty Z-Score]],Table2[1Y Return vs Nifty Z-Score])</f>
        <v>178</v>
      </c>
      <c r="AT194">
        <f>_xlfn.RANK.AVG(Table2[[#This Row],[6M Return vs Nifty Z-Score]],Table2[6M Return vs Nifty Z-Score])</f>
        <v>221</v>
      </c>
      <c r="AU194">
        <f>_xlfn.RANK.AVG(Table2[[#This Row],[Sharpe Ratio Z-Score]],Table2[Sharpe Ratio Z-Score])</f>
        <v>326</v>
      </c>
      <c r="AV194">
        <f>(Table2[[#This Row],[Rank 1Y]]+Table2[[#This Row],[Rank 6M]]+Table2[[#This Row],[Rank Sharpe]])/3</f>
        <v>241.66666666666666</v>
      </c>
    </row>
    <row r="195" spans="1:48" x14ac:dyDescent="0.3">
      <c r="A195" t="s">
        <v>1418</v>
      </c>
      <c r="B195" t="s">
        <v>1419</v>
      </c>
      <c r="C195" t="s">
        <v>3180</v>
      </c>
      <c r="D195" t="s">
        <v>206</v>
      </c>
      <c r="E195">
        <v>7851.3271009199998</v>
      </c>
      <c r="F195">
        <v>1951.55</v>
      </c>
      <c r="G195">
        <v>82.922933907116601</v>
      </c>
      <c r="H195">
        <f>(Table2[[#This Row],[1Y Return vs Nifty]]-AVERAGE(Table2[1Y Return vs Nifty]))/_xlfn.STDEV.P(Table2[1Y Return vs Nifty])</f>
        <v>0.91347961602284755</v>
      </c>
      <c r="I195">
        <v>-7.7138032312502398</v>
      </c>
      <c r="J195">
        <f>(Table2[[#This Row],[1M Return vs Nifty]]-AVERAGE(Table2[1M Return vs Nifty]))/_xlfn.STDEV.P(Table2[1M Return vs Nifty])</f>
        <v>-0.98879685514394966</v>
      </c>
      <c r="K195">
        <v>29.9084584428056</v>
      </c>
      <c r="L195">
        <f>(Table2[[#This Row],[6M Return vs Nifty]]-AVERAGE(Table2[6M Return vs Nifty]))/_xlfn.STDEV.P(Table2[6M Return vs Nifty])</f>
        <v>0.3858219911744683</v>
      </c>
      <c r="M195">
        <v>-1.05310757013631</v>
      </c>
      <c r="N195">
        <f>(Table2[[#This Row],[1W Return vs Nifty]]-AVERAGE(Table2[1W Return vs Nifty]))/_xlfn.STDEV.P(Table2[1W Return vs Nifty])</f>
        <v>-0.26492690298694244</v>
      </c>
      <c r="O195">
        <v>1939.32</v>
      </c>
      <c r="P195">
        <v>1865.6928828059099</v>
      </c>
      <c r="Q195">
        <v>1516.2625150121</v>
      </c>
      <c r="R195">
        <v>50.7475108284371</v>
      </c>
      <c r="S195" s="1">
        <f>(Table2[[#This Row],[Close Price]]-Table2[[#This Row],[20D EMA]])/Table2[[#This Row],[20D EMA]]</f>
        <v>6.3063341789905839E-3</v>
      </c>
      <c r="T195" s="1">
        <f>(Table2[[#This Row],[Close Price]]-Table2[[#This Row],[50D EMA]])/Table2[[#This Row],[50D EMA]]</f>
        <v>4.6018890882493578E-2</v>
      </c>
      <c r="U195" s="1">
        <f>(Table2[[#This Row],[Close Price]]-Table2[[#This Row],[200D EMA]])/Table2[[#This Row],[200D EMA]]</f>
        <v>0.2870792363975484</v>
      </c>
      <c r="V195">
        <v>0.44898842761084201</v>
      </c>
      <c r="W195">
        <v>1920.05</v>
      </c>
      <c r="X195">
        <v>1998</v>
      </c>
      <c r="Y195">
        <v>1920.05</v>
      </c>
      <c r="Z195">
        <v>1998</v>
      </c>
      <c r="AA195">
        <v>1870</v>
      </c>
      <c r="AB195">
        <v>1998</v>
      </c>
      <c r="AC195" s="1">
        <f>(Table2[[#This Row],[Close Price]]/Table2[[#This Row],[Day Low]])-1</f>
        <v>1.6405822765032108E-2</v>
      </c>
      <c r="AD195" s="1">
        <f>(Table2[[#This Row],[Day High]]/Table2[[#This Row],[Close Price]])-1</f>
        <v>2.3801593605083271E-2</v>
      </c>
      <c r="AE195" s="1">
        <f>(Table2[[#This Row],[Close Price]]/Table2[[#This Row],[Current Week Low]])-1</f>
        <v>1.6405822765032108E-2</v>
      </c>
      <c r="AF195" s="1">
        <f>(Table2[[#This Row],[Current Week High]]/Table2[[#This Row],[Close Price]])-1</f>
        <v>2.3801593605083271E-2</v>
      </c>
      <c r="AG195" s="1">
        <f>(Table2[[#This Row],[Close Price]]/Table2[[#This Row],[Current Month Low]])-1</f>
        <v>4.3609625668449281E-2</v>
      </c>
      <c r="AH195" s="1">
        <f>(Table2[[#This Row],[Current Month High]]/Table2[[#This Row],[Close Price]])-1</f>
        <v>2.3801593605083271E-2</v>
      </c>
      <c r="AI195">
        <v>11.2961492147267</v>
      </c>
      <c r="AJ195">
        <v>129.594117647058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0.05</v>
      </c>
      <c r="AM195" t="s">
        <v>3216</v>
      </c>
      <c r="AN195">
        <v>-2.69</v>
      </c>
      <c r="AO195" t="s">
        <v>3215</v>
      </c>
      <c r="AP195">
        <v>3.9925563127497003E-2</v>
      </c>
      <c r="AQ195">
        <f>(Table2[[#This Row],[Sharpe Ratio]]-AVERAGE(Table2[Sharpe Ratio]))/_xlfn.STDEV.P(Table2[Sharpe Ratio])</f>
        <v>-0.27121731126030074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-0.22563946219387693</v>
      </c>
      <c r="AS195">
        <f>_xlfn.RANK.AVG(Table2[[#This Row],[1Y Return vs Nifty Z-Score]],Table2[1Y Return vs Nifty Z-Score])</f>
        <v>105</v>
      </c>
      <c r="AT195">
        <f>_xlfn.RANK.AVG(Table2[[#This Row],[6M Return vs Nifty Z-Score]],Table2[6M Return vs Nifty Z-Score])</f>
        <v>210</v>
      </c>
      <c r="AU195">
        <f>_xlfn.RANK.AVG(Table2[[#This Row],[Sharpe Ratio Z-Score]],Table2[Sharpe Ratio Z-Score])</f>
        <v>410</v>
      </c>
      <c r="AV195">
        <f>(Table2[[#This Row],[Rank 1Y]]+Table2[[#This Row],[Rank 6M]]+Table2[[#This Row],[Rank Sharpe]])/3</f>
        <v>241.66666666666666</v>
      </c>
    </row>
    <row r="196" spans="1:48" x14ac:dyDescent="0.3">
      <c r="A196" t="s">
        <v>139</v>
      </c>
      <c r="B196" t="s">
        <v>140</v>
      </c>
      <c r="C196" t="s">
        <v>3172</v>
      </c>
      <c r="D196" t="s">
        <v>141</v>
      </c>
      <c r="E196">
        <v>210072.07890495</v>
      </c>
      <c r="F196">
        <v>646.65</v>
      </c>
      <c r="G196">
        <v>51.532342111267702</v>
      </c>
      <c r="H196">
        <f>(Table2[[#This Row],[1Y Return vs Nifty]]-AVERAGE(Table2[1Y Return vs Nifty]))/_xlfn.STDEV.P(Table2[1Y Return vs Nifty])</f>
        <v>0.39086904032274911</v>
      </c>
      <c r="I196">
        <v>8.3277306632352506</v>
      </c>
      <c r="J196">
        <f>(Table2[[#This Row],[1M Return vs Nifty]]-AVERAGE(Table2[1M Return vs Nifty]))/_xlfn.STDEV.P(Table2[1M Return vs Nifty])</f>
        <v>0.56115171510409967</v>
      </c>
      <c r="K196">
        <v>-2.7152758541633202</v>
      </c>
      <c r="L196">
        <f>(Table2[[#This Row],[6M Return vs Nifty]]-AVERAGE(Table2[6M Return vs Nifty]))/_xlfn.STDEV.P(Table2[6M Return vs Nifty])</f>
        <v>-0.58542713159686943</v>
      </c>
      <c r="M196">
        <v>5.4306166428150604</v>
      </c>
      <c r="N196">
        <f>(Table2[[#This Row],[1W Return vs Nifty]]-AVERAGE(Table2[1W Return vs Nifty]))/_xlfn.STDEV.P(Table2[1W Return vs Nifty])</f>
        <v>1.3031470828172345</v>
      </c>
      <c r="O196">
        <v>617.77</v>
      </c>
      <c r="P196">
        <v>616.34054734344795</v>
      </c>
      <c r="Q196">
        <v>557.79101582558098</v>
      </c>
      <c r="R196">
        <v>71.754065050991599</v>
      </c>
      <c r="S196" s="1">
        <f>(Table2[[#This Row],[Close Price]]-Table2[[#This Row],[20D EMA]])/Table2[[#This Row],[20D EMA]]</f>
        <v>4.6748790002751825E-2</v>
      </c>
      <c r="T196" s="1">
        <f>(Table2[[#This Row],[Close Price]]-Table2[[#This Row],[50D EMA]])/Table2[[#This Row],[50D EMA]]</f>
        <v>4.9176470357486422E-2</v>
      </c>
      <c r="U196" s="1">
        <f>(Table2[[#This Row],[Close Price]]-Table2[[#This Row],[200D EMA]])/Table2[[#This Row],[200D EMA]]</f>
        <v>0.15930515489371891</v>
      </c>
      <c r="V196">
        <v>0.97156341550410397</v>
      </c>
      <c r="W196">
        <v>616.25</v>
      </c>
      <c r="X196">
        <v>648.65</v>
      </c>
      <c r="Y196">
        <v>616.25</v>
      </c>
      <c r="Z196">
        <v>648.65</v>
      </c>
      <c r="AA196">
        <v>549.22</v>
      </c>
      <c r="AB196">
        <v>668</v>
      </c>
      <c r="AC196" s="1">
        <f>(Table2[[#This Row],[Close Price]]/Table2[[#This Row],[Day Low]])-1</f>
        <v>4.9330628803245347E-2</v>
      </c>
      <c r="AD196" s="1">
        <f>(Table2[[#This Row],[Day High]]/Table2[[#This Row],[Close Price]])-1</f>
        <v>3.0928632181241866E-3</v>
      </c>
      <c r="AE196" s="1">
        <f>(Table2[[#This Row],[Close Price]]/Table2[[#This Row],[Current Week Low]])-1</f>
        <v>4.9330628803245347E-2</v>
      </c>
      <c r="AF196" s="1">
        <f>(Table2[[#This Row],[Current Week High]]/Table2[[#This Row],[Close Price]])-1</f>
        <v>3.0928632181241866E-3</v>
      </c>
      <c r="AG196" s="1">
        <f>(Table2[[#This Row],[Close Price]]/Table2[[#This Row],[Current Month Low]])-1</f>
        <v>0.17739703579622002</v>
      </c>
      <c r="AH196" s="1">
        <f>(Table2[[#This Row],[Current Month High]]/Table2[[#This Row],[Close Price]])-1</f>
        <v>3.301631485347567E-2</v>
      </c>
      <c r="AI196">
        <v>5.3305497564370299</v>
      </c>
      <c r="AJ196">
        <v>95.209201231660899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-0.17</v>
      </c>
      <c r="AM196" t="s">
        <v>3215</v>
      </c>
      <c r="AN196">
        <v>2.89</v>
      </c>
      <c r="AO196" t="s">
        <v>3216</v>
      </c>
      <c r="AP196">
        <v>0.21582477187214599</v>
      </c>
      <c r="AQ196">
        <f>(Table2[[#This Row],[Sharpe Ratio]]-AVERAGE(Table2[Sharpe Ratio]))/_xlfn.STDEV.P(Table2[Sharpe Ratio])</f>
        <v>1.7748297768954806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3.4445704835426945</v>
      </c>
      <c r="AS196">
        <f>_xlfn.RANK.AVG(Table2[[#This Row],[1Y Return vs Nifty Z-Score]],Table2[1Y Return vs Nifty Z-Score])</f>
        <v>184</v>
      </c>
      <c r="AT196">
        <f>_xlfn.RANK.AVG(Table2[[#This Row],[6M Return vs Nifty Z-Score]],Table2[6M Return vs Nifty Z-Score])</f>
        <v>517</v>
      </c>
      <c r="AU196">
        <f>_xlfn.RANK.AVG(Table2[[#This Row],[Sharpe Ratio Z-Score]],Table2[Sharpe Ratio Z-Score])</f>
        <v>26</v>
      </c>
      <c r="AV196">
        <f>(Table2[[#This Row],[Rank 1Y]]+Table2[[#This Row],[Rank 6M]]+Table2[[#This Row],[Rank Sharpe]])/3</f>
        <v>242.33333333333334</v>
      </c>
    </row>
    <row r="197" spans="1:48" x14ac:dyDescent="0.3">
      <c r="A197" t="s">
        <v>508</v>
      </c>
      <c r="B197" t="s">
        <v>509</v>
      </c>
      <c r="C197" t="s">
        <v>3170</v>
      </c>
      <c r="D197" t="s">
        <v>234</v>
      </c>
      <c r="E197">
        <v>42682.193156330002</v>
      </c>
      <c r="F197">
        <v>667.5</v>
      </c>
      <c r="G197">
        <v>76.747042281728895</v>
      </c>
      <c r="H197">
        <f>(Table2[[#This Row],[1Y Return vs Nifty]]-AVERAGE(Table2[1Y Return vs Nifty]))/_xlfn.STDEV.P(Table2[1Y Return vs Nifty])</f>
        <v>0.81065943669025842</v>
      </c>
      <c r="I197">
        <v>-0.38342457850536099</v>
      </c>
      <c r="J197">
        <f>(Table2[[#This Row],[1M Return vs Nifty]]-AVERAGE(Table2[1M Return vs Nifty]))/_xlfn.STDEV.P(Table2[1M Return vs Nifty])</f>
        <v>-0.2805285569293694</v>
      </c>
      <c r="K197">
        <v>34.4724702001024</v>
      </c>
      <c r="L197">
        <f>(Table2[[#This Row],[6M Return vs Nifty]]-AVERAGE(Table2[6M Return vs Nifty]))/_xlfn.STDEV.P(Table2[6M Return vs Nifty])</f>
        <v>0.52169829445849925</v>
      </c>
      <c r="M197">
        <v>-3.7003889331554598</v>
      </c>
      <c r="N197">
        <f>(Table2[[#This Row],[1W Return vs Nifty]]-AVERAGE(Table2[1W Return vs Nifty]))/_xlfn.STDEV.P(Table2[1W Return vs Nifty])</f>
        <v>-0.90516589251129331</v>
      </c>
      <c r="O197">
        <v>678.66</v>
      </c>
      <c r="P197">
        <v>664.91588953173698</v>
      </c>
      <c r="Q197">
        <v>566.58183776143005</v>
      </c>
      <c r="R197">
        <v>43.647003247502198</v>
      </c>
      <c r="S197" s="1">
        <f>(Table2[[#This Row],[Close Price]]-Table2[[#This Row],[20D EMA]])/Table2[[#This Row],[20D EMA]]</f>
        <v>-1.6444169392626599E-2</v>
      </c>
      <c r="T197" s="1">
        <f>(Table2[[#This Row],[Close Price]]-Table2[[#This Row],[50D EMA]])/Table2[[#This Row],[50D EMA]]</f>
        <v>3.8863719591403726E-3</v>
      </c>
      <c r="U197" s="1">
        <f>(Table2[[#This Row],[Close Price]]-Table2[[#This Row],[200D EMA]])/Table2[[#This Row],[200D EMA]]</f>
        <v>0.17811753839003827</v>
      </c>
      <c r="V197">
        <v>0.62708189397560998</v>
      </c>
      <c r="W197">
        <v>664.8</v>
      </c>
      <c r="X197">
        <v>678.65</v>
      </c>
      <c r="Y197">
        <v>664.8</v>
      </c>
      <c r="Z197">
        <v>678.65</v>
      </c>
      <c r="AA197">
        <v>662.5</v>
      </c>
      <c r="AB197">
        <v>714</v>
      </c>
      <c r="AC197" s="1">
        <f>(Table2[[#This Row],[Close Price]]/Table2[[#This Row],[Day Low]])-1</f>
        <v>4.0613718411552924E-3</v>
      </c>
      <c r="AD197" s="1">
        <f>(Table2[[#This Row],[Day High]]/Table2[[#This Row],[Close Price]])-1</f>
        <v>1.670411985018716E-2</v>
      </c>
      <c r="AE197" s="1">
        <f>(Table2[[#This Row],[Close Price]]/Table2[[#This Row],[Current Week Low]])-1</f>
        <v>4.0613718411552924E-3</v>
      </c>
      <c r="AF197" s="1">
        <f>(Table2[[#This Row],[Current Week High]]/Table2[[#This Row],[Close Price]])-1</f>
        <v>1.670411985018716E-2</v>
      </c>
      <c r="AG197" s="1">
        <f>(Table2[[#This Row],[Close Price]]/Table2[[#This Row],[Current Month Low]])-1</f>
        <v>7.547169811320753E-3</v>
      </c>
      <c r="AH197" s="1">
        <f>(Table2[[#This Row],[Current Month High]]/Table2[[#This Row],[Close Price]])-1</f>
        <v>6.9662921348314644E-2</v>
      </c>
      <c r="AI197">
        <v>10.779026217228401</v>
      </c>
      <c r="AJ197">
        <v>109.905660377358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-0.01</v>
      </c>
      <c r="AM197" t="s">
        <v>3215</v>
      </c>
      <c r="AN197">
        <v>-1.37</v>
      </c>
      <c r="AO197" t="s">
        <v>3215</v>
      </c>
      <c r="AP197">
        <v>3.3257116013773E-2</v>
      </c>
      <c r="AQ197">
        <f>(Table2[[#This Row],[Sharpe Ratio]]-AVERAGE(Table2[Sharpe Ratio]))/_xlfn.STDEV.P(Table2[Sharpe Ratio])</f>
        <v>-0.34878421390261227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-0.20212093219451732</v>
      </c>
      <c r="AS197">
        <f>_xlfn.RANK.AVG(Table2[[#This Row],[1Y Return vs Nifty Z-Score]],Table2[1Y Return vs Nifty Z-Score])</f>
        <v>118</v>
      </c>
      <c r="AT197">
        <f>_xlfn.RANK.AVG(Table2[[#This Row],[6M Return vs Nifty Z-Score]],Table2[6M Return vs Nifty Z-Score])</f>
        <v>176</v>
      </c>
      <c r="AU197">
        <f>_xlfn.RANK.AVG(Table2[[#This Row],[Sharpe Ratio Z-Score]],Table2[Sharpe Ratio Z-Score])</f>
        <v>433</v>
      </c>
      <c r="AV197">
        <f>(Table2[[#This Row],[Rank 1Y]]+Table2[[#This Row],[Rank 6M]]+Table2[[#This Row],[Rank Sharpe]])/3</f>
        <v>242.33333333333334</v>
      </c>
    </row>
    <row r="198" spans="1:48" x14ac:dyDescent="0.3">
      <c r="A198" t="s">
        <v>1383</v>
      </c>
      <c r="B198" t="s">
        <v>1384</v>
      </c>
      <c r="C198" t="s">
        <v>3176</v>
      </c>
      <c r="D198" t="s">
        <v>206</v>
      </c>
      <c r="E198">
        <v>8264.4434882000005</v>
      </c>
      <c r="F198">
        <v>1546.35</v>
      </c>
      <c r="G198">
        <v>35.898665962764902</v>
      </c>
      <c r="H198">
        <f>(Table2[[#This Row],[1Y Return vs Nifty]]-AVERAGE(Table2[1Y Return vs Nifty]))/_xlfn.STDEV.P(Table2[1Y Return vs Nifty])</f>
        <v>0.13058963732791953</v>
      </c>
      <c r="I198">
        <v>3.7594672230307902</v>
      </c>
      <c r="J198">
        <f>(Table2[[#This Row],[1M Return vs Nifty]]-AVERAGE(Table2[1M Return vs Nifty]))/_xlfn.STDEV.P(Table2[1M Return vs Nifty])</f>
        <v>0.11976166885076799</v>
      </c>
      <c r="K198">
        <v>45.159720680876397</v>
      </c>
      <c r="L198">
        <f>(Table2[[#This Row],[6M Return vs Nifty]]-AVERAGE(Table2[6M Return vs Nifty]))/_xlfn.STDEV.P(Table2[6M Return vs Nifty])</f>
        <v>0.83987102599811669</v>
      </c>
      <c r="M198">
        <v>8.6317215816662394</v>
      </c>
      <c r="N198">
        <f>(Table2[[#This Row],[1W Return vs Nifty]]-AVERAGE(Table2[1W Return vs Nifty]))/_xlfn.STDEV.P(Table2[1W Return vs Nifty])</f>
        <v>2.077327047229526</v>
      </c>
      <c r="O198">
        <v>1466.08</v>
      </c>
      <c r="P198">
        <v>1409.5384755232899</v>
      </c>
      <c r="Q198">
        <v>1182.1599290582701</v>
      </c>
      <c r="R198">
        <v>71.320497843182196</v>
      </c>
      <c r="S198" s="1">
        <f>(Table2[[#This Row],[Close Price]]-Table2[[#This Row],[20D EMA]])/Table2[[#This Row],[20D EMA]]</f>
        <v>5.4751446032958631E-2</v>
      </c>
      <c r="T198" s="1">
        <f>(Table2[[#This Row],[Close Price]]-Table2[[#This Row],[50D EMA]])/Table2[[#This Row],[50D EMA]]</f>
        <v>9.7061220287668171E-2</v>
      </c>
      <c r="U198" s="1">
        <f>(Table2[[#This Row],[Close Price]]-Table2[[#This Row],[200D EMA]])/Table2[[#This Row],[200D EMA]]</f>
        <v>0.30807174392372627</v>
      </c>
      <c r="V198">
        <v>0.85522425708056904</v>
      </c>
      <c r="W198">
        <v>1521.95</v>
      </c>
      <c r="X198">
        <v>1555</v>
      </c>
      <c r="Y198">
        <v>1521.95</v>
      </c>
      <c r="Z198">
        <v>1555</v>
      </c>
      <c r="AA198">
        <v>1370</v>
      </c>
      <c r="AB198">
        <v>1555</v>
      </c>
      <c r="AC198" s="1">
        <f>(Table2[[#This Row],[Close Price]]/Table2[[#This Row],[Day Low]])-1</f>
        <v>1.6032064128256529E-2</v>
      </c>
      <c r="AD198" s="1">
        <f>(Table2[[#This Row],[Day High]]/Table2[[#This Row],[Close Price]])-1</f>
        <v>5.593817699744541E-3</v>
      </c>
      <c r="AE198" s="1">
        <f>(Table2[[#This Row],[Close Price]]/Table2[[#This Row],[Current Week Low]])-1</f>
        <v>1.6032064128256529E-2</v>
      </c>
      <c r="AF198" s="1">
        <f>(Table2[[#This Row],[Current Week High]]/Table2[[#This Row],[Close Price]])-1</f>
        <v>5.593817699744541E-3</v>
      </c>
      <c r="AG198" s="1">
        <f>(Table2[[#This Row],[Close Price]]/Table2[[#This Row],[Current Month Low]])-1</f>
        <v>0.1287226277372262</v>
      </c>
      <c r="AH198" s="1">
        <f>(Table2[[#This Row],[Current Month High]]/Table2[[#This Row],[Close Price]])-1</f>
        <v>5.593817699744541E-3</v>
      </c>
      <c r="AI198">
        <v>0.55938176997445399</v>
      </c>
      <c r="AJ198">
        <v>88.464351005484403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0.17</v>
      </c>
      <c r="AM198" t="s">
        <v>3216</v>
      </c>
      <c r="AN198">
        <v>2.48</v>
      </c>
      <c r="AO198" t="s">
        <v>3216</v>
      </c>
      <c r="AP198">
        <v>6.6869092804699007E-2</v>
      </c>
      <c r="AQ198">
        <f>(Table2[[#This Row],[Sharpe Ratio]]-AVERAGE(Table2[Sharpe Ratio]))/_xlfn.STDEV.P(Table2[Sharpe Ratio])</f>
        <v>4.2187910025864209E-2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3.2097372894321943</v>
      </c>
      <c r="AS198">
        <f>_xlfn.RANK.AVG(Table2[[#This Row],[1Y Return vs Nifty Z-Score]],Table2[1Y Return vs Nifty Z-Score])</f>
        <v>268</v>
      </c>
      <c r="AT198">
        <f>_xlfn.RANK.AVG(Table2[[#This Row],[6M Return vs Nifty Z-Score]],Table2[6M Return vs Nifty Z-Score])</f>
        <v>123</v>
      </c>
      <c r="AU198">
        <f>_xlfn.RANK.AVG(Table2[[#This Row],[Sharpe Ratio Z-Score]],Table2[Sharpe Ratio Z-Score])</f>
        <v>338</v>
      </c>
      <c r="AV198">
        <f>(Table2[[#This Row],[Rank 1Y]]+Table2[[#This Row],[Rank 6M]]+Table2[[#This Row],[Rank Sharpe]])/3</f>
        <v>243</v>
      </c>
    </row>
    <row r="199" spans="1:48" x14ac:dyDescent="0.3">
      <c r="A199" t="s">
        <v>1853</v>
      </c>
      <c r="B199" t="s">
        <v>1854</v>
      </c>
      <c r="C199" t="s">
        <v>3168</v>
      </c>
      <c r="D199" t="s">
        <v>282</v>
      </c>
      <c r="E199">
        <v>4113.5208886999999</v>
      </c>
      <c r="F199">
        <v>2420.4499999999998</v>
      </c>
      <c r="G199">
        <v>72.858703442692402</v>
      </c>
      <c r="H199">
        <f>(Table2[[#This Row],[1Y Return vs Nifty]]-AVERAGE(Table2[1Y Return vs Nifty]))/_xlfn.STDEV.P(Table2[1Y Return vs Nifty])</f>
        <v>0.74592389387533642</v>
      </c>
      <c r="I199">
        <v>-2.70724132059817</v>
      </c>
      <c r="J199">
        <f>(Table2[[#This Row],[1M Return vs Nifty]]-AVERAGE(Table2[1M Return vs Nifty]))/_xlfn.STDEV.P(Table2[1M Return vs Nifty])</f>
        <v>-0.50505798538779123</v>
      </c>
      <c r="K199">
        <v>52.822618614924401</v>
      </c>
      <c r="L199">
        <f>(Table2[[#This Row],[6M Return vs Nifty]]-AVERAGE(Table2[6M Return vs Nifty]))/_xlfn.STDEV.P(Table2[6M Return vs Nifty])</f>
        <v>1.0680050228171722</v>
      </c>
      <c r="M199">
        <v>-3.2995895942887601</v>
      </c>
      <c r="N199">
        <f>(Table2[[#This Row],[1W Return vs Nifty]]-AVERAGE(Table2[1W Return vs Nifty]))/_xlfn.STDEV.P(Table2[1W Return vs Nifty])</f>
        <v>-0.80823348203816159</v>
      </c>
      <c r="O199">
        <v>2477.44</v>
      </c>
      <c r="P199">
        <v>2411.5804333373799</v>
      </c>
      <c r="Q199">
        <v>1933.68467332004</v>
      </c>
      <c r="R199">
        <v>33.272155591565998</v>
      </c>
      <c r="S199" s="1">
        <f>(Table2[[#This Row],[Close Price]]-Table2[[#This Row],[20D EMA]])/Table2[[#This Row],[20D EMA]]</f>
        <v>-2.3003584345130553E-2</v>
      </c>
      <c r="T199" s="1">
        <f>(Table2[[#This Row],[Close Price]]-Table2[[#This Row],[50D EMA]])/Table2[[#This Row],[50D EMA]]</f>
        <v>3.6779062145339166E-3</v>
      </c>
      <c r="U199" s="1">
        <f>(Table2[[#This Row],[Close Price]]-Table2[[#This Row],[200D EMA]])/Table2[[#This Row],[200D EMA]]</f>
        <v>0.25172942279374227</v>
      </c>
      <c r="V199">
        <v>0.29426730620228397</v>
      </c>
      <c r="W199">
        <v>2376.0500000000002</v>
      </c>
      <c r="X199">
        <v>2442</v>
      </c>
      <c r="Y199">
        <v>2376.0500000000002</v>
      </c>
      <c r="Z199">
        <v>2442</v>
      </c>
      <c r="AA199">
        <v>2376.0500000000002</v>
      </c>
      <c r="AB199">
        <v>2637.2</v>
      </c>
      <c r="AC199" s="1">
        <f>(Table2[[#This Row],[Close Price]]/Table2[[#This Row],[Day Low]])-1</f>
        <v>1.868647545295743E-2</v>
      </c>
      <c r="AD199" s="1">
        <f>(Table2[[#This Row],[Day High]]/Table2[[#This Row],[Close Price]])-1</f>
        <v>8.903303104794702E-3</v>
      </c>
      <c r="AE199" s="1">
        <f>(Table2[[#This Row],[Close Price]]/Table2[[#This Row],[Current Week Low]])-1</f>
        <v>1.868647545295743E-2</v>
      </c>
      <c r="AF199" s="1">
        <f>(Table2[[#This Row],[Current Week High]]/Table2[[#This Row],[Close Price]])-1</f>
        <v>8.903303104794702E-3</v>
      </c>
      <c r="AG199" s="1">
        <f>(Table2[[#This Row],[Close Price]]/Table2[[#This Row],[Current Month Low]])-1</f>
        <v>1.868647545295743E-2</v>
      </c>
      <c r="AH199" s="1">
        <f>(Table2[[#This Row],[Current Month High]]/Table2[[#This Row],[Close Price]])-1</f>
        <v>8.9549463942655283E-2</v>
      </c>
      <c r="AI199">
        <v>15.6809684149641</v>
      </c>
      <c r="AJ199">
        <v>118.402887435145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0.08</v>
      </c>
      <c r="AM199" t="s">
        <v>3216</v>
      </c>
      <c r="AN199">
        <v>-9.86</v>
      </c>
      <c r="AO199" t="s">
        <v>3215</v>
      </c>
      <c r="AP199">
        <v>7.9138997660950002E-3</v>
      </c>
      <c r="AQ199">
        <f>(Table2[[#This Row],[Sharpe Ratio]]-AVERAGE(Table2[Sharpe Ratio]))/_xlfn.STDEV.P(Table2[Sharpe Ratio])</f>
        <v>-0.64357470317274257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-0.14293725390618672</v>
      </c>
      <c r="AS199">
        <f>_xlfn.RANK.AVG(Table2[[#This Row],[1Y Return vs Nifty Z-Score]],Table2[1Y Return vs Nifty Z-Score])</f>
        <v>125</v>
      </c>
      <c r="AT199">
        <f>_xlfn.RANK.AVG(Table2[[#This Row],[6M Return vs Nifty Z-Score]],Table2[6M Return vs Nifty Z-Score])</f>
        <v>97</v>
      </c>
      <c r="AU199">
        <f>_xlfn.RANK.AVG(Table2[[#This Row],[Sharpe Ratio Z-Score]],Table2[Sharpe Ratio Z-Score])</f>
        <v>507</v>
      </c>
      <c r="AV199">
        <f>(Table2[[#This Row],[Rank 1Y]]+Table2[[#This Row],[Rank 6M]]+Table2[[#This Row],[Rank Sharpe]])/3</f>
        <v>243</v>
      </c>
    </row>
    <row r="200" spans="1:48" x14ac:dyDescent="0.3">
      <c r="A200" t="s">
        <v>434</v>
      </c>
      <c r="B200" t="s">
        <v>435</v>
      </c>
      <c r="C200" t="s">
        <v>3182</v>
      </c>
      <c r="D200" t="s">
        <v>261</v>
      </c>
      <c r="E200">
        <v>53276.238898244999</v>
      </c>
      <c r="F200">
        <v>4730.55</v>
      </c>
      <c r="G200">
        <v>43.974787308108603</v>
      </c>
      <c r="H200">
        <f>(Table2[[#This Row],[1Y Return vs Nifty]]-AVERAGE(Table2[1Y Return vs Nifty]))/_xlfn.STDEV.P(Table2[1Y Return vs Nifty])</f>
        <v>0.26504605194932429</v>
      </c>
      <c r="I200">
        <v>4.4493169933834498</v>
      </c>
      <c r="J200">
        <f>(Table2[[#This Row],[1M Return vs Nifty]]-AVERAGE(Table2[1M Return vs Nifty]))/_xlfn.STDEV.P(Table2[1M Return vs Nifty])</f>
        <v>0.18641562303476369</v>
      </c>
      <c r="K200">
        <v>12.9234673859583</v>
      </c>
      <c r="L200">
        <f>(Table2[[#This Row],[6M Return vs Nifty]]-AVERAGE(Table2[6M Return vs Nifty]))/_xlfn.STDEV.P(Table2[6M Return vs Nifty])</f>
        <v>-0.11984230568607429</v>
      </c>
      <c r="M200">
        <v>7.9139409322421503</v>
      </c>
      <c r="N200">
        <f>(Table2[[#This Row],[1W Return vs Nifty]]-AVERAGE(Table2[1W Return vs Nifty]))/_xlfn.STDEV.P(Table2[1W Return vs Nifty])</f>
        <v>1.9037334262011567</v>
      </c>
      <c r="O200">
        <v>4527.7700000000004</v>
      </c>
      <c r="P200">
        <v>4623.0023954728003</v>
      </c>
      <c r="Q200">
        <v>4230.0339108336202</v>
      </c>
      <c r="R200">
        <v>79.468970856041906</v>
      </c>
      <c r="S200" s="1">
        <f>(Table2[[#This Row],[Close Price]]-Table2[[#This Row],[20D EMA]])/Table2[[#This Row],[20D EMA]]</f>
        <v>4.4785843803903408E-2</v>
      </c>
      <c r="T200" s="1">
        <f>(Table2[[#This Row],[Close Price]]-Table2[[#This Row],[50D EMA]])/Table2[[#This Row],[50D EMA]]</f>
        <v>2.3263583993060166E-2</v>
      </c>
      <c r="U200" s="1">
        <f>(Table2[[#This Row],[Close Price]]-Table2[[#This Row],[200D EMA]])/Table2[[#This Row],[200D EMA]]</f>
        <v>0.11832436801144755</v>
      </c>
      <c r="V200">
        <v>0.87551590766221898</v>
      </c>
      <c r="W200">
        <v>4767.05</v>
      </c>
      <c r="X200">
        <v>5085</v>
      </c>
      <c r="Y200">
        <v>4767.05</v>
      </c>
      <c r="Z200">
        <v>5085</v>
      </c>
      <c r="AA200">
        <v>4265</v>
      </c>
      <c r="AB200">
        <v>5085</v>
      </c>
      <c r="AC200" s="1">
        <f>(Table2[[#This Row],[Close Price]]/Table2[[#This Row],[Day Low]])-1</f>
        <v>-7.6567269065774823E-3</v>
      </c>
      <c r="AD200" s="1">
        <f>(Table2[[#This Row],[Day High]]/Table2[[#This Row],[Close Price]])-1</f>
        <v>7.4927862510701715E-2</v>
      </c>
      <c r="AE200" s="1">
        <f>(Table2[[#This Row],[Close Price]]/Table2[[#This Row],[Current Week Low]])-1</f>
        <v>-7.6567269065774823E-3</v>
      </c>
      <c r="AF200" s="1">
        <f>(Table2[[#This Row],[Current Week High]]/Table2[[#This Row],[Close Price]])-1</f>
        <v>7.4927862510701715E-2</v>
      </c>
      <c r="AG200" s="1">
        <f>(Table2[[#This Row],[Close Price]]/Table2[[#This Row],[Current Month Low]])-1</f>
        <v>0.1091559202813599</v>
      </c>
      <c r="AH200" s="1">
        <f>(Table2[[#This Row],[Current Month High]]/Table2[[#This Row],[Close Price]])-1</f>
        <v>7.4927862510701715E-2</v>
      </c>
      <c r="AI200">
        <v>23.451818498906</v>
      </c>
      <c r="AJ200">
        <v>89.203079692030798</v>
      </c>
      <c r="AK200" t="str">
        <f>IF(AND(Table2[[#This Row],[20D EMA]]&gt;Table2[[#This Row],[50D EMA]],Table2[[#This Row],[50D EMA]]&gt;Table2[[#This Row],[200D EMA]]),"Uptrend","Downtrend/NoTrend")</f>
        <v>Downtrend/NoTrend</v>
      </c>
      <c r="AL200">
        <v>-0.09</v>
      </c>
      <c r="AM200" t="s">
        <v>3215</v>
      </c>
      <c r="AN200">
        <v>14.77</v>
      </c>
      <c r="AO200" t="s">
        <v>3216</v>
      </c>
      <c r="AP200">
        <v>0.12794469568087499</v>
      </c>
      <c r="AQ200">
        <f>(Table2[[#This Row],[Sharpe Ratio]]-AVERAGE(Table2[Sharpe Ratio]))/_xlfn.STDEV.P(Table2[Sharpe Ratio])</f>
        <v>0.75261497967554647</v>
      </c>
      <c r="AR2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0">
        <f>_xlfn.RANK.AVG(Table2[[#This Row],[1Y Return vs Nifty Z-Score]],Table2[1Y Return vs Nifty Z-Score])</f>
        <v>221</v>
      </c>
      <c r="AT200">
        <f>_xlfn.RANK.AVG(Table2[[#This Row],[6M Return vs Nifty Z-Score]],Table2[6M Return vs Nifty Z-Score])</f>
        <v>347</v>
      </c>
      <c r="AU200">
        <f>_xlfn.RANK.AVG(Table2[[#This Row],[Sharpe Ratio Z-Score]],Table2[Sharpe Ratio Z-Score])</f>
        <v>162</v>
      </c>
      <c r="AV200">
        <f>(Table2[[#This Row],[Rank 1Y]]+Table2[[#This Row],[Rank 6M]]+Table2[[#This Row],[Rank Sharpe]])/3</f>
        <v>243.33333333333334</v>
      </c>
    </row>
    <row r="201" spans="1:48" x14ac:dyDescent="0.3">
      <c r="A201" t="s">
        <v>1454</v>
      </c>
      <c r="B201" t="s">
        <v>1455</v>
      </c>
      <c r="C201" t="s">
        <v>3172</v>
      </c>
      <c r="D201" t="s">
        <v>118</v>
      </c>
      <c r="E201">
        <v>7509.60566432</v>
      </c>
      <c r="F201">
        <v>1209.45</v>
      </c>
      <c r="G201">
        <v>51.615972650681002</v>
      </c>
      <c r="H201">
        <f>(Table2[[#This Row],[1Y Return vs Nifty]]-AVERAGE(Table2[1Y Return vs Nifty]))/_xlfn.STDEV.P(Table2[1Y Return vs Nifty])</f>
        <v>0.39226137483600521</v>
      </c>
      <c r="I201">
        <v>2.2327262683360698</v>
      </c>
      <c r="J201">
        <f>(Table2[[#This Row],[1M Return vs Nifty]]-AVERAGE(Table2[1M Return vs Nifty]))/_xlfn.STDEV.P(Table2[1M Return vs Nifty])</f>
        <v>-2.7753523613569718E-2</v>
      </c>
      <c r="K201">
        <v>28.305065430622399</v>
      </c>
      <c r="L201">
        <f>(Table2[[#This Row],[6M Return vs Nifty]]-AVERAGE(Table2[6M Return vs Nifty]))/_xlfn.STDEV.P(Table2[6M Return vs Nifty])</f>
        <v>0.33808698811305254</v>
      </c>
      <c r="M201">
        <v>0.52817663520485603</v>
      </c>
      <c r="N201">
        <f>(Table2[[#This Row],[1W Return vs Nifty]]-AVERAGE(Table2[1W Return vs Nifty]))/_xlfn.STDEV.P(Table2[1W Return vs Nifty])</f>
        <v>0.11750309328056079</v>
      </c>
      <c r="O201">
        <v>1224.24</v>
      </c>
      <c r="P201">
        <v>1182.50285302778</v>
      </c>
      <c r="Q201">
        <v>1003.16156425073</v>
      </c>
      <c r="R201">
        <v>53.8497748314484</v>
      </c>
      <c r="S201" s="1">
        <f>(Table2[[#This Row],[Close Price]]-Table2[[#This Row],[20D EMA]])/Table2[[#This Row],[20D EMA]]</f>
        <v>-1.208096451676139E-2</v>
      </c>
      <c r="T201" s="1">
        <f>(Table2[[#This Row],[Close Price]]-Table2[[#This Row],[50D EMA]])/Table2[[#This Row],[50D EMA]]</f>
        <v>2.2788229984580823E-2</v>
      </c>
      <c r="U201" s="1">
        <f>(Table2[[#This Row],[Close Price]]-Table2[[#This Row],[200D EMA]])/Table2[[#This Row],[200D EMA]]</f>
        <v>0.205638297060702</v>
      </c>
      <c r="V201">
        <v>0.42625955419418599</v>
      </c>
      <c r="W201">
        <v>1205.05</v>
      </c>
      <c r="X201">
        <v>1242.5</v>
      </c>
      <c r="Y201">
        <v>1205.05</v>
      </c>
      <c r="Z201">
        <v>1242.5</v>
      </c>
      <c r="AA201">
        <v>1184.05</v>
      </c>
      <c r="AB201">
        <v>1310</v>
      </c>
      <c r="AC201" s="1">
        <f>(Table2[[#This Row],[Close Price]]/Table2[[#This Row],[Day Low]])-1</f>
        <v>3.6513007759015892E-3</v>
      </c>
      <c r="AD201" s="1">
        <f>(Table2[[#This Row],[Day High]]/Table2[[#This Row],[Close Price]])-1</f>
        <v>2.7326470709826634E-2</v>
      </c>
      <c r="AE201" s="1">
        <f>(Table2[[#This Row],[Close Price]]/Table2[[#This Row],[Current Week Low]])-1</f>
        <v>3.6513007759015892E-3</v>
      </c>
      <c r="AF201" s="1">
        <f>(Table2[[#This Row],[Current Week High]]/Table2[[#This Row],[Close Price]])-1</f>
        <v>2.7326470709826634E-2</v>
      </c>
      <c r="AG201" s="1">
        <f>(Table2[[#This Row],[Close Price]]/Table2[[#This Row],[Current Month Low]])-1</f>
        <v>2.1451796799121681E-2</v>
      </c>
      <c r="AH201" s="1">
        <f>(Table2[[#This Row],[Current Month High]]/Table2[[#This Row],[Close Price]])-1</f>
        <v>8.3136963082392823E-2</v>
      </c>
      <c r="AI201">
        <v>11.298524122534999</v>
      </c>
      <c r="AJ201">
        <v>85.712092130518201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7.0000000000000007E-2</v>
      </c>
      <c r="AM201" t="s">
        <v>3216</v>
      </c>
      <c r="AN201">
        <v>0.22</v>
      </c>
      <c r="AO201" t="s">
        <v>3216</v>
      </c>
      <c r="AP201">
        <v>6.9210804462368006E-2</v>
      </c>
      <c r="AQ201">
        <f>(Table2[[#This Row],[Sharpe Ratio]]-AVERAGE(Table2[Sharpe Ratio]))/_xlfn.STDEV.P(Table2[Sharpe Ratio])</f>
        <v>6.9426533511826066E-2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0.88952446612787484</v>
      </c>
      <c r="AS201">
        <f>_xlfn.RANK.AVG(Table2[[#This Row],[1Y Return vs Nifty Z-Score]],Table2[1Y Return vs Nifty Z-Score])</f>
        <v>183</v>
      </c>
      <c r="AT201">
        <f>_xlfn.RANK.AVG(Table2[[#This Row],[6M Return vs Nifty Z-Score]],Table2[6M Return vs Nifty Z-Score])</f>
        <v>218</v>
      </c>
      <c r="AU201">
        <f>_xlfn.RANK.AVG(Table2[[#This Row],[Sharpe Ratio Z-Score]],Table2[Sharpe Ratio Z-Score])</f>
        <v>329</v>
      </c>
      <c r="AV201">
        <f>(Table2[[#This Row],[Rank 1Y]]+Table2[[#This Row],[Rank 6M]]+Table2[[#This Row],[Rank Sharpe]])/3</f>
        <v>243.33333333333334</v>
      </c>
    </row>
    <row r="202" spans="1:48" x14ac:dyDescent="0.3">
      <c r="A202" t="s">
        <v>597</v>
      </c>
      <c r="B202" t="s">
        <v>598</v>
      </c>
      <c r="C202" t="s">
        <v>3177</v>
      </c>
      <c r="D202" t="s">
        <v>178</v>
      </c>
      <c r="E202">
        <v>33490.980635945001</v>
      </c>
      <c r="F202">
        <v>189.38</v>
      </c>
      <c r="G202">
        <v>71.663895491881107</v>
      </c>
      <c r="H202">
        <f>(Table2[[#This Row],[1Y Return vs Nifty]]-AVERAGE(Table2[1Y Return vs Nifty]))/_xlfn.STDEV.P(Table2[1Y Return vs Nifty])</f>
        <v>0.72603196972540307</v>
      </c>
      <c r="I202">
        <v>4.2875187933740397</v>
      </c>
      <c r="J202">
        <f>(Table2[[#This Row],[1M Return vs Nifty]]-AVERAGE(Table2[1M Return vs Nifty]))/_xlfn.STDEV.P(Table2[1M Return vs Nifty])</f>
        <v>0.17078252395441315</v>
      </c>
      <c r="K202">
        <v>20.888306285376601</v>
      </c>
      <c r="L202">
        <f>(Table2[[#This Row],[6M Return vs Nifty]]-AVERAGE(Table2[6M Return vs Nifty]))/_xlfn.STDEV.P(Table2[6M Return vs Nifty])</f>
        <v>0.11728084899808432</v>
      </c>
      <c r="M202">
        <v>3.9161810835170501</v>
      </c>
      <c r="N202">
        <f>(Table2[[#This Row],[1W Return vs Nifty]]-AVERAGE(Table2[1W Return vs Nifty]))/_xlfn.STDEV.P(Table2[1W Return vs Nifty])</f>
        <v>0.93688427987931744</v>
      </c>
      <c r="O202">
        <v>178.56</v>
      </c>
      <c r="P202">
        <v>180.45354206668799</v>
      </c>
      <c r="Q202">
        <v>163.01601337548101</v>
      </c>
      <c r="R202">
        <v>61.348727932902896</v>
      </c>
      <c r="S202" s="1">
        <f>(Table2[[#This Row],[Close Price]]-Table2[[#This Row],[20D EMA]])/Table2[[#This Row],[20D EMA]]</f>
        <v>6.0595878136200675E-2</v>
      </c>
      <c r="T202" s="1">
        <f>(Table2[[#This Row],[Close Price]]-Table2[[#This Row],[50D EMA]])/Table2[[#This Row],[50D EMA]]</f>
        <v>4.9466792566549719E-2</v>
      </c>
      <c r="U202" s="1">
        <f>(Table2[[#This Row],[Close Price]]-Table2[[#This Row],[200D EMA]])/Table2[[#This Row],[200D EMA]]</f>
        <v>0.16172636097899051</v>
      </c>
      <c r="V202">
        <v>0.63948700441686401</v>
      </c>
      <c r="W202">
        <v>183.05</v>
      </c>
      <c r="X202">
        <v>190</v>
      </c>
      <c r="Y202">
        <v>183.05</v>
      </c>
      <c r="Z202">
        <v>190</v>
      </c>
      <c r="AA202">
        <v>168.02</v>
      </c>
      <c r="AB202">
        <v>190</v>
      </c>
      <c r="AC202" s="1">
        <f>(Table2[[#This Row],[Close Price]]/Table2[[#This Row],[Day Low]])-1</f>
        <v>3.4580715651461258E-2</v>
      </c>
      <c r="AD202" s="1">
        <f>(Table2[[#This Row],[Day High]]/Table2[[#This Row],[Close Price]])-1</f>
        <v>3.2738409546941849E-3</v>
      </c>
      <c r="AE202" s="1">
        <f>(Table2[[#This Row],[Close Price]]/Table2[[#This Row],[Current Week Low]])-1</f>
        <v>3.4580715651461258E-2</v>
      </c>
      <c r="AF202" s="1">
        <f>(Table2[[#This Row],[Current Week High]]/Table2[[#This Row],[Close Price]])-1</f>
        <v>3.2738409546941849E-3</v>
      </c>
      <c r="AG202" s="1">
        <f>(Table2[[#This Row],[Close Price]]/Table2[[#This Row],[Current Month Low]])-1</f>
        <v>0.12712772289013197</v>
      </c>
      <c r="AH202" s="1">
        <f>(Table2[[#This Row],[Current Month High]]/Table2[[#This Row],[Close Price]])-1</f>
        <v>3.2738409546941849E-3</v>
      </c>
      <c r="AI202">
        <v>10.360122505016299</v>
      </c>
      <c r="AJ202">
        <v>113.747178329571</v>
      </c>
      <c r="AK202" t="str">
        <f>IF(AND(Table2[[#This Row],[20D EMA]]&gt;Table2[[#This Row],[50D EMA]],Table2[[#This Row],[50D EMA]]&gt;Table2[[#This Row],[200D EMA]]),"Uptrend","Downtrend/NoTrend")</f>
        <v>Downtrend/NoTrend</v>
      </c>
      <c r="AL202">
        <v>0.06</v>
      </c>
      <c r="AM202" t="s">
        <v>3216</v>
      </c>
      <c r="AN202">
        <v>3.64</v>
      </c>
      <c r="AO202" t="s">
        <v>3216</v>
      </c>
      <c r="AP202">
        <v>6.9098045257133006E-2</v>
      </c>
      <c r="AQ202">
        <f>(Table2[[#This Row],[Sharpe Ratio]]-AVERAGE(Table2[Sharpe Ratio]))/_xlfn.STDEV.P(Table2[Sharpe Ratio])</f>
        <v>6.8114926454691707E-2</v>
      </c>
      <c r="AR2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2">
        <f>_xlfn.RANK.AVG(Table2[[#This Row],[1Y Return vs Nifty Z-Score]],Table2[1Y Return vs Nifty Z-Score])</f>
        <v>129</v>
      </c>
      <c r="AT202">
        <f>_xlfn.RANK.AVG(Table2[[#This Row],[6M Return vs Nifty Z-Score]],Table2[6M Return vs Nifty Z-Score])</f>
        <v>272</v>
      </c>
      <c r="AU202">
        <f>_xlfn.RANK.AVG(Table2[[#This Row],[Sharpe Ratio Z-Score]],Table2[Sharpe Ratio Z-Score])</f>
        <v>330</v>
      </c>
      <c r="AV202">
        <f>(Table2[[#This Row],[Rank 1Y]]+Table2[[#This Row],[Rank 6M]]+Table2[[#This Row],[Rank Sharpe]])/3</f>
        <v>243.66666666666666</v>
      </c>
    </row>
    <row r="203" spans="1:48" x14ac:dyDescent="0.3">
      <c r="A203" t="s">
        <v>906</v>
      </c>
      <c r="B203" t="s">
        <v>907</v>
      </c>
      <c r="C203" t="s">
        <v>3170</v>
      </c>
      <c r="D203" t="s">
        <v>24</v>
      </c>
      <c r="E203">
        <v>17471.777031590998</v>
      </c>
      <c r="F203">
        <v>217.37</v>
      </c>
      <c r="G203">
        <v>34.888711858766598</v>
      </c>
      <c r="H203">
        <f>(Table2[[#This Row],[1Y Return vs Nifty]]-AVERAGE(Table2[1Y Return vs Nifty]))/_xlfn.STDEV.P(Table2[1Y Return vs Nifty])</f>
        <v>0.11377527781683097</v>
      </c>
      <c r="I203">
        <v>-1.74255042387558</v>
      </c>
      <c r="J203">
        <f>(Table2[[#This Row],[1M Return vs Nifty]]-AVERAGE(Table2[1M Return vs Nifty]))/_xlfn.STDEV.P(Table2[1M Return vs Nifty])</f>
        <v>-0.41184861489109009</v>
      </c>
      <c r="K203">
        <v>7.8625781194615696</v>
      </c>
      <c r="L203">
        <f>(Table2[[#This Row],[6M Return vs Nifty]]-AVERAGE(Table2[6M Return vs Nifty]))/_xlfn.STDEV.P(Table2[6M Return vs Nifty])</f>
        <v>-0.27051127005979769</v>
      </c>
      <c r="M203">
        <v>-2.8377195413755998</v>
      </c>
      <c r="N203">
        <f>(Table2[[#This Row],[1W Return vs Nifty]]-AVERAGE(Table2[1W Return vs Nifty]))/_xlfn.STDEV.P(Table2[1W Return vs Nifty])</f>
        <v>-0.69653125797557291</v>
      </c>
      <c r="O203">
        <v>219.75</v>
      </c>
      <c r="P203">
        <v>216.00498762749999</v>
      </c>
      <c r="Q203">
        <v>191.34321112243001</v>
      </c>
      <c r="R203">
        <v>40.331962671713299</v>
      </c>
      <c r="S203" s="1">
        <f>(Table2[[#This Row],[Close Price]]-Table2[[#This Row],[20D EMA]])/Table2[[#This Row],[20D EMA]]</f>
        <v>-1.0830489192263915E-2</v>
      </c>
      <c r="T203" s="1">
        <f>(Table2[[#This Row],[Close Price]]-Table2[[#This Row],[50D EMA]])/Table2[[#This Row],[50D EMA]]</f>
        <v>6.3193558051260305E-3</v>
      </c>
      <c r="U203" s="1">
        <f>(Table2[[#This Row],[Close Price]]-Table2[[#This Row],[200D EMA]])/Table2[[#This Row],[200D EMA]]</f>
        <v>0.13602149104164918</v>
      </c>
      <c r="V203">
        <v>0.49227403351070997</v>
      </c>
      <c r="W203">
        <v>215.25</v>
      </c>
      <c r="X203">
        <v>218.79</v>
      </c>
      <c r="Y203">
        <v>215.25</v>
      </c>
      <c r="Z203">
        <v>218.79</v>
      </c>
      <c r="AA203">
        <v>212.21</v>
      </c>
      <c r="AB203">
        <v>226</v>
      </c>
      <c r="AC203" s="1">
        <f>(Table2[[#This Row],[Close Price]]/Table2[[#This Row],[Day Low]])-1</f>
        <v>9.8490127758421586E-3</v>
      </c>
      <c r="AD203" s="1">
        <f>(Table2[[#This Row],[Day High]]/Table2[[#This Row],[Close Price]])-1</f>
        <v>6.5326401987393368E-3</v>
      </c>
      <c r="AE203" s="1">
        <f>(Table2[[#This Row],[Close Price]]/Table2[[#This Row],[Current Week Low]])-1</f>
        <v>9.8490127758421586E-3</v>
      </c>
      <c r="AF203" s="1">
        <f>(Table2[[#This Row],[Current Week High]]/Table2[[#This Row],[Close Price]])-1</f>
        <v>6.5326401987393368E-3</v>
      </c>
      <c r="AG203" s="1">
        <f>(Table2[[#This Row],[Close Price]]/Table2[[#This Row],[Current Month Low]])-1</f>
        <v>2.4315536496866352E-2</v>
      </c>
      <c r="AH203" s="1">
        <f>(Table2[[#This Row],[Current Month High]]/Table2[[#This Row],[Close Price]])-1</f>
        <v>3.9701890785296845E-2</v>
      </c>
      <c r="AI203">
        <v>7.0754933983530197</v>
      </c>
      <c r="AJ203">
        <v>70.486274509803906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0.1</v>
      </c>
      <c r="AM203" t="s">
        <v>3216</v>
      </c>
      <c r="AN203">
        <v>-2.69</v>
      </c>
      <c r="AO203" t="s">
        <v>3215</v>
      </c>
      <c r="AP203">
        <v>0.180935328241173</v>
      </c>
      <c r="AQ203">
        <f>(Table2[[#This Row],[Sharpe Ratio]]-AVERAGE(Table2[Sharpe Ratio]))/_xlfn.STDEV.P(Table2[Sharpe Ratio])</f>
        <v>1.3689982495225688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0.10388238441293918</v>
      </c>
      <c r="AS203">
        <f>_xlfn.RANK.AVG(Table2[[#This Row],[1Y Return vs Nifty Z-Score]],Table2[1Y Return vs Nifty Z-Score])</f>
        <v>272</v>
      </c>
      <c r="AT203">
        <f>_xlfn.RANK.AVG(Table2[[#This Row],[6M Return vs Nifty Z-Score]],Table2[6M Return vs Nifty Z-Score])</f>
        <v>400</v>
      </c>
      <c r="AU203">
        <f>_xlfn.RANK.AVG(Table2[[#This Row],[Sharpe Ratio Z-Score]],Table2[Sharpe Ratio Z-Score])</f>
        <v>63</v>
      </c>
      <c r="AV203">
        <f>(Table2[[#This Row],[Rank 1Y]]+Table2[[#This Row],[Rank 6M]]+Table2[[#This Row],[Rank Sharpe]])/3</f>
        <v>245</v>
      </c>
    </row>
    <row r="204" spans="1:48" x14ac:dyDescent="0.3">
      <c r="A204" t="s">
        <v>890</v>
      </c>
      <c r="B204" t="s">
        <v>891</v>
      </c>
      <c r="C204" t="s">
        <v>3179</v>
      </c>
      <c r="D204" t="s">
        <v>792</v>
      </c>
      <c r="E204">
        <v>17903.495681100001</v>
      </c>
      <c r="F204">
        <v>425.85</v>
      </c>
      <c r="G204">
        <v>30.165080375723601</v>
      </c>
      <c r="H204">
        <f>(Table2[[#This Row],[1Y Return vs Nifty]]-AVERAGE(Table2[1Y Return vs Nifty]))/_xlfn.STDEV.P(Table2[1Y Return vs Nifty])</f>
        <v>3.5133250778823309E-2</v>
      </c>
      <c r="I204">
        <v>13.1194155284222</v>
      </c>
      <c r="J204">
        <f>(Table2[[#This Row],[1M Return vs Nifty]]-AVERAGE(Table2[1M Return vs Nifty]))/_xlfn.STDEV.P(Table2[1M Return vs Nifty])</f>
        <v>1.0241289562287046</v>
      </c>
      <c r="K204">
        <v>11.1253856635555</v>
      </c>
      <c r="L204">
        <f>(Table2[[#This Row],[6M Return vs Nifty]]-AVERAGE(Table2[6M Return vs Nifty]))/_xlfn.STDEV.P(Table2[6M Return vs Nifty])</f>
        <v>-0.17337343365744062</v>
      </c>
      <c r="M204">
        <v>-3.7430400044518102</v>
      </c>
      <c r="N204">
        <f>(Table2[[#This Row],[1W Return vs Nifty]]-AVERAGE(Table2[1W Return vs Nifty]))/_xlfn.STDEV.P(Table2[1W Return vs Nifty])</f>
        <v>-0.9154809573058279</v>
      </c>
      <c r="O204">
        <v>426.72</v>
      </c>
      <c r="P204">
        <v>399.71122347250798</v>
      </c>
      <c r="Q204">
        <v>346.84998334436699</v>
      </c>
      <c r="R204">
        <v>50.385204978637297</v>
      </c>
      <c r="S204" s="1">
        <f>(Table2[[#This Row],[Close Price]]-Table2[[#This Row],[20D EMA]])/Table2[[#This Row],[20D EMA]]</f>
        <v>-2.03880764904388E-3</v>
      </c>
      <c r="T204" s="1">
        <f>(Table2[[#This Row],[Close Price]]-Table2[[#This Row],[50D EMA]])/Table2[[#This Row],[50D EMA]]</f>
        <v>6.5394152059104885E-2</v>
      </c>
      <c r="U204" s="1">
        <f>(Table2[[#This Row],[Close Price]]-Table2[[#This Row],[200D EMA]])/Table2[[#This Row],[200D EMA]]</f>
        <v>0.22776422213980202</v>
      </c>
      <c r="V204">
        <v>1.0668551913520501</v>
      </c>
      <c r="W204">
        <v>423.1</v>
      </c>
      <c r="X204">
        <v>440.5</v>
      </c>
      <c r="Y204">
        <v>423.1</v>
      </c>
      <c r="Z204">
        <v>440.5</v>
      </c>
      <c r="AA204">
        <v>407.25</v>
      </c>
      <c r="AB204">
        <v>474.4</v>
      </c>
      <c r="AC204" s="1">
        <f>(Table2[[#This Row],[Close Price]]/Table2[[#This Row],[Day Low]])-1</f>
        <v>6.4996454738832643E-3</v>
      </c>
      <c r="AD204" s="1">
        <f>(Table2[[#This Row],[Day High]]/Table2[[#This Row],[Close Price]])-1</f>
        <v>3.440178466596211E-2</v>
      </c>
      <c r="AE204" s="1">
        <f>(Table2[[#This Row],[Close Price]]/Table2[[#This Row],[Current Week Low]])-1</f>
        <v>6.4996454738832643E-3</v>
      </c>
      <c r="AF204" s="1">
        <f>(Table2[[#This Row],[Current Week High]]/Table2[[#This Row],[Close Price]])-1</f>
        <v>3.440178466596211E-2</v>
      </c>
      <c r="AG204" s="1">
        <f>(Table2[[#This Row],[Close Price]]/Table2[[#This Row],[Current Month Low]])-1</f>
        <v>4.5672191528545181E-2</v>
      </c>
      <c r="AH204" s="1">
        <f>(Table2[[#This Row],[Current Month High]]/Table2[[#This Row],[Close Price]])-1</f>
        <v>0.11400727955852985</v>
      </c>
      <c r="AI204">
        <v>11.400727955852901</v>
      </c>
      <c r="AJ204">
        <v>85.313315926892898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0.11</v>
      </c>
      <c r="AM204" t="s">
        <v>3216</v>
      </c>
      <c r="AN204">
        <v>-0.18</v>
      </c>
      <c r="AO204" t="s">
        <v>3215</v>
      </c>
      <c r="AP204">
        <v>0.16897611664378501</v>
      </c>
      <c r="AQ204">
        <f>(Table2[[#This Row],[Sharpe Ratio]]-AVERAGE(Table2[Sharpe Ratio]))/_xlfn.STDEV.P(Table2[Sharpe Ratio])</f>
        <v>1.2298895506255991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1.2002973666698589</v>
      </c>
      <c r="AS204">
        <f>_xlfn.RANK.AVG(Table2[[#This Row],[1Y Return vs Nifty Z-Score]],Table2[1Y Return vs Nifty Z-Score])</f>
        <v>285</v>
      </c>
      <c r="AT204">
        <f>_xlfn.RANK.AVG(Table2[[#This Row],[6M Return vs Nifty Z-Score]],Table2[6M Return vs Nifty Z-Score])</f>
        <v>368</v>
      </c>
      <c r="AU204">
        <f>_xlfn.RANK.AVG(Table2[[#This Row],[Sharpe Ratio Z-Score]],Table2[Sharpe Ratio Z-Score])</f>
        <v>85</v>
      </c>
      <c r="AV204">
        <f>(Table2[[#This Row],[Rank 1Y]]+Table2[[#This Row],[Rank 6M]]+Table2[[#This Row],[Rank Sharpe]])/3</f>
        <v>246</v>
      </c>
    </row>
    <row r="205" spans="1:48" x14ac:dyDescent="0.3">
      <c r="A205" t="s">
        <v>805</v>
      </c>
      <c r="B205" t="s">
        <v>806</v>
      </c>
      <c r="C205" t="s">
        <v>3172</v>
      </c>
      <c r="D205" t="s">
        <v>37</v>
      </c>
      <c r="E205">
        <v>20449.849384360001</v>
      </c>
      <c r="F205">
        <v>546.65</v>
      </c>
      <c r="G205">
        <v>30.632319733885399</v>
      </c>
      <c r="H205">
        <f>(Table2[[#This Row],[1Y Return vs Nifty]]-AVERAGE(Table2[1Y Return vs Nifty]))/_xlfn.STDEV.P(Table2[1Y Return vs Nifty])</f>
        <v>4.2912149359224487E-2</v>
      </c>
      <c r="I205">
        <v>-1.3435910865682199</v>
      </c>
      <c r="J205">
        <f>(Table2[[#This Row],[1M Return vs Nifty]]-AVERAGE(Table2[1M Return vs Nifty]))/_xlfn.STDEV.P(Table2[1M Return vs Nifty])</f>
        <v>-0.373300776603679</v>
      </c>
      <c r="K205">
        <v>16.195298356478698</v>
      </c>
      <c r="L205">
        <f>(Table2[[#This Row],[6M Return vs Nifty]]-AVERAGE(Table2[6M Return vs Nifty]))/_xlfn.STDEV.P(Table2[6M Return vs Nifty])</f>
        <v>-2.2435830662481476E-2</v>
      </c>
      <c r="M205">
        <v>6.2460481540944801E-2</v>
      </c>
      <c r="N205">
        <f>(Table2[[#This Row],[1W Return vs Nifty]]-AVERAGE(Table2[1W Return vs Nifty]))/_xlfn.STDEV.P(Table2[1W Return vs Nifty])</f>
        <v>4.8706984802983147E-3</v>
      </c>
      <c r="O205">
        <v>552.42999999999995</v>
      </c>
      <c r="P205">
        <v>530.92293674561802</v>
      </c>
      <c r="Q205">
        <v>462.95007826998699</v>
      </c>
      <c r="R205">
        <v>50.415147165957997</v>
      </c>
      <c r="S205" s="1">
        <f>(Table2[[#This Row],[Close Price]]-Table2[[#This Row],[20D EMA]])/Table2[[#This Row],[20D EMA]]</f>
        <v>-1.0462864073276203E-2</v>
      </c>
      <c r="T205" s="1">
        <f>(Table2[[#This Row],[Close Price]]-Table2[[#This Row],[50D EMA]])/Table2[[#This Row],[50D EMA]]</f>
        <v>2.9622120586433234E-2</v>
      </c>
      <c r="U205" s="1">
        <f>(Table2[[#This Row],[Close Price]]-Table2[[#This Row],[200D EMA]])/Table2[[#This Row],[200D EMA]]</f>
        <v>0.18079686268289211</v>
      </c>
      <c r="V205">
        <v>0.71463507068060705</v>
      </c>
      <c r="W205">
        <v>545</v>
      </c>
      <c r="X205">
        <v>558.45000000000005</v>
      </c>
      <c r="Y205">
        <v>545</v>
      </c>
      <c r="Z205">
        <v>558.45000000000005</v>
      </c>
      <c r="AA205">
        <v>532.15</v>
      </c>
      <c r="AB205">
        <v>595.85</v>
      </c>
      <c r="AC205" s="1">
        <f>(Table2[[#This Row],[Close Price]]/Table2[[#This Row],[Day Low]])-1</f>
        <v>3.0275229357796807E-3</v>
      </c>
      <c r="AD205" s="1">
        <f>(Table2[[#This Row],[Day High]]/Table2[[#This Row],[Close Price]])-1</f>
        <v>2.158602396414544E-2</v>
      </c>
      <c r="AE205" s="1">
        <f>(Table2[[#This Row],[Close Price]]/Table2[[#This Row],[Current Week Low]])-1</f>
        <v>3.0275229357796807E-3</v>
      </c>
      <c r="AF205" s="1">
        <f>(Table2[[#This Row],[Current Week High]]/Table2[[#This Row],[Close Price]])-1</f>
        <v>2.158602396414544E-2</v>
      </c>
      <c r="AG205" s="1">
        <f>(Table2[[#This Row],[Close Price]]/Table2[[#This Row],[Current Month Low]])-1</f>
        <v>2.7247956403269713E-2</v>
      </c>
      <c r="AH205" s="1">
        <f>(Table2[[#This Row],[Current Month High]]/Table2[[#This Row],[Close Price]])-1</f>
        <v>9.0002743986097311E-2</v>
      </c>
      <c r="AI205">
        <v>9.0002743986097293</v>
      </c>
      <c r="AJ205">
        <v>64.159159159159103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0.16</v>
      </c>
      <c r="AM205" t="s">
        <v>3216</v>
      </c>
      <c r="AN205">
        <v>1.33</v>
      </c>
      <c r="AO205" t="s">
        <v>3216</v>
      </c>
      <c r="AP205">
        <v>0.13723680478099701</v>
      </c>
      <c r="AQ205">
        <f>(Table2[[#This Row],[Sharpe Ratio]]-AVERAGE(Table2[Sharpe Ratio]))/_xlfn.STDEV.P(Table2[Sharpe Ratio])</f>
        <v>0.86070013197847772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0.51274637255184008</v>
      </c>
      <c r="AS205">
        <f>_xlfn.RANK.AVG(Table2[[#This Row],[1Y Return vs Nifty Z-Score]],Table2[1Y Return vs Nifty Z-Score])</f>
        <v>282</v>
      </c>
      <c r="AT205">
        <f>_xlfn.RANK.AVG(Table2[[#This Row],[6M Return vs Nifty Z-Score]],Table2[6M Return vs Nifty Z-Score])</f>
        <v>317</v>
      </c>
      <c r="AU205">
        <f>_xlfn.RANK.AVG(Table2[[#This Row],[Sharpe Ratio Z-Score]],Table2[Sharpe Ratio Z-Score])</f>
        <v>141</v>
      </c>
      <c r="AV205">
        <f>(Table2[[#This Row],[Rank 1Y]]+Table2[[#This Row],[Rank 6M]]+Table2[[#This Row],[Rank Sharpe]])/3</f>
        <v>246.66666666666666</v>
      </c>
    </row>
    <row r="206" spans="1:48" x14ac:dyDescent="0.3">
      <c r="A206" t="s">
        <v>809</v>
      </c>
      <c r="B206" t="s">
        <v>810</v>
      </c>
      <c r="C206" t="s">
        <v>3184</v>
      </c>
      <c r="D206" t="s">
        <v>383</v>
      </c>
      <c r="E206">
        <v>20339.113857205</v>
      </c>
      <c r="F206">
        <v>514.54999999999995</v>
      </c>
      <c r="G206">
        <v>56.787160004703601</v>
      </c>
      <c r="H206">
        <f>(Table2[[#This Row],[1Y Return vs Nifty]]-AVERAGE(Table2[1Y Return vs Nifty]))/_xlfn.STDEV.P(Table2[1Y Return vs Nifty])</f>
        <v>0.47835459721661039</v>
      </c>
      <c r="I206">
        <v>-0.75340075318445898</v>
      </c>
      <c r="J206">
        <f>(Table2[[#This Row],[1M Return vs Nifty]]-AVERAGE(Table2[1M Return vs Nifty]))/_xlfn.STDEV.P(Table2[1M Return vs Nifty])</f>
        <v>-0.31627601392080085</v>
      </c>
      <c r="K206">
        <v>34.341881796086597</v>
      </c>
      <c r="L206">
        <f>(Table2[[#This Row],[6M Return vs Nifty]]-AVERAGE(Table2[6M Return vs Nifty]))/_xlfn.STDEV.P(Table2[6M Return vs Nifty])</f>
        <v>0.51781051534376299</v>
      </c>
      <c r="M206">
        <v>0.44146058453785703</v>
      </c>
      <c r="N206">
        <f>(Table2[[#This Row],[1W Return vs Nifty]]-AVERAGE(Table2[1W Return vs Nifty]))/_xlfn.STDEV.P(Table2[1W Return vs Nifty])</f>
        <v>9.6531013232649288E-2</v>
      </c>
      <c r="O206">
        <v>511.12</v>
      </c>
      <c r="P206">
        <v>501.087654426352</v>
      </c>
      <c r="Q206">
        <v>427.86213469872098</v>
      </c>
      <c r="R206">
        <v>46.514141294465702</v>
      </c>
      <c r="S206" s="1">
        <f>(Table2[[#This Row],[Close Price]]-Table2[[#This Row],[20D EMA]])/Table2[[#This Row],[20D EMA]]</f>
        <v>6.7107528564719632E-3</v>
      </c>
      <c r="T206" s="1">
        <f>(Table2[[#This Row],[Close Price]]-Table2[[#This Row],[50D EMA]])/Table2[[#This Row],[50D EMA]]</f>
        <v>2.686624875853252E-2</v>
      </c>
      <c r="U206" s="1">
        <f>(Table2[[#This Row],[Close Price]]-Table2[[#This Row],[200D EMA]])/Table2[[#This Row],[200D EMA]]</f>
        <v>0.20260700415174671</v>
      </c>
      <c r="V206">
        <v>0.38440024900332398</v>
      </c>
      <c r="W206">
        <v>507.85</v>
      </c>
      <c r="X206">
        <v>516.45000000000005</v>
      </c>
      <c r="Y206">
        <v>507.85</v>
      </c>
      <c r="Z206">
        <v>516.45000000000005</v>
      </c>
      <c r="AA206">
        <v>488</v>
      </c>
      <c r="AB206">
        <v>538</v>
      </c>
      <c r="AC206" s="1">
        <f>(Table2[[#This Row],[Close Price]]/Table2[[#This Row],[Day Low]])-1</f>
        <v>1.3192871910997273E-2</v>
      </c>
      <c r="AD206" s="1">
        <f>(Table2[[#This Row],[Day High]]/Table2[[#This Row],[Close Price]])-1</f>
        <v>3.6925468856283672E-3</v>
      </c>
      <c r="AE206" s="1">
        <f>(Table2[[#This Row],[Close Price]]/Table2[[#This Row],[Current Week Low]])-1</f>
        <v>1.3192871910997273E-2</v>
      </c>
      <c r="AF206" s="1">
        <f>(Table2[[#This Row],[Current Week High]]/Table2[[#This Row],[Close Price]])-1</f>
        <v>3.6925468856283672E-3</v>
      </c>
      <c r="AG206" s="1">
        <f>(Table2[[#This Row],[Close Price]]/Table2[[#This Row],[Current Month Low]])-1</f>
        <v>5.4405737704917856E-2</v>
      </c>
      <c r="AH206" s="1">
        <f>(Table2[[#This Row],[Current Month High]]/Table2[[#This Row],[Close Price]])-1</f>
        <v>4.5573802351569492E-2</v>
      </c>
      <c r="AI206">
        <v>11.6218054610825</v>
      </c>
      <c r="AJ206">
        <v>95.312203454165797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0.01</v>
      </c>
      <c r="AM206" t="s">
        <v>3216</v>
      </c>
      <c r="AN206">
        <v>1.1100000000000001</v>
      </c>
      <c r="AO206" t="s">
        <v>3216</v>
      </c>
      <c r="AP206">
        <v>4.3136761532886002E-2</v>
      </c>
      <c r="AQ206">
        <f>(Table2[[#This Row],[Sharpe Ratio]]-AVERAGE(Table2[Sharpe Ratio]))/_xlfn.STDEV.P(Table2[Sharpe Ratio])</f>
        <v>-0.23386487975292183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0.5425552321192999</v>
      </c>
      <c r="AS206">
        <f>_xlfn.RANK.AVG(Table2[[#This Row],[1Y Return vs Nifty Z-Score]],Table2[1Y Return vs Nifty Z-Score])</f>
        <v>164</v>
      </c>
      <c r="AT206">
        <f>_xlfn.RANK.AVG(Table2[[#This Row],[6M Return vs Nifty Z-Score]],Table2[6M Return vs Nifty Z-Score])</f>
        <v>177</v>
      </c>
      <c r="AU206">
        <f>_xlfn.RANK.AVG(Table2[[#This Row],[Sharpe Ratio Z-Score]],Table2[Sharpe Ratio Z-Score])</f>
        <v>400</v>
      </c>
      <c r="AV206">
        <f>(Table2[[#This Row],[Rank 1Y]]+Table2[[#This Row],[Rank 6M]]+Table2[[#This Row],[Rank Sharpe]])/3</f>
        <v>247</v>
      </c>
    </row>
    <row r="207" spans="1:48" x14ac:dyDescent="0.3">
      <c r="A207" t="s">
        <v>1648</v>
      </c>
      <c r="B207" t="s">
        <v>1649</v>
      </c>
      <c r="C207" t="s">
        <v>3182</v>
      </c>
      <c r="D207" t="s">
        <v>1395</v>
      </c>
      <c r="E207">
        <v>5472.54746651</v>
      </c>
      <c r="F207">
        <v>757.85</v>
      </c>
      <c r="G207">
        <v>45.9048467251624</v>
      </c>
      <c r="H207">
        <f>(Table2[[#This Row],[1Y Return vs Nifty]]-AVERAGE(Table2[1Y Return vs Nifty]))/_xlfn.STDEV.P(Table2[1Y Return vs Nifty])</f>
        <v>0.29717891104423527</v>
      </c>
      <c r="I207">
        <v>27.230376169033999</v>
      </c>
      <c r="J207">
        <f>(Table2[[#This Row],[1M Return vs Nifty]]-AVERAGE(Table2[1M Return vs Nifty]))/_xlfn.STDEV.P(Table2[1M Return vs Nifty])</f>
        <v>2.3875436654206554</v>
      </c>
      <c r="K207">
        <v>64.753525688700705</v>
      </c>
      <c r="L207">
        <f>(Table2[[#This Row],[6M Return vs Nifty]]-AVERAGE(Table2[6M Return vs Nifty]))/_xlfn.STDEV.P(Table2[6M Return vs Nifty])</f>
        <v>1.4232029570508451</v>
      </c>
      <c r="M207">
        <v>-2.7544970379553999</v>
      </c>
      <c r="N207">
        <f>(Table2[[#This Row],[1W Return vs Nifty]]-AVERAGE(Table2[1W Return vs Nifty]))/_xlfn.STDEV.P(Table2[1W Return vs Nifty])</f>
        <v>-0.67640408440054023</v>
      </c>
      <c r="O207">
        <v>744.32</v>
      </c>
      <c r="P207">
        <v>667.91118514520394</v>
      </c>
      <c r="Q207">
        <v>535.76308847289602</v>
      </c>
      <c r="R207">
        <v>50.144624540601001</v>
      </c>
      <c r="S207" s="1">
        <f>(Table2[[#This Row],[Close Price]]-Table2[[#This Row],[20D EMA]])/Table2[[#This Row],[20D EMA]]</f>
        <v>1.8177665520206325E-2</v>
      </c>
      <c r="T207" s="1">
        <f>(Table2[[#This Row],[Close Price]]-Table2[[#This Row],[50D EMA]])/Table2[[#This Row],[50D EMA]]</f>
        <v>0.13465684787902357</v>
      </c>
      <c r="U207" s="1">
        <f>(Table2[[#This Row],[Close Price]]-Table2[[#This Row],[200D EMA]])/Table2[[#This Row],[200D EMA]]</f>
        <v>0.4145244723001093</v>
      </c>
      <c r="V207">
        <v>0.34764957007805702</v>
      </c>
      <c r="W207">
        <v>753</v>
      </c>
      <c r="X207">
        <v>764.95</v>
      </c>
      <c r="Y207">
        <v>753</v>
      </c>
      <c r="Z207">
        <v>764.95</v>
      </c>
      <c r="AA207">
        <v>753</v>
      </c>
      <c r="AB207">
        <v>812</v>
      </c>
      <c r="AC207" s="1">
        <f>(Table2[[#This Row],[Close Price]]/Table2[[#This Row],[Day Low]])-1</f>
        <v>6.4409030544489987E-3</v>
      </c>
      <c r="AD207" s="1">
        <f>(Table2[[#This Row],[Day High]]/Table2[[#This Row],[Close Price]])-1</f>
        <v>9.3686085636999206E-3</v>
      </c>
      <c r="AE207" s="1">
        <f>(Table2[[#This Row],[Close Price]]/Table2[[#This Row],[Current Week Low]])-1</f>
        <v>6.4409030544489987E-3</v>
      </c>
      <c r="AF207" s="1">
        <f>(Table2[[#This Row],[Current Week High]]/Table2[[#This Row],[Close Price]])-1</f>
        <v>9.3686085636999206E-3</v>
      </c>
      <c r="AG207" s="1">
        <f>(Table2[[#This Row],[Close Price]]/Table2[[#This Row],[Current Month Low]])-1</f>
        <v>6.4409030544489987E-3</v>
      </c>
      <c r="AH207" s="1">
        <f>(Table2[[#This Row],[Current Month High]]/Table2[[#This Row],[Close Price]])-1</f>
        <v>7.1452134327373518E-2</v>
      </c>
      <c r="AI207">
        <v>13.4525301840733</v>
      </c>
      <c r="AJ207">
        <v>102.09333333333301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0.3</v>
      </c>
      <c r="AM207" t="s">
        <v>3216</v>
      </c>
      <c r="AN207">
        <v>-0.89</v>
      </c>
      <c r="AO207" t="s">
        <v>3215</v>
      </c>
      <c r="AP207">
        <v>2.1550270651823002E-2</v>
      </c>
      <c r="AQ207">
        <f>(Table2[[#This Row],[Sharpe Ratio]]-AVERAGE(Table2[Sharpe Ratio]))/_xlfn.STDEV.P(Table2[Sharpe Ratio])</f>
        <v>-0.48495740669439891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2.9465640424207966</v>
      </c>
      <c r="AS207">
        <f>_xlfn.RANK.AVG(Table2[[#This Row],[1Y Return vs Nifty Z-Score]],Table2[1Y Return vs Nifty Z-Score])</f>
        <v>211</v>
      </c>
      <c r="AT207">
        <f>_xlfn.RANK.AVG(Table2[[#This Row],[6M Return vs Nifty Z-Score]],Table2[6M Return vs Nifty Z-Score])</f>
        <v>63</v>
      </c>
      <c r="AU207">
        <f>_xlfn.RANK.AVG(Table2[[#This Row],[Sharpe Ratio Z-Score]],Table2[Sharpe Ratio Z-Score])</f>
        <v>469</v>
      </c>
      <c r="AV207">
        <f>(Table2[[#This Row],[Rank 1Y]]+Table2[[#This Row],[Rank 6M]]+Table2[[#This Row],[Rank Sharpe]])/3</f>
        <v>247.66666666666666</v>
      </c>
    </row>
    <row r="208" spans="1:48" x14ac:dyDescent="0.3">
      <c r="A208" t="s">
        <v>1063</v>
      </c>
      <c r="B208" t="s">
        <v>1064</v>
      </c>
      <c r="C208" t="s">
        <v>3182</v>
      </c>
      <c r="D208" t="s">
        <v>127</v>
      </c>
      <c r="E208">
        <v>12700.4892359</v>
      </c>
      <c r="F208">
        <v>943.9</v>
      </c>
      <c r="G208">
        <v>27.297233727377701</v>
      </c>
      <c r="H208">
        <f>(Table2[[#This Row],[1Y Return vs Nifty]]-AVERAGE(Table2[1Y Return vs Nifty]))/_xlfn.STDEV.P(Table2[1Y Return vs Nifty])</f>
        <v>-1.261248774241878E-2</v>
      </c>
      <c r="I208">
        <v>-6.4722320518810301</v>
      </c>
      <c r="J208">
        <f>(Table2[[#This Row],[1M Return vs Nifty]]-AVERAGE(Table2[1M Return vs Nifty]))/_xlfn.STDEV.P(Table2[1M Return vs Nifty])</f>
        <v>-0.86883504307646264</v>
      </c>
      <c r="K208">
        <v>25.0463686392943</v>
      </c>
      <c r="L208">
        <f>(Table2[[#This Row],[6M Return vs Nifty]]-AVERAGE(Table2[6M Return vs Nifty]))/_xlfn.STDEV.P(Table2[6M Return vs Nifty])</f>
        <v>0.2410715339303825</v>
      </c>
      <c r="M208">
        <v>0.98877666813501297</v>
      </c>
      <c r="N208">
        <f>(Table2[[#This Row],[1W Return vs Nifty]]-AVERAGE(Table2[1W Return vs Nifty]))/_xlfn.STDEV.P(Table2[1W Return vs Nifty])</f>
        <v>0.22889816589262649</v>
      </c>
      <c r="O208">
        <v>951.28</v>
      </c>
      <c r="P208">
        <v>988.53271821732903</v>
      </c>
      <c r="Q208">
        <v>881.889017952823</v>
      </c>
      <c r="R208">
        <v>55.143658875629598</v>
      </c>
      <c r="S208" s="1">
        <f>(Table2[[#This Row],[Close Price]]-Table2[[#This Row],[20D EMA]])/Table2[[#This Row],[20D EMA]]</f>
        <v>-7.7579682112522029E-3</v>
      </c>
      <c r="T208" s="1">
        <f>(Table2[[#This Row],[Close Price]]-Table2[[#This Row],[50D EMA]])/Table2[[#This Row],[50D EMA]]</f>
        <v>-4.5150471395441004E-2</v>
      </c>
      <c r="U208" s="1">
        <f>(Table2[[#This Row],[Close Price]]-Table2[[#This Row],[200D EMA]])/Table2[[#This Row],[200D EMA]]</f>
        <v>7.0316083752949385E-2</v>
      </c>
      <c r="V208">
        <v>0.68210804172937101</v>
      </c>
      <c r="W208">
        <v>932</v>
      </c>
      <c r="X208">
        <v>959.2</v>
      </c>
      <c r="Y208">
        <v>932</v>
      </c>
      <c r="Z208">
        <v>959.2</v>
      </c>
      <c r="AA208">
        <v>903.15</v>
      </c>
      <c r="AB208">
        <v>961.8</v>
      </c>
      <c r="AC208" s="1">
        <f>(Table2[[#This Row],[Close Price]]/Table2[[#This Row],[Day Low]])-1</f>
        <v>1.2768240343347559E-2</v>
      </c>
      <c r="AD208" s="1">
        <f>(Table2[[#This Row],[Day High]]/Table2[[#This Row],[Close Price]])-1</f>
        <v>1.6209344210191823E-2</v>
      </c>
      <c r="AE208" s="1">
        <f>(Table2[[#This Row],[Close Price]]/Table2[[#This Row],[Current Week Low]])-1</f>
        <v>1.2768240343347559E-2</v>
      </c>
      <c r="AF208" s="1">
        <f>(Table2[[#This Row],[Current Week High]]/Table2[[#This Row],[Close Price]])-1</f>
        <v>1.6209344210191823E-2</v>
      </c>
      <c r="AG208" s="1">
        <f>(Table2[[#This Row],[Close Price]]/Table2[[#This Row],[Current Month Low]])-1</f>
        <v>4.511985827381948E-2</v>
      </c>
      <c r="AH208" s="1">
        <f>(Table2[[#This Row],[Current Month High]]/Table2[[#This Row],[Close Price]])-1</f>
        <v>1.8963873291662159E-2</v>
      </c>
      <c r="AI208">
        <v>29.669456510223501</v>
      </c>
      <c r="AJ208">
        <v>64.772628087632</v>
      </c>
      <c r="AK208" t="str">
        <f>IF(AND(Table2[[#This Row],[20D EMA]]&gt;Table2[[#This Row],[50D EMA]],Table2[[#This Row],[50D EMA]]&gt;Table2[[#This Row],[200D EMA]]),"Uptrend","Downtrend/NoTrend")</f>
        <v>Downtrend/NoTrend</v>
      </c>
      <c r="AL208">
        <v>-0.08</v>
      </c>
      <c r="AM208" t="s">
        <v>3215</v>
      </c>
      <c r="AN208">
        <v>1.72</v>
      </c>
      <c r="AO208" t="s">
        <v>3216</v>
      </c>
      <c r="AP208">
        <v>0.10876184110023999</v>
      </c>
      <c r="AQ208">
        <f>(Table2[[#This Row],[Sharpe Ratio]]-AVERAGE(Table2[Sharpe Ratio]))/_xlfn.STDEV.P(Table2[Sharpe Ratio])</f>
        <v>0.52948137926122385</v>
      </c>
      <c r="AR2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8">
        <f>_xlfn.RANK.AVG(Table2[[#This Row],[1Y Return vs Nifty Z-Score]],Table2[1Y Return vs Nifty Z-Score])</f>
        <v>301</v>
      </c>
      <c r="AT208">
        <f>_xlfn.RANK.AVG(Table2[[#This Row],[6M Return vs Nifty Z-Score]],Table2[6M Return vs Nifty Z-Score])</f>
        <v>241</v>
      </c>
      <c r="AU208">
        <f>_xlfn.RANK.AVG(Table2[[#This Row],[Sharpe Ratio Z-Score]],Table2[Sharpe Ratio Z-Score])</f>
        <v>206</v>
      </c>
      <c r="AV208">
        <f>(Table2[[#This Row],[Rank 1Y]]+Table2[[#This Row],[Rank 6M]]+Table2[[#This Row],[Rank Sharpe]])/3</f>
        <v>249.33333333333334</v>
      </c>
    </row>
    <row r="209" spans="1:48" x14ac:dyDescent="0.3">
      <c r="A209" t="s">
        <v>841</v>
      </c>
      <c r="B209" t="s">
        <v>842</v>
      </c>
      <c r="C209" t="s">
        <v>3179</v>
      </c>
      <c r="D209" t="s">
        <v>291</v>
      </c>
      <c r="E209">
        <v>19380.238850400001</v>
      </c>
      <c r="F209">
        <v>881.65</v>
      </c>
      <c r="G209">
        <v>31.349139315940501</v>
      </c>
      <c r="H209">
        <f>(Table2[[#This Row],[1Y Return vs Nifty]]-AVERAGE(Table2[1Y Return vs Nifty]))/_xlfn.STDEV.P(Table2[1Y Return vs Nifty])</f>
        <v>5.4846218550632986E-2</v>
      </c>
      <c r="I209">
        <v>12.2443007754796</v>
      </c>
      <c r="J209">
        <f>(Table2[[#This Row],[1M Return vs Nifty]]-AVERAGE(Table2[1M Return vs Nifty]))/_xlfn.STDEV.P(Table2[1M Return vs Nifty])</f>
        <v>0.93957451966122429</v>
      </c>
      <c r="K209">
        <v>4.2064188518366201</v>
      </c>
      <c r="L209">
        <f>(Table2[[#This Row],[6M Return vs Nifty]]-AVERAGE(Table2[6M Return vs Nifty]))/_xlfn.STDEV.P(Table2[6M Return vs Nifty])</f>
        <v>-0.37935967622533456</v>
      </c>
      <c r="M209">
        <v>-2.2981655246914401</v>
      </c>
      <c r="N209">
        <f>(Table2[[#This Row],[1W Return vs Nifty]]-AVERAGE(Table2[1W Return vs Nifty]))/_xlfn.STDEV.P(Table2[1W Return vs Nifty])</f>
        <v>-0.56604134358215064</v>
      </c>
      <c r="O209">
        <v>858.08</v>
      </c>
      <c r="P209">
        <v>834.92845761672402</v>
      </c>
      <c r="Q209">
        <v>767.67626660130998</v>
      </c>
      <c r="R209">
        <v>62.132025213204898</v>
      </c>
      <c r="S209" s="1">
        <f>(Table2[[#This Row],[Close Price]]-Table2[[#This Row],[20D EMA]])/Table2[[#This Row],[20D EMA]]</f>
        <v>2.7468301323885808E-2</v>
      </c>
      <c r="T209" s="1">
        <f>(Table2[[#This Row],[Close Price]]-Table2[[#This Row],[50D EMA]])/Table2[[#This Row],[50D EMA]]</f>
        <v>5.5958737490684023E-2</v>
      </c>
      <c r="U209" s="1">
        <f>(Table2[[#This Row],[Close Price]]-Table2[[#This Row],[200D EMA]])/Table2[[#This Row],[200D EMA]]</f>
        <v>0.14846588120182419</v>
      </c>
      <c r="V209">
        <v>1.7362767107175801</v>
      </c>
      <c r="W209">
        <v>876.7</v>
      </c>
      <c r="X209">
        <v>919</v>
      </c>
      <c r="Y209">
        <v>876.7</v>
      </c>
      <c r="Z209">
        <v>919</v>
      </c>
      <c r="AA209">
        <v>830</v>
      </c>
      <c r="AB209">
        <v>924</v>
      </c>
      <c r="AC209" s="1">
        <f>(Table2[[#This Row],[Close Price]]/Table2[[#This Row],[Day Low]])-1</f>
        <v>5.6461731493098188E-3</v>
      </c>
      <c r="AD209" s="1">
        <f>(Table2[[#This Row],[Day High]]/Table2[[#This Row],[Close Price]])-1</f>
        <v>4.2363749787330596E-2</v>
      </c>
      <c r="AE209" s="1">
        <f>(Table2[[#This Row],[Close Price]]/Table2[[#This Row],[Current Week Low]])-1</f>
        <v>5.6461731493098188E-3</v>
      </c>
      <c r="AF209" s="1">
        <f>(Table2[[#This Row],[Current Week High]]/Table2[[#This Row],[Close Price]])-1</f>
        <v>4.2363749787330596E-2</v>
      </c>
      <c r="AG209" s="1">
        <f>(Table2[[#This Row],[Close Price]]/Table2[[#This Row],[Current Month Low]])-1</f>
        <v>6.2228915662650541E-2</v>
      </c>
      <c r="AH209" s="1">
        <f>(Table2[[#This Row],[Current Month High]]/Table2[[#This Row],[Close Price]])-1</f>
        <v>4.8034934497816595E-2</v>
      </c>
      <c r="AI209">
        <v>8.6598990529121505</v>
      </c>
      <c r="AJ209">
        <v>64.763595589609395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0.03</v>
      </c>
      <c r="AM209" t="s">
        <v>3216</v>
      </c>
      <c r="AN209">
        <v>9.9499999999999993</v>
      </c>
      <c r="AO209" t="s">
        <v>3216</v>
      </c>
      <c r="AP209">
        <v>0.199589386012406</v>
      </c>
      <c r="AQ209">
        <f>(Table2[[#This Row],[Sharpe Ratio]]-AVERAGE(Table2[Sharpe Ratio]))/_xlfn.STDEV.P(Table2[Sharpe Ratio])</f>
        <v>1.5859809230519746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1.6350006414563469</v>
      </c>
      <c r="AS209">
        <f>_xlfn.RANK.AVG(Table2[[#This Row],[1Y Return vs Nifty Z-Score]],Table2[1Y Return vs Nifty Z-Score])</f>
        <v>279</v>
      </c>
      <c r="AT209">
        <f>_xlfn.RANK.AVG(Table2[[#This Row],[6M Return vs Nifty Z-Score]],Table2[6M Return vs Nifty Z-Score])</f>
        <v>432</v>
      </c>
      <c r="AU209">
        <f>_xlfn.RANK.AVG(Table2[[#This Row],[Sharpe Ratio Z-Score]],Table2[Sharpe Ratio Z-Score])</f>
        <v>39</v>
      </c>
      <c r="AV209">
        <f>(Table2[[#This Row],[Rank 1Y]]+Table2[[#This Row],[Rank 6M]]+Table2[[#This Row],[Rank Sharpe]])/3</f>
        <v>250</v>
      </c>
    </row>
    <row r="210" spans="1:48" x14ac:dyDescent="0.3">
      <c r="A210" t="s">
        <v>688</v>
      </c>
      <c r="B210" t="s">
        <v>689</v>
      </c>
      <c r="C210" t="s">
        <v>3172</v>
      </c>
      <c r="D210" t="s">
        <v>251</v>
      </c>
      <c r="E210">
        <v>27218.07611288</v>
      </c>
      <c r="F210">
        <v>2123.65</v>
      </c>
      <c r="G210">
        <v>45.352327913154902</v>
      </c>
      <c r="H210">
        <f>(Table2[[#This Row],[1Y Return vs Nifty]]-AVERAGE(Table2[1Y Return vs Nifty]))/_xlfn.STDEV.P(Table2[1Y Return vs Nifty])</f>
        <v>0.28798022577234567</v>
      </c>
      <c r="I210">
        <v>19.846701813881701</v>
      </c>
      <c r="J210">
        <f>(Table2[[#This Row],[1M Return vs Nifty]]-AVERAGE(Table2[1M Return vs Nifty]))/_xlfn.STDEV.P(Table2[1M Return vs Nifty])</f>
        <v>1.6741258847257781</v>
      </c>
      <c r="K210">
        <v>19.6022575739883</v>
      </c>
      <c r="L210">
        <f>(Table2[[#This Row],[6M Return vs Nifty]]-AVERAGE(Table2[6M Return vs Nifty]))/_xlfn.STDEV.P(Table2[6M Return vs Nifty])</f>
        <v>7.8993580244392084E-2</v>
      </c>
      <c r="M210">
        <v>-0.67835274257062095</v>
      </c>
      <c r="N210">
        <f>(Table2[[#This Row],[1W Return vs Nifty]]-AVERAGE(Table2[1W Return vs Nifty]))/_xlfn.STDEV.P(Table2[1W Return vs Nifty])</f>
        <v>-0.1742932984627929</v>
      </c>
      <c r="O210">
        <v>1941.18</v>
      </c>
      <c r="P210">
        <v>1836.05003862133</v>
      </c>
      <c r="Q210">
        <v>1668.50159894443</v>
      </c>
      <c r="R210">
        <v>79.167876741681994</v>
      </c>
      <c r="S210" s="1">
        <f>(Table2[[#This Row],[Close Price]]-Table2[[#This Row],[20D EMA]])/Table2[[#This Row],[20D EMA]]</f>
        <v>9.3999526061467775E-2</v>
      </c>
      <c r="T210" s="1">
        <f>(Table2[[#This Row],[Close Price]]-Table2[[#This Row],[50D EMA]])/Table2[[#This Row],[50D EMA]]</f>
        <v>0.15664059003240768</v>
      </c>
      <c r="U210" s="1">
        <f>(Table2[[#This Row],[Close Price]]-Table2[[#This Row],[200D EMA]])/Table2[[#This Row],[200D EMA]]</f>
        <v>0.27278871134646654</v>
      </c>
      <c r="V210">
        <v>1.6271759405619499</v>
      </c>
      <c r="W210">
        <v>2061.4</v>
      </c>
      <c r="X210">
        <v>2174</v>
      </c>
      <c r="Y210">
        <v>2061.4</v>
      </c>
      <c r="Z210">
        <v>2174</v>
      </c>
      <c r="AA210">
        <v>1940.2</v>
      </c>
      <c r="AB210">
        <v>2174</v>
      </c>
      <c r="AC210" s="1">
        <f>(Table2[[#This Row],[Close Price]]/Table2[[#This Row],[Day Low]])-1</f>
        <v>3.0197923741146715E-2</v>
      </c>
      <c r="AD210" s="1">
        <f>(Table2[[#This Row],[Day High]]/Table2[[#This Row],[Close Price]])-1</f>
        <v>2.3709179949614967E-2</v>
      </c>
      <c r="AE210" s="1">
        <f>(Table2[[#This Row],[Close Price]]/Table2[[#This Row],[Current Week Low]])-1</f>
        <v>3.0197923741146715E-2</v>
      </c>
      <c r="AF210" s="1">
        <f>(Table2[[#This Row],[Current Week High]]/Table2[[#This Row],[Close Price]])-1</f>
        <v>2.3709179949614967E-2</v>
      </c>
      <c r="AG210" s="1">
        <f>(Table2[[#This Row],[Close Price]]/Table2[[#This Row],[Current Month Low]])-1</f>
        <v>9.4552108030099946E-2</v>
      </c>
      <c r="AH210" s="1">
        <f>(Table2[[#This Row],[Current Month High]]/Table2[[#This Row],[Close Price]])-1</f>
        <v>2.3709179949614967E-2</v>
      </c>
      <c r="AI210">
        <v>2.37091799496149</v>
      </c>
      <c r="AJ210">
        <v>86.081051478641797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0.05</v>
      </c>
      <c r="AM210" t="s">
        <v>3216</v>
      </c>
      <c r="AN210">
        <v>16.84</v>
      </c>
      <c r="AO210" t="s">
        <v>3216</v>
      </c>
      <c r="AP210">
        <v>9.1487979799899005E-2</v>
      </c>
      <c r="AQ210">
        <f>(Table2[[#This Row],[Sharpe Ratio]]-AVERAGE(Table2[Sharpe Ratio]))/_xlfn.STDEV.P(Table2[Sharpe Ratio])</f>
        <v>0.32855305293727333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2.1953594452169964</v>
      </c>
      <c r="AS210">
        <f>_xlfn.RANK.AVG(Table2[[#This Row],[1Y Return vs Nifty Z-Score]],Table2[1Y Return vs Nifty Z-Score])</f>
        <v>216</v>
      </c>
      <c r="AT210">
        <f>_xlfn.RANK.AVG(Table2[[#This Row],[6M Return vs Nifty Z-Score]],Table2[6M Return vs Nifty Z-Score])</f>
        <v>288</v>
      </c>
      <c r="AU210">
        <f>_xlfn.RANK.AVG(Table2[[#This Row],[Sharpe Ratio Z-Score]],Table2[Sharpe Ratio Z-Score])</f>
        <v>255</v>
      </c>
      <c r="AV210">
        <f>(Table2[[#This Row],[Rank 1Y]]+Table2[[#This Row],[Rank 6M]]+Table2[[#This Row],[Rank Sharpe]])/3</f>
        <v>253</v>
      </c>
    </row>
    <row r="211" spans="1:48" x14ac:dyDescent="0.3">
      <c r="A211" t="s">
        <v>636</v>
      </c>
      <c r="B211" t="s">
        <v>637</v>
      </c>
      <c r="C211" t="s">
        <v>3177</v>
      </c>
      <c r="D211" t="s">
        <v>638</v>
      </c>
      <c r="E211">
        <v>30451.586389799999</v>
      </c>
      <c r="F211">
        <v>322.95</v>
      </c>
      <c r="G211">
        <v>79.533352047691807</v>
      </c>
      <c r="H211">
        <f>(Table2[[#This Row],[1Y Return vs Nifty]]-AVERAGE(Table2[1Y Return vs Nifty]))/_xlfn.STDEV.P(Table2[1Y Return vs Nifty])</f>
        <v>0.85704769723465646</v>
      </c>
      <c r="I211">
        <v>0.42542211571768901</v>
      </c>
      <c r="J211">
        <f>(Table2[[#This Row],[1M Return vs Nifty]]-AVERAGE(Table2[1M Return vs Nifty]))/_xlfn.STDEV.P(Table2[1M Return vs Nifty])</f>
        <v>-0.20237700449635393</v>
      </c>
      <c r="K211">
        <v>4.6859388977334504</v>
      </c>
      <c r="L211">
        <f>(Table2[[#This Row],[6M Return vs Nifty]]-AVERAGE(Table2[6M Return vs Nifty]))/_xlfn.STDEV.P(Table2[6M Return vs Nifty])</f>
        <v>-0.36508376839427309</v>
      </c>
      <c r="M211">
        <v>1.3504842398327499</v>
      </c>
      <c r="N211">
        <f>(Table2[[#This Row],[1W Return vs Nifty]]-AVERAGE(Table2[1W Return vs Nifty]))/_xlfn.STDEV.P(Table2[1W Return vs Nifty])</f>
        <v>0.3163763211964345</v>
      </c>
      <c r="O211">
        <v>316.3</v>
      </c>
      <c r="P211">
        <v>319.06635339579498</v>
      </c>
      <c r="Q211">
        <v>291.02428775006598</v>
      </c>
      <c r="R211">
        <v>49.614547689825002</v>
      </c>
      <c r="S211" s="1">
        <f>(Table2[[#This Row],[Close Price]]-Table2[[#This Row],[20D EMA]])/Table2[[#This Row],[20D EMA]]</f>
        <v>2.1024343977236726E-2</v>
      </c>
      <c r="T211" s="1">
        <f>(Table2[[#This Row],[Close Price]]-Table2[[#This Row],[50D EMA]])/Table2[[#This Row],[50D EMA]]</f>
        <v>1.2171908955211681E-2</v>
      </c>
      <c r="U211" s="1">
        <f>(Table2[[#This Row],[Close Price]]-Table2[[#This Row],[200D EMA]])/Table2[[#This Row],[200D EMA]]</f>
        <v>0.10970119537704039</v>
      </c>
      <c r="V211">
        <v>0.55462709733858295</v>
      </c>
      <c r="W211">
        <v>313.05</v>
      </c>
      <c r="X211">
        <v>327.5</v>
      </c>
      <c r="Y211">
        <v>313.05</v>
      </c>
      <c r="Z211">
        <v>327.5</v>
      </c>
      <c r="AA211">
        <v>301.05</v>
      </c>
      <c r="AB211">
        <v>331</v>
      </c>
      <c r="AC211" s="1">
        <f>(Table2[[#This Row],[Close Price]]/Table2[[#This Row],[Day Low]])-1</f>
        <v>3.1624341159559144E-2</v>
      </c>
      <c r="AD211" s="1">
        <f>(Table2[[#This Row],[Day High]]/Table2[[#This Row],[Close Price]])-1</f>
        <v>1.4088868245858421E-2</v>
      </c>
      <c r="AE211" s="1">
        <f>(Table2[[#This Row],[Close Price]]/Table2[[#This Row],[Current Week Low]])-1</f>
        <v>3.1624341159559144E-2</v>
      </c>
      <c r="AF211" s="1">
        <f>(Table2[[#This Row],[Current Week High]]/Table2[[#This Row],[Close Price]])-1</f>
        <v>1.4088868245858421E-2</v>
      </c>
      <c r="AG211" s="1">
        <f>(Table2[[#This Row],[Close Price]]/Table2[[#This Row],[Current Month Low]])-1</f>
        <v>7.274539113104117E-2</v>
      </c>
      <c r="AH211" s="1">
        <f>(Table2[[#This Row],[Current Month High]]/Table2[[#This Row],[Close Price]])-1</f>
        <v>2.4926459204211104E-2</v>
      </c>
      <c r="AI211">
        <v>28.750580585229901</v>
      </c>
      <c r="AJ211">
        <v>138.075930704017</v>
      </c>
      <c r="AK211" t="str">
        <f>IF(AND(Table2[[#This Row],[20D EMA]]&gt;Table2[[#This Row],[50D EMA]],Table2[[#This Row],[50D EMA]]&gt;Table2[[#This Row],[200D EMA]]),"Uptrend","Downtrend/NoTrend")</f>
        <v>Downtrend/NoTrend</v>
      </c>
      <c r="AL211">
        <v>0.05</v>
      </c>
      <c r="AM211" t="s">
        <v>3216</v>
      </c>
      <c r="AN211">
        <v>-1.72</v>
      </c>
      <c r="AO211" t="s">
        <v>3215</v>
      </c>
      <c r="AP211">
        <v>0.103449360236942</v>
      </c>
      <c r="AQ211">
        <f>(Table2[[#This Row],[Sharpe Ratio]]-AVERAGE(Table2[Sharpe Ratio]))/_xlfn.STDEV.P(Table2[Sharpe Ratio])</f>
        <v>0.46768697962288636</v>
      </c>
      <c r="AR2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1">
        <f>_xlfn.RANK.AVG(Table2[[#This Row],[1Y Return vs Nifty Z-Score]],Table2[1Y Return vs Nifty Z-Score])</f>
        <v>113</v>
      </c>
      <c r="AT211">
        <f>_xlfn.RANK.AVG(Table2[[#This Row],[6M Return vs Nifty Z-Score]],Table2[6M Return vs Nifty Z-Score])</f>
        <v>430</v>
      </c>
      <c r="AU211">
        <f>_xlfn.RANK.AVG(Table2[[#This Row],[Sharpe Ratio Z-Score]],Table2[Sharpe Ratio Z-Score])</f>
        <v>217</v>
      </c>
      <c r="AV211">
        <f>(Table2[[#This Row],[Rank 1Y]]+Table2[[#This Row],[Rank 6M]]+Table2[[#This Row],[Rank Sharpe]])/3</f>
        <v>253.33333333333334</v>
      </c>
    </row>
    <row r="212" spans="1:48" x14ac:dyDescent="0.3">
      <c r="A212" t="s">
        <v>93</v>
      </c>
      <c r="B212" t="s">
        <v>94</v>
      </c>
      <c r="C212" t="s">
        <v>3175</v>
      </c>
      <c r="D212" t="s">
        <v>95</v>
      </c>
      <c r="E212">
        <v>313662.86379577499</v>
      </c>
      <c r="F212">
        <v>338.25</v>
      </c>
      <c r="G212">
        <v>43.330743151949001</v>
      </c>
      <c r="H212">
        <f>(Table2[[#This Row],[1Y Return vs Nifty]]-AVERAGE(Table2[1Y Return vs Nifty]))/_xlfn.STDEV.P(Table2[1Y Return vs Nifty])</f>
        <v>0.25432359442396585</v>
      </c>
      <c r="I212">
        <v>-2.24829842256305</v>
      </c>
      <c r="J212">
        <f>(Table2[[#This Row],[1M Return vs Nifty]]-AVERAGE(Table2[1M Return vs Nifty]))/_xlfn.STDEV.P(Table2[1M Return vs Nifty])</f>
        <v>-0.46071447725983328</v>
      </c>
      <c r="K212">
        <v>12.431343428375699</v>
      </c>
      <c r="L212">
        <f>(Table2[[#This Row],[6M Return vs Nifty]]-AVERAGE(Table2[6M Return vs Nifty]))/_xlfn.STDEV.P(Table2[6M Return vs Nifty])</f>
        <v>-0.13449344763524315</v>
      </c>
      <c r="M212">
        <v>1.6569564013795901</v>
      </c>
      <c r="N212">
        <f>(Table2[[#This Row],[1W Return vs Nifty]]-AVERAGE(Table2[1W Return vs Nifty]))/_xlfn.STDEV.P(Table2[1W Return vs Nifty])</f>
        <v>0.39049591791444804</v>
      </c>
      <c r="O212">
        <v>335.76</v>
      </c>
      <c r="P212">
        <v>334.56232144357602</v>
      </c>
      <c r="Q212">
        <v>295.90734490006901</v>
      </c>
      <c r="R212">
        <v>57.3102136357208</v>
      </c>
      <c r="S212" s="1">
        <f>(Table2[[#This Row],[Close Price]]-Table2[[#This Row],[20D EMA]])/Table2[[#This Row],[20D EMA]]</f>
        <v>7.4160114367405562E-3</v>
      </c>
      <c r="T212" s="1">
        <f>(Table2[[#This Row],[Close Price]]-Table2[[#This Row],[50D EMA]])/Table2[[#This Row],[50D EMA]]</f>
        <v>1.1022396486586738E-2</v>
      </c>
      <c r="U212" s="1">
        <f>(Table2[[#This Row],[Close Price]]-Table2[[#This Row],[200D EMA]])/Table2[[#This Row],[200D EMA]]</f>
        <v>0.14309430242169402</v>
      </c>
      <c r="V212">
        <v>0.96321193600947996</v>
      </c>
      <c r="W212">
        <v>337.05</v>
      </c>
      <c r="X212">
        <v>341.5</v>
      </c>
      <c r="Y212">
        <v>337.05</v>
      </c>
      <c r="Z212">
        <v>341.5</v>
      </c>
      <c r="AA212">
        <v>323.55</v>
      </c>
      <c r="AB212">
        <v>341.5</v>
      </c>
      <c r="AC212" s="1">
        <f>(Table2[[#This Row],[Close Price]]/Table2[[#This Row],[Day Low]])-1</f>
        <v>3.5603026257231551E-3</v>
      </c>
      <c r="AD212" s="1">
        <f>(Table2[[#This Row],[Day High]]/Table2[[#This Row],[Close Price]])-1</f>
        <v>9.6082779009607489E-3</v>
      </c>
      <c r="AE212" s="1">
        <f>(Table2[[#This Row],[Close Price]]/Table2[[#This Row],[Current Week Low]])-1</f>
        <v>3.5603026257231551E-3</v>
      </c>
      <c r="AF212" s="1">
        <f>(Table2[[#This Row],[Current Week High]]/Table2[[#This Row],[Close Price]])-1</f>
        <v>9.6082779009607489E-3</v>
      </c>
      <c r="AG212" s="1">
        <f>(Table2[[#This Row],[Close Price]]/Table2[[#This Row],[Current Month Low]])-1</f>
        <v>4.5433472415391751E-2</v>
      </c>
      <c r="AH212" s="1">
        <f>(Table2[[#This Row],[Current Month High]]/Table2[[#This Row],[Close Price]])-1</f>
        <v>9.6082779009607489E-3</v>
      </c>
      <c r="AI212">
        <v>7.1692535107169304</v>
      </c>
      <c r="AJ212">
        <v>74.580645161290306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-0.01</v>
      </c>
      <c r="AM212" t="s">
        <v>3215</v>
      </c>
      <c r="AN212">
        <v>1.49</v>
      </c>
      <c r="AO212" t="s">
        <v>3216</v>
      </c>
      <c r="AP212">
        <v>0.11909427152990899</v>
      </c>
      <c r="AQ212">
        <f>(Table2[[#This Row],[Sharpe Ratio]]-AVERAGE(Table2[Sharpe Ratio]))/_xlfn.STDEV.P(Table2[Sharpe Ratio])</f>
        <v>0.64966747529356061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0.69927906273689799</v>
      </c>
      <c r="AS212">
        <f>_xlfn.RANK.AVG(Table2[[#This Row],[1Y Return vs Nifty Z-Score]],Table2[1Y Return vs Nifty Z-Score])</f>
        <v>226</v>
      </c>
      <c r="AT212">
        <f>_xlfn.RANK.AVG(Table2[[#This Row],[6M Return vs Nifty Z-Score]],Table2[6M Return vs Nifty Z-Score])</f>
        <v>352</v>
      </c>
      <c r="AU212">
        <f>_xlfn.RANK.AVG(Table2[[#This Row],[Sharpe Ratio Z-Score]],Table2[Sharpe Ratio Z-Score])</f>
        <v>184</v>
      </c>
      <c r="AV212">
        <f>(Table2[[#This Row],[Rank 1Y]]+Table2[[#This Row],[Rank 6M]]+Table2[[#This Row],[Rank Sharpe]])/3</f>
        <v>254</v>
      </c>
    </row>
    <row r="213" spans="1:48" x14ac:dyDescent="0.3">
      <c r="A213" t="s">
        <v>273</v>
      </c>
      <c r="B213" t="s">
        <v>274</v>
      </c>
      <c r="C213" t="s">
        <v>3181</v>
      </c>
      <c r="D213" t="s">
        <v>46</v>
      </c>
      <c r="E213">
        <v>101397.846067056</v>
      </c>
      <c r="F213">
        <v>97.13</v>
      </c>
      <c r="G213">
        <v>36.5793193650955</v>
      </c>
      <c r="H213">
        <f>(Table2[[#This Row],[1Y Return vs Nifty]]-AVERAGE(Table2[1Y Return vs Nifty]))/_xlfn.STDEV.P(Table2[1Y Return vs Nifty])</f>
        <v>0.14192158891257442</v>
      </c>
      <c r="I213">
        <v>-1.64202409998557</v>
      </c>
      <c r="J213">
        <f>(Table2[[#This Row],[1M Return vs Nifty]]-AVERAGE(Table2[1M Return vs Nifty]))/_xlfn.STDEV.P(Table2[1M Return vs Nifty])</f>
        <v>-0.40213566393450018</v>
      </c>
      <c r="K213">
        <v>10.720896934360599</v>
      </c>
      <c r="L213">
        <f>(Table2[[#This Row],[6M Return vs Nifty]]-AVERAGE(Table2[6M Return vs Nifty]))/_xlfn.STDEV.P(Table2[6M Return vs Nifty])</f>
        <v>-0.18541556592302683</v>
      </c>
      <c r="M213">
        <v>4.6812551381296199</v>
      </c>
      <c r="N213">
        <f>(Table2[[#This Row],[1W Return vs Nifty]]-AVERAGE(Table2[1W Return vs Nifty]))/_xlfn.STDEV.P(Table2[1W Return vs Nifty])</f>
        <v>1.1219157036180516</v>
      </c>
      <c r="O213">
        <v>94.49</v>
      </c>
      <c r="P213">
        <v>94.407736911828096</v>
      </c>
      <c r="Q213">
        <v>84.630410910767196</v>
      </c>
      <c r="R213">
        <v>61.791256713979401</v>
      </c>
      <c r="S213" s="1">
        <f>(Table2[[#This Row],[Close Price]]-Table2[[#This Row],[20D EMA]])/Table2[[#This Row],[20D EMA]]</f>
        <v>2.7939464493597212E-2</v>
      </c>
      <c r="T213" s="1">
        <f>(Table2[[#This Row],[Close Price]]-Table2[[#This Row],[50D EMA]])/Table2[[#This Row],[50D EMA]]</f>
        <v>2.8835169417463651E-2</v>
      </c>
      <c r="U213" s="1">
        <f>(Table2[[#This Row],[Close Price]]-Table2[[#This Row],[200D EMA]])/Table2[[#This Row],[200D EMA]]</f>
        <v>0.14769618810444091</v>
      </c>
      <c r="V213">
        <v>0.89005068897283002</v>
      </c>
      <c r="W213">
        <v>96.21</v>
      </c>
      <c r="X213">
        <v>97.94</v>
      </c>
      <c r="Y213">
        <v>96.21</v>
      </c>
      <c r="Z213">
        <v>97.94</v>
      </c>
      <c r="AA213">
        <v>89.21</v>
      </c>
      <c r="AB213">
        <v>97.94</v>
      </c>
      <c r="AC213" s="1">
        <f>(Table2[[#This Row],[Close Price]]/Table2[[#This Row],[Day Low]])-1</f>
        <v>9.5624155493192475E-3</v>
      </c>
      <c r="AD213" s="1">
        <f>(Table2[[#This Row],[Day High]]/Table2[[#This Row],[Close Price]])-1</f>
        <v>8.3393390301658155E-3</v>
      </c>
      <c r="AE213" s="1">
        <f>(Table2[[#This Row],[Close Price]]/Table2[[#This Row],[Current Week Low]])-1</f>
        <v>9.5624155493192475E-3</v>
      </c>
      <c r="AF213" s="1">
        <f>(Table2[[#This Row],[Current Week High]]/Table2[[#This Row],[Close Price]])-1</f>
        <v>8.3393390301658155E-3</v>
      </c>
      <c r="AG213" s="1">
        <f>(Table2[[#This Row],[Close Price]]/Table2[[#This Row],[Current Month Low]])-1</f>
        <v>8.8779284833538918E-2</v>
      </c>
      <c r="AH213" s="1">
        <f>(Table2[[#This Row],[Current Month High]]/Table2[[#This Row],[Close Price]])-1</f>
        <v>8.3393390301658155E-3</v>
      </c>
      <c r="AI213">
        <v>6.8156079481107801</v>
      </c>
      <c r="AJ213">
        <v>86.788461538461505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-0.05</v>
      </c>
      <c r="AM213" t="s">
        <v>3215</v>
      </c>
      <c r="AN213">
        <v>3.21</v>
      </c>
      <c r="AO213" t="s">
        <v>3216</v>
      </c>
      <c r="AP213">
        <v>0.144922489590667</v>
      </c>
      <c r="AQ213">
        <f>(Table2[[#This Row],[Sharpe Ratio]]-AVERAGE(Table2[Sharpe Ratio]))/_xlfn.STDEV.P(Table2[Sharpe Ratio])</f>
        <v>0.9500994711655949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1.6263855338386939</v>
      </c>
      <c r="AS213">
        <f>_xlfn.RANK.AVG(Table2[[#This Row],[1Y Return vs Nifty Z-Score]],Table2[1Y Return vs Nifty Z-Score])</f>
        <v>264</v>
      </c>
      <c r="AT213">
        <f>_xlfn.RANK.AVG(Table2[[#This Row],[6M Return vs Nifty Z-Score]],Table2[6M Return vs Nifty Z-Score])</f>
        <v>373</v>
      </c>
      <c r="AU213">
        <f>_xlfn.RANK.AVG(Table2[[#This Row],[Sharpe Ratio Z-Score]],Table2[Sharpe Ratio Z-Score])</f>
        <v>126</v>
      </c>
      <c r="AV213">
        <f>(Table2[[#This Row],[Rank 1Y]]+Table2[[#This Row],[Rank 6M]]+Table2[[#This Row],[Rank Sharpe]])/3</f>
        <v>254.33333333333334</v>
      </c>
    </row>
    <row r="214" spans="1:48" x14ac:dyDescent="0.3">
      <c r="A214" t="s">
        <v>1574</v>
      </c>
      <c r="B214" t="s">
        <v>1575</v>
      </c>
      <c r="C214" t="s">
        <v>3184</v>
      </c>
      <c r="D214" t="s">
        <v>383</v>
      </c>
      <c r="E214">
        <v>6322.5744192000002</v>
      </c>
      <c r="F214">
        <v>128.18</v>
      </c>
      <c r="G214">
        <v>40.219065980825803</v>
      </c>
      <c r="H214">
        <f>(Table2[[#This Row],[1Y Return vs Nifty]]-AVERAGE(Table2[1Y Return vs Nifty]))/_xlfn.STDEV.P(Table2[1Y Return vs Nifty])</f>
        <v>0.20251840997986129</v>
      </c>
      <c r="I214">
        <v>-6.4801332512727301</v>
      </c>
      <c r="J214">
        <f>(Table2[[#This Row],[1M Return vs Nifty]]-AVERAGE(Table2[1M Return vs Nifty]))/_xlfn.STDEV.P(Table2[1M Return vs Nifty])</f>
        <v>-0.86959846462835177</v>
      </c>
      <c r="K214">
        <v>28.199959220928001</v>
      </c>
      <c r="L214">
        <f>(Table2[[#This Row],[6M Return vs Nifty]]-AVERAGE(Table2[6M Return vs Nifty]))/_xlfn.STDEV.P(Table2[6M Return vs Nifty])</f>
        <v>0.33495784559876379</v>
      </c>
      <c r="M214">
        <v>-3.5622565269459998</v>
      </c>
      <c r="N214">
        <f>(Table2[[#This Row],[1W Return vs Nifty]]-AVERAGE(Table2[1W Return vs Nifty]))/_xlfn.STDEV.P(Table2[1W Return vs Nifty])</f>
        <v>-0.87175888356712461</v>
      </c>
      <c r="O214">
        <v>133.49</v>
      </c>
      <c r="P214">
        <v>133.93676583211899</v>
      </c>
      <c r="Q214">
        <v>113.964547012119</v>
      </c>
      <c r="R214">
        <v>32.172615355496298</v>
      </c>
      <c r="S214" s="1">
        <f>(Table2[[#This Row],[Close Price]]-Table2[[#This Row],[20D EMA]])/Table2[[#This Row],[20D EMA]]</f>
        <v>-3.977826054386098E-2</v>
      </c>
      <c r="T214" s="1">
        <f>(Table2[[#This Row],[Close Price]]-Table2[[#This Row],[50D EMA]])/Table2[[#This Row],[50D EMA]]</f>
        <v>-4.2981221745601338E-2</v>
      </c>
      <c r="U214" s="1">
        <f>(Table2[[#This Row],[Close Price]]-Table2[[#This Row],[200D EMA]])/Table2[[#This Row],[200D EMA]]</f>
        <v>0.12473574774415885</v>
      </c>
      <c r="V214">
        <v>0.15212987387270099</v>
      </c>
      <c r="W214">
        <v>127.6</v>
      </c>
      <c r="X214">
        <v>130.51</v>
      </c>
      <c r="Y214">
        <v>127.6</v>
      </c>
      <c r="Z214">
        <v>130.51</v>
      </c>
      <c r="AA214">
        <v>126.02</v>
      </c>
      <c r="AB214">
        <v>142.29</v>
      </c>
      <c r="AC214" s="1">
        <f>(Table2[[#This Row],[Close Price]]/Table2[[#This Row],[Day Low]])-1</f>
        <v>4.5454545454546302E-3</v>
      </c>
      <c r="AD214" s="1">
        <f>(Table2[[#This Row],[Day High]]/Table2[[#This Row],[Close Price]])-1</f>
        <v>1.8177562802309088E-2</v>
      </c>
      <c r="AE214" s="1">
        <f>(Table2[[#This Row],[Close Price]]/Table2[[#This Row],[Current Week Low]])-1</f>
        <v>4.5454545454546302E-3</v>
      </c>
      <c r="AF214" s="1">
        <f>(Table2[[#This Row],[Current Week High]]/Table2[[#This Row],[Close Price]])-1</f>
        <v>1.8177562802309088E-2</v>
      </c>
      <c r="AG214" s="1">
        <f>(Table2[[#This Row],[Close Price]]/Table2[[#This Row],[Current Month Low]])-1</f>
        <v>1.7140136486272217E-2</v>
      </c>
      <c r="AH214" s="1">
        <f>(Table2[[#This Row],[Current Month High]]/Table2[[#This Row],[Close Price]])-1</f>
        <v>0.11007957559681691</v>
      </c>
      <c r="AI214">
        <v>32.586987049461598</v>
      </c>
      <c r="AJ214">
        <v>97.048424289008395</v>
      </c>
      <c r="AK214" t="str">
        <f>IF(AND(Table2[[#This Row],[20D EMA]]&gt;Table2[[#This Row],[50D EMA]],Table2[[#This Row],[50D EMA]]&gt;Table2[[#This Row],[200D EMA]]),"Uptrend","Downtrend/NoTrend")</f>
        <v>Downtrend/NoTrend</v>
      </c>
      <c r="AL214">
        <v>-0.01</v>
      </c>
      <c r="AM214" t="s">
        <v>3215</v>
      </c>
      <c r="AN214">
        <v>-6.94</v>
      </c>
      <c r="AO214" t="s">
        <v>3215</v>
      </c>
      <c r="AP214">
        <v>7.9552944839929002E-2</v>
      </c>
      <c r="AQ214">
        <f>(Table2[[#This Row],[Sharpe Ratio]]-AVERAGE(Table2[Sharpe Ratio]))/_xlfn.STDEV.P(Table2[Sharpe Ratio])</f>
        <v>0.18972557496758094</v>
      </c>
      <c r="AR2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4">
        <f>_xlfn.RANK.AVG(Table2[[#This Row],[1Y Return vs Nifty Z-Score]],Table2[1Y Return vs Nifty Z-Score])</f>
        <v>246</v>
      </c>
      <c r="AT214">
        <f>_xlfn.RANK.AVG(Table2[[#This Row],[6M Return vs Nifty Z-Score]],Table2[6M Return vs Nifty Z-Score])</f>
        <v>220</v>
      </c>
      <c r="AU214">
        <f>_xlfn.RANK.AVG(Table2[[#This Row],[Sharpe Ratio Z-Score]],Table2[Sharpe Ratio Z-Score])</f>
        <v>298</v>
      </c>
      <c r="AV214">
        <f>(Table2[[#This Row],[Rank 1Y]]+Table2[[#This Row],[Rank 6M]]+Table2[[#This Row],[Rank Sharpe]])/3</f>
        <v>254.66666666666666</v>
      </c>
    </row>
    <row r="215" spans="1:48" x14ac:dyDescent="0.3">
      <c r="A215" t="s">
        <v>1265</v>
      </c>
      <c r="B215" t="s">
        <v>1266</v>
      </c>
      <c r="C215" t="s">
        <v>3174</v>
      </c>
      <c r="D215" t="s">
        <v>279</v>
      </c>
      <c r="E215">
        <v>9421.2374973499991</v>
      </c>
      <c r="F215">
        <v>918.05</v>
      </c>
      <c r="G215">
        <v>64.205447504365196</v>
      </c>
      <c r="H215">
        <f>(Table2[[#This Row],[1Y Return vs Nifty]]-AVERAGE(Table2[1Y Return vs Nifty]))/_xlfn.STDEV.P(Table2[1Y Return vs Nifty])</f>
        <v>0.6018589747740819</v>
      </c>
      <c r="I215">
        <v>7.7443002923493101</v>
      </c>
      <c r="J215">
        <f>(Table2[[#This Row],[1M Return vs Nifty]]-AVERAGE(Table2[1M Return vs Nifty]))/_xlfn.STDEV.P(Table2[1M Return vs Nifty])</f>
        <v>0.50478010655706329</v>
      </c>
      <c r="K215">
        <v>35.860990767926097</v>
      </c>
      <c r="L215">
        <f>(Table2[[#This Row],[6M Return vs Nifty]]-AVERAGE(Table2[6M Return vs Nifty]))/_xlfn.STDEV.P(Table2[6M Return vs Nifty])</f>
        <v>0.5630362777553416</v>
      </c>
      <c r="M215">
        <v>-1.35085662301261</v>
      </c>
      <c r="N215">
        <f>(Table2[[#This Row],[1W Return vs Nifty]]-AVERAGE(Table2[1W Return vs Nifty]))/_xlfn.STDEV.P(Table2[1W Return vs Nifty])</f>
        <v>-0.33693683567046578</v>
      </c>
      <c r="O215">
        <v>901.45</v>
      </c>
      <c r="P215">
        <v>854.80665896677306</v>
      </c>
      <c r="Q215">
        <v>730.85387846912602</v>
      </c>
      <c r="R215">
        <v>54.269270651988997</v>
      </c>
      <c r="S215" s="1">
        <f>(Table2[[#This Row],[Close Price]]-Table2[[#This Row],[20D EMA]])/Table2[[#This Row],[20D EMA]]</f>
        <v>1.8414776193909708E-2</v>
      </c>
      <c r="T215" s="1">
        <f>(Table2[[#This Row],[Close Price]]-Table2[[#This Row],[50D EMA]])/Table2[[#This Row],[50D EMA]]</f>
        <v>7.3985550264279359E-2</v>
      </c>
      <c r="U215" s="1">
        <f>(Table2[[#This Row],[Close Price]]-Table2[[#This Row],[200D EMA]])/Table2[[#This Row],[200D EMA]]</f>
        <v>0.25613344479060846</v>
      </c>
      <c r="V215">
        <v>0.85446994578488</v>
      </c>
      <c r="W215">
        <v>905.05</v>
      </c>
      <c r="X215">
        <v>925.95</v>
      </c>
      <c r="Y215">
        <v>905.05</v>
      </c>
      <c r="Z215">
        <v>925.95</v>
      </c>
      <c r="AA215">
        <v>890</v>
      </c>
      <c r="AB215">
        <v>973</v>
      </c>
      <c r="AC215" s="1">
        <f>(Table2[[#This Row],[Close Price]]/Table2[[#This Row],[Day Low]])-1</f>
        <v>1.4363847301254173E-2</v>
      </c>
      <c r="AD215" s="1">
        <f>(Table2[[#This Row],[Day High]]/Table2[[#This Row],[Close Price]])-1</f>
        <v>8.6051957954360603E-3</v>
      </c>
      <c r="AE215" s="1">
        <f>(Table2[[#This Row],[Close Price]]/Table2[[#This Row],[Current Week Low]])-1</f>
        <v>1.4363847301254173E-2</v>
      </c>
      <c r="AF215" s="1">
        <f>(Table2[[#This Row],[Current Week High]]/Table2[[#This Row],[Close Price]])-1</f>
        <v>8.6051957954360603E-3</v>
      </c>
      <c r="AG215" s="1">
        <f>(Table2[[#This Row],[Close Price]]/Table2[[#This Row],[Current Month Low]])-1</f>
        <v>3.1516853932584299E-2</v>
      </c>
      <c r="AH215" s="1">
        <f>(Table2[[#This Row],[Current Month High]]/Table2[[#This Row],[Close Price]])-1</f>
        <v>5.9855127716355261E-2</v>
      </c>
      <c r="AI215">
        <v>5.9855127716355199</v>
      </c>
      <c r="AJ215">
        <v>102.66004415011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0.01</v>
      </c>
      <c r="AM215" t="s">
        <v>3216</v>
      </c>
      <c r="AN215">
        <v>2.97</v>
      </c>
      <c r="AO215" t="s">
        <v>3216</v>
      </c>
      <c r="AP215">
        <v>2.5854954039286001E-2</v>
      </c>
      <c r="AQ215">
        <f>(Table2[[#This Row],[Sharpe Ratio]]-AVERAGE(Table2[Sharpe Ratio]))/_xlfn.STDEV.P(Table2[Sharpe Ratio])</f>
        <v>-0.4348856356318177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0.89785288778420336</v>
      </c>
      <c r="AS215">
        <f>_xlfn.RANK.AVG(Table2[[#This Row],[1Y Return vs Nifty Z-Score]],Table2[1Y Return vs Nifty Z-Score])</f>
        <v>142</v>
      </c>
      <c r="AT215">
        <f>_xlfn.RANK.AVG(Table2[[#This Row],[6M Return vs Nifty Z-Score]],Table2[6M Return vs Nifty Z-Score])</f>
        <v>167</v>
      </c>
      <c r="AU215">
        <f>_xlfn.RANK.AVG(Table2[[#This Row],[Sharpe Ratio Z-Score]],Table2[Sharpe Ratio Z-Score])</f>
        <v>460</v>
      </c>
      <c r="AV215">
        <f>(Table2[[#This Row],[Rank 1Y]]+Table2[[#This Row],[Rank 6M]]+Table2[[#This Row],[Rank Sharpe]])/3</f>
        <v>256.33333333333331</v>
      </c>
    </row>
    <row r="216" spans="1:48" x14ac:dyDescent="0.3">
      <c r="A216" t="s">
        <v>780</v>
      </c>
      <c r="B216" t="s">
        <v>781</v>
      </c>
      <c r="C216" t="s">
        <v>3182</v>
      </c>
      <c r="D216" t="s">
        <v>535</v>
      </c>
      <c r="E216">
        <v>21765.562883675</v>
      </c>
      <c r="F216">
        <v>1406.45</v>
      </c>
      <c r="G216">
        <v>0.97464458440698798</v>
      </c>
      <c r="H216">
        <f>(Table2[[#This Row],[1Y Return vs Nifty]]-AVERAGE(Table2[1Y Return vs Nifty]))/_xlfn.STDEV.P(Table2[1Y Return vs Nifty])</f>
        <v>-0.45084772572045034</v>
      </c>
      <c r="I216">
        <v>-7.5984000993973897</v>
      </c>
      <c r="J216">
        <f>(Table2[[#This Row],[1M Return vs Nifty]]-AVERAGE(Table2[1M Return vs Nifty]))/_xlfn.STDEV.P(Table2[1M Return vs Nifty])</f>
        <v>-0.97764649256677993</v>
      </c>
      <c r="K216">
        <v>45.093946547658497</v>
      </c>
      <c r="L216">
        <f>(Table2[[#This Row],[6M Return vs Nifty]]-AVERAGE(Table2[6M Return vs Nifty]))/_xlfn.STDEV.P(Table2[6M Return vs Nifty])</f>
        <v>0.83791284829205115</v>
      </c>
      <c r="M216">
        <v>-1.0685055667171699</v>
      </c>
      <c r="N216">
        <f>(Table2[[#This Row],[1W Return vs Nifty]]-AVERAGE(Table2[1W Return vs Nifty]))/_xlfn.STDEV.P(Table2[1W Return vs Nifty])</f>
        <v>-0.2686508735135909</v>
      </c>
      <c r="O216">
        <v>1433.05</v>
      </c>
      <c r="P216">
        <v>1453.4140734534301</v>
      </c>
      <c r="Q216">
        <v>1263.76773578808</v>
      </c>
      <c r="R216">
        <v>49.383396477408603</v>
      </c>
      <c r="S216" s="1">
        <f>(Table2[[#This Row],[Close Price]]-Table2[[#This Row],[20D EMA]])/Table2[[#This Row],[20D EMA]]</f>
        <v>-1.8561808729632538E-2</v>
      </c>
      <c r="T216" s="1">
        <f>(Table2[[#This Row],[Close Price]]-Table2[[#This Row],[50D EMA]])/Table2[[#This Row],[50D EMA]]</f>
        <v>-3.2312934291216532E-2</v>
      </c>
      <c r="U216" s="1">
        <f>(Table2[[#This Row],[Close Price]]-Table2[[#This Row],[200D EMA]])/Table2[[#This Row],[200D EMA]]</f>
        <v>0.11290228431329907</v>
      </c>
      <c r="V216">
        <v>0.62639415081955296</v>
      </c>
      <c r="W216">
        <v>1400.7</v>
      </c>
      <c r="X216">
        <v>1433</v>
      </c>
      <c r="Y216">
        <v>1400.7</v>
      </c>
      <c r="Z216">
        <v>1433</v>
      </c>
      <c r="AA216">
        <v>1369.15</v>
      </c>
      <c r="AB216">
        <v>1469.9</v>
      </c>
      <c r="AC216" s="1">
        <f>(Table2[[#This Row],[Close Price]]/Table2[[#This Row],[Day Low]])-1</f>
        <v>4.1050903119868032E-3</v>
      </c>
      <c r="AD216" s="1">
        <f>(Table2[[#This Row],[Day High]]/Table2[[#This Row],[Close Price]])-1</f>
        <v>1.887731522627889E-2</v>
      </c>
      <c r="AE216" s="1">
        <f>(Table2[[#This Row],[Close Price]]/Table2[[#This Row],[Current Week Low]])-1</f>
        <v>4.1050903119868032E-3</v>
      </c>
      <c r="AF216" s="1">
        <f>(Table2[[#This Row],[Current Week High]]/Table2[[#This Row],[Close Price]])-1</f>
        <v>1.887731522627889E-2</v>
      </c>
      <c r="AG216" s="1">
        <f>(Table2[[#This Row],[Close Price]]/Table2[[#This Row],[Current Month Low]])-1</f>
        <v>2.7243180075229079E-2</v>
      </c>
      <c r="AH216" s="1">
        <f>(Table2[[#This Row],[Current Month High]]/Table2[[#This Row],[Close Price]])-1</f>
        <v>4.5113583845852956E-2</v>
      </c>
      <c r="AI216">
        <v>20.8716982473603</v>
      </c>
      <c r="AJ216">
        <v>69.196992481202997</v>
      </c>
      <c r="AK216" t="str">
        <f>IF(AND(Table2[[#This Row],[20D EMA]]&gt;Table2[[#This Row],[50D EMA]],Table2[[#This Row],[50D EMA]]&gt;Table2[[#This Row],[200D EMA]]),"Uptrend","Downtrend/NoTrend")</f>
        <v>Downtrend/NoTrend</v>
      </c>
      <c r="AL216">
        <v>-0.2</v>
      </c>
      <c r="AM216" t="s">
        <v>3215</v>
      </c>
      <c r="AN216">
        <v>-2.36</v>
      </c>
      <c r="AO216" t="s">
        <v>3215</v>
      </c>
      <c r="AP216">
        <v>0.11427519322768701</v>
      </c>
      <c r="AQ216">
        <f>(Table2[[#This Row],[Sharpe Ratio]]-AVERAGE(Table2[Sharpe Ratio]))/_xlfn.STDEV.P(Table2[Sharpe Ratio])</f>
        <v>0.59361229916045055</v>
      </c>
      <c r="AR2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6">
        <f>_xlfn.RANK.AVG(Table2[[#This Row],[1Y Return vs Nifty Z-Score]],Table2[1Y Return vs Nifty Z-Score])</f>
        <v>451</v>
      </c>
      <c r="AT216">
        <f>_xlfn.RANK.AVG(Table2[[#This Row],[6M Return vs Nifty Z-Score]],Table2[6M Return vs Nifty Z-Score])</f>
        <v>124</v>
      </c>
      <c r="AU216">
        <f>_xlfn.RANK.AVG(Table2[[#This Row],[Sharpe Ratio Z-Score]],Table2[Sharpe Ratio Z-Score])</f>
        <v>196</v>
      </c>
      <c r="AV216">
        <f>(Table2[[#This Row],[Rank 1Y]]+Table2[[#This Row],[Rank 6M]]+Table2[[#This Row],[Rank Sharpe]])/3</f>
        <v>257</v>
      </c>
    </row>
    <row r="217" spans="1:48" x14ac:dyDescent="0.3">
      <c r="A217" t="s">
        <v>296</v>
      </c>
      <c r="B217" t="s">
        <v>297</v>
      </c>
      <c r="C217" t="s">
        <v>3175</v>
      </c>
      <c r="D217" t="s">
        <v>108</v>
      </c>
      <c r="E217">
        <v>94704.588141540007</v>
      </c>
      <c r="F217">
        <v>96.19</v>
      </c>
      <c r="G217">
        <v>51.762588115076198</v>
      </c>
      <c r="H217">
        <f>(Table2[[#This Row],[1Y Return vs Nifty]]-AVERAGE(Table2[1Y Return vs Nifty]))/_xlfn.STDEV.P(Table2[1Y Return vs Nifty])</f>
        <v>0.39470232251715864</v>
      </c>
      <c r="I217">
        <v>-2.81442013612181</v>
      </c>
      <c r="J217">
        <f>(Table2[[#This Row],[1M Return vs Nifty]]-AVERAGE(Table2[1M Return vs Nifty]))/_xlfn.STDEV.P(Table2[1M Return vs Nifty])</f>
        <v>-0.51541370654104413</v>
      </c>
      <c r="K217">
        <v>1.3355885980795299</v>
      </c>
      <c r="L217">
        <f>(Table2[[#This Row],[6M Return vs Nifty]]-AVERAGE(Table2[6M Return vs Nifty]))/_xlfn.STDEV.P(Table2[6M Return vs Nifty])</f>
        <v>-0.46482786144918409</v>
      </c>
      <c r="M217">
        <v>-3.29835164176259</v>
      </c>
      <c r="N217">
        <f>(Table2[[#This Row],[1W Return vs Nifty]]-AVERAGE(Table2[1W Return vs Nifty]))/_xlfn.STDEV.P(Table2[1W Return vs Nifty])</f>
        <v>-0.80793408602929528</v>
      </c>
      <c r="O217">
        <v>96.49</v>
      </c>
      <c r="P217">
        <v>98.331625686290593</v>
      </c>
      <c r="Q217">
        <v>89.018123374574898</v>
      </c>
      <c r="R217">
        <v>36.263931672942803</v>
      </c>
      <c r="S217" s="1">
        <f>(Table2[[#This Row],[Close Price]]-Table2[[#This Row],[20D EMA]])/Table2[[#This Row],[20D EMA]]</f>
        <v>-3.1091304798424413E-3</v>
      </c>
      <c r="T217" s="1">
        <f>(Table2[[#This Row],[Close Price]]-Table2[[#This Row],[50D EMA]])/Table2[[#This Row],[50D EMA]]</f>
        <v>-2.1779622490154568E-2</v>
      </c>
      <c r="U217" s="1">
        <f>(Table2[[#This Row],[Close Price]]-Table2[[#This Row],[200D EMA]])/Table2[[#This Row],[200D EMA]]</f>
        <v>8.0566477404235087E-2</v>
      </c>
      <c r="V217">
        <v>0.460709742829646</v>
      </c>
      <c r="W217">
        <v>94.5</v>
      </c>
      <c r="X217">
        <v>96.98</v>
      </c>
      <c r="Y217">
        <v>94.5</v>
      </c>
      <c r="Z217">
        <v>96.98</v>
      </c>
      <c r="AA217">
        <v>93.81</v>
      </c>
      <c r="AB217">
        <v>100.5</v>
      </c>
      <c r="AC217" s="1">
        <f>(Table2[[#This Row],[Close Price]]/Table2[[#This Row],[Day Low]])-1</f>
        <v>1.7883597883597835E-2</v>
      </c>
      <c r="AD217" s="1">
        <f>(Table2[[#This Row],[Day High]]/Table2[[#This Row],[Close Price]])-1</f>
        <v>8.2129119451086474E-3</v>
      </c>
      <c r="AE217" s="1">
        <f>(Table2[[#This Row],[Close Price]]/Table2[[#This Row],[Current Week Low]])-1</f>
        <v>1.7883597883597835E-2</v>
      </c>
      <c r="AF217" s="1">
        <f>(Table2[[#This Row],[Current Week High]]/Table2[[#This Row],[Close Price]])-1</f>
        <v>8.2129119451086474E-3</v>
      </c>
      <c r="AG217" s="1">
        <f>(Table2[[#This Row],[Close Price]]/Table2[[#This Row],[Current Month Low]])-1</f>
        <v>2.5370429591727861E-2</v>
      </c>
      <c r="AH217" s="1">
        <f>(Table2[[#This Row],[Current Month High]]/Table2[[#This Row],[Close Price]])-1</f>
        <v>4.4807152510655923E-2</v>
      </c>
      <c r="AI217">
        <v>23.089718265931999</v>
      </c>
      <c r="AJ217">
        <v>98.739669421487505</v>
      </c>
      <c r="AK217" t="str">
        <f>IF(AND(Table2[[#This Row],[20D EMA]]&gt;Table2[[#This Row],[50D EMA]],Table2[[#This Row],[50D EMA]]&gt;Table2[[#This Row],[200D EMA]]),"Uptrend","Downtrend/NoTrend")</f>
        <v>Downtrend/NoTrend</v>
      </c>
      <c r="AL217">
        <v>-0.05</v>
      </c>
      <c r="AM217" t="s">
        <v>3215</v>
      </c>
      <c r="AN217">
        <v>1.23</v>
      </c>
      <c r="AO217" t="s">
        <v>3216</v>
      </c>
      <c r="AP217">
        <v>0.14554429351659001</v>
      </c>
      <c r="AQ217">
        <f>(Table2[[#This Row],[Sharpe Ratio]]-AVERAGE(Table2[Sharpe Ratio]))/_xlfn.STDEV.P(Table2[Sharpe Ratio])</f>
        <v>0.95733225021626989</v>
      </c>
      <c r="AR2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7">
        <f>_xlfn.RANK.AVG(Table2[[#This Row],[1Y Return vs Nifty Z-Score]],Table2[1Y Return vs Nifty Z-Score])</f>
        <v>181</v>
      </c>
      <c r="AT217">
        <f>_xlfn.RANK.AVG(Table2[[#This Row],[6M Return vs Nifty Z-Score]],Table2[6M Return vs Nifty Z-Score])</f>
        <v>472</v>
      </c>
      <c r="AU217">
        <f>_xlfn.RANK.AVG(Table2[[#This Row],[Sharpe Ratio Z-Score]],Table2[Sharpe Ratio Z-Score])</f>
        <v>121</v>
      </c>
      <c r="AV217">
        <f>(Table2[[#This Row],[Rank 1Y]]+Table2[[#This Row],[Rank 6M]]+Table2[[#This Row],[Rank Sharpe]])/3</f>
        <v>258</v>
      </c>
    </row>
    <row r="218" spans="1:48" x14ac:dyDescent="0.3">
      <c r="A218" t="s">
        <v>202</v>
      </c>
      <c r="B218" t="s">
        <v>203</v>
      </c>
      <c r="C218" t="s">
        <v>3170</v>
      </c>
      <c r="D218" t="s">
        <v>51</v>
      </c>
      <c r="E218">
        <v>132321.32418570001</v>
      </c>
      <c r="F218">
        <v>1564.75</v>
      </c>
      <c r="G218">
        <v>5.3907619046689303</v>
      </c>
      <c r="H218">
        <f>(Table2[[#This Row],[1Y Return vs Nifty]]-AVERAGE(Table2[1Y Return vs Nifty]))/_xlfn.STDEV.P(Table2[1Y Return vs Nifty])</f>
        <v>-0.37732539042613872</v>
      </c>
      <c r="I218">
        <v>12.8602532037052</v>
      </c>
      <c r="J218">
        <f>(Table2[[#This Row],[1M Return vs Nifty]]-AVERAGE(Table2[1M Return vs Nifty]))/_xlfn.STDEV.P(Table2[1M Return vs Nifty])</f>
        <v>0.99908844094510307</v>
      </c>
      <c r="K218">
        <v>32.8626261068285</v>
      </c>
      <c r="L218">
        <f>(Table2[[#This Row],[6M Return vs Nifty]]-AVERAGE(Table2[6M Return vs Nifty]))/_xlfn.STDEV.P(Table2[6M Return vs Nifty])</f>
        <v>0.47377123469403298</v>
      </c>
      <c r="M218">
        <v>1.3504842398327701</v>
      </c>
      <c r="N218">
        <f>(Table2[[#This Row],[1W Return vs Nifty]]-AVERAGE(Table2[1W Return vs Nifty]))/_xlfn.STDEV.P(Table2[1W Return vs Nifty])</f>
        <v>0.31637632119643938</v>
      </c>
      <c r="O218">
        <v>1490.24</v>
      </c>
      <c r="P218">
        <v>1433.2061589919699</v>
      </c>
      <c r="Q218">
        <v>1288.5281689204301</v>
      </c>
      <c r="R218">
        <v>73.095857604368206</v>
      </c>
      <c r="S218" s="1">
        <f>(Table2[[#This Row],[Close Price]]-Table2[[#This Row],[20D EMA]])/Table2[[#This Row],[20D EMA]]</f>
        <v>4.9998657934292458E-2</v>
      </c>
      <c r="T218" s="1">
        <f>(Table2[[#This Row],[Close Price]]-Table2[[#This Row],[50D EMA]])/Table2[[#This Row],[50D EMA]]</f>
        <v>9.1782916353464472E-2</v>
      </c>
      <c r="U218" s="1">
        <f>(Table2[[#This Row],[Close Price]]-Table2[[#This Row],[200D EMA]])/Table2[[#This Row],[200D EMA]]</f>
        <v>0.21437003687004949</v>
      </c>
      <c r="V218">
        <v>1.28629249608657</v>
      </c>
      <c r="W218">
        <v>1559</v>
      </c>
      <c r="X218">
        <v>1589.95</v>
      </c>
      <c r="Y218">
        <v>1559</v>
      </c>
      <c r="Z218">
        <v>1589.95</v>
      </c>
      <c r="AA218">
        <v>1452.55</v>
      </c>
      <c r="AB218">
        <v>1594</v>
      </c>
      <c r="AC218" s="1">
        <f>(Table2[[#This Row],[Close Price]]/Table2[[#This Row],[Day Low]])-1</f>
        <v>3.6882617062219403E-3</v>
      </c>
      <c r="AD218" s="1">
        <f>(Table2[[#This Row],[Day High]]/Table2[[#This Row],[Close Price]])-1</f>
        <v>1.6104809074932058E-2</v>
      </c>
      <c r="AE218" s="1">
        <f>(Table2[[#This Row],[Close Price]]/Table2[[#This Row],[Current Week Low]])-1</f>
        <v>3.6882617062219403E-3</v>
      </c>
      <c r="AF218" s="1">
        <f>(Table2[[#This Row],[Current Week High]]/Table2[[#This Row],[Close Price]])-1</f>
        <v>1.6104809074932058E-2</v>
      </c>
      <c r="AG218" s="1">
        <f>(Table2[[#This Row],[Close Price]]/Table2[[#This Row],[Current Month Low]])-1</f>
        <v>7.7243468383188185E-2</v>
      </c>
      <c r="AH218" s="1">
        <f>(Table2[[#This Row],[Current Month High]]/Table2[[#This Row],[Close Price]])-1</f>
        <v>1.8693081961974833E-2</v>
      </c>
      <c r="AI218">
        <v>1.86930819619748</v>
      </c>
      <c r="AJ218">
        <v>54.741890822784796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7.0000000000000007E-2</v>
      </c>
      <c r="AM218" t="s">
        <v>3216</v>
      </c>
      <c r="AN218">
        <v>7.5</v>
      </c>
      <c r="AO218" t="s">
        <v>3216</v>
      </c>
      <c r="AP218">
        <v>0.121255872341322</v>
      </c>
      <c r="AQ218">
        <f>(Table2[[#This Row],[Sharpe Ratio]]-AVERAGE(Table2[Sharpe Ratio]))/_xlfn.STDEV.P(Table2[Sharpe Ratio])</f>
        <v>0.67481106222331877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2.0867216686327557</v>
      </c>
      <c r="AS218">
        <f>_xlfn.RANK.AVG(Table2[[#This Row],[1Y Return vs Nifty Z-Score]],Table2[1Y Return vs Nifty Z-Score])</f>
        <v>411</v>
      </c>
      <c r="AT218">
        <f>_xlfn.RANK.AVG(Table2[[#This Row],[6M Return vs Nifty Z-Score]],Table2[6M Return vs Nifty Z-Score])</f>
        <v>184</v>
      </c>
      <c r="AU218">
        <f>_xlfn.RANK.AVG(Table2[[#This Row],[Sharpe Ratio Z-Score]],Table2[Sharpe Ratio Z-Score])</f>
        <v>180</v>
      </c>
      <c r="AV218">
        <f>(Table2[[#This Row],[Rank 1Y]]+Table2[[#This Row],[Rank 6M]]+Table2[[#This Row],[Rank Sharpe]])/3</f>
        <v>258.33333333333331</v>
      </c>
    </row>
    <row r="219" spans="1:48" x14ac:dyDescent="0.3">
      <c r="A219" t="s">
        <v>1185</v>
      </c>
      <c r="B219" t="s">
        <v>1186</v>
      </c>
      <c r="C219" t="s">
        <v>3184</v>
      </c>
      <c r="D219" t="s">
        <v>383</v>
      </c>
      <c r="E219">
        <v>10464.4198808</v>
      </c>
      <c r="F219">
        <v>188.37</v>
      </c>
      <c r="G219">
        <v>16.671215772781402</v>
      </c>
      <c r="H219">
        <f>(Table2[[#This Row],[1Y Return vs Nifty]]-AVERAGE(Table2[1Y Return vs Nifty]))/_xlfn.STDEV.P(Table2[1Y Return vs Nifty])</f>
        <v>-0.1895212060223182</v>
      </c>
      <c r="I219">
        <v>-4.1712891412277697</v>
      </c>
      <c r="J219">
        <f>(Table2[[#This Row],[1M Return vs Nifty]]-AVERAGE(Table2[1M Return vs Nifty]))/_xlfn.STDEV.P(Table2[1M Return vs Nifty])</f>
        <v>-0.64651570640658307</v>
      </c>
      <c r="K219">
        <v>34.241649204140103</v>
      </c>
      <c r="L219">
        <f>(Table2[[#This Row],[6M Return vs Nifty]]-AVERAGE(Table2[6M Return vs Nifty]))/_xlfn.STDEV.P(Table2[6M Return vs Nifty])</f>
        <v>0.51482646648795272</v>
      </c>
      <c r="M219">
        <v>-2.2609838366727901</v>
      </c>
      <c r="N219">
        <f>(Table2[[#This Row],[1W Return vs Nifty]]-AVERAGE(Table2[1W Return vs Nifty]))/_xlfn.STDEV.P(Table2[1W Return vs Nifty])</f>
        <v>-0.55704903672032124</v>
      </c>
      <c r="O219">
        <v>194.94</v>
      </c>
      <c r="P219">
        <v>195.79468975358</v>
      </c>
      <c r="Q219">
        <v>170.37794432102399</v>
      </c>
      <c r="R219">
        <v>36.266515269589</v>
      </c>
      <c r="S219" s="1">
        <f>(Table2[[#This Row],[Close Price]]-Table2[[#This Row],[20D EMA]])/Table2[[#This Row],[20D EMA]]</f>
        <v>-3.3702677746999039E-2</v>
      </c>
      <c r="T219" s="1">
        <f>(Table2[[#This Row],[Close Price]]-Table2[[#This Row],[50D EMA]])/Table2[[#This Row],[50D EMA]]</f>
        <v>-3.7920792248882944E-2</v>
      </c>
      <c r="U219" s="1">
        <f>(Table2[[#This Row],[Close Price]]-Table2[[#This Row],[200D EMA]])/Table2[[#This Row],[200D EMA]]</f>
        <v>0.10560084963271778</v>
      </c>
      <c r="V219">
        <v>0.16830786802534001</v>
      </c>
      <c r="W219">
        <v>187.55</v>
      </c>
      <c r="X219">
        <v>190.6</v>
      </c>
      <c r="Y219">
        <v>187.55</v>
      </c>
      <c r="Z219">
        <v>190.6</v>
      </c>
      <c r="AA219">
        <v>184</v>
      </c>
      <c r="AB219">
        <v>205.5</v>
      </c>
      <c r="AC219" s="1">
        <f>(Table2[[#This Row],[Close Price]]/Table2[[#This Row],[Day Low]])-1</f>
        <v>4.3721674220207341E-3</v>
      </c>
      <c r="AD219" s="1">
        <f>(Table2[[#This Row],[Day High]]/Table2[[#This Row],[Close Price]])-1</f>
        <v>1.1838403142750975E-2</v>
      </c>
      <c r="AE219" s="1">
        <f>(Table2[[#This Row],[Close Price]]/Table2[[#This Row],[Current Week Low]])-1</f>
        <v>4.3721674220207341E-3</v>
      </c>
      <c r="AF219" s="1">
        <f>(Table2[[#This Row],[Current Week High]]/Table2[[#This Row],[Close Price]])-1</f>
        <v>1.1838403142750975E-2</v>
      </c>
      <c r="AG219" s="1">
        <f>(Table2[[#This Row],[Close Price]]/Table2[[#This Row],[Current Month Low]])-1</f>
        <v>2.3749999999999938E-2</v>
      </c>
      <c r="AH219" s="1">
        <f>(Table2[[#This Row],[Current Month High]]/Table2[[#This Row],[Close Price]])-1</f>
        <v>9.0938047459786508E-2</v>
      </c>
      <c r="AI219">
        <v>30.063173541434399</v>
      </c>
      <c r="AJ219">
        <v>60.178571428571402</v>
      </c>
      <c r="AK219" t="str">
        <f>IF(AND(Table2[[#This Row],[20D EMA]]&gt;Table2[[#This Row],[50D EMA]],Table2[[#This Row],[50D EMA]]&gt;Table2[[#This Row],[200D EMA]]),"Uptrend","Downtrend/NoTrend")</f>
        <v>Downtrend/NoTrend</v>
      </c>
      <c r="AL219">
        <v>-0.01</v>
      </c>
      <c r="AM219" t="s">
        <v>3215</v>
      </c>
      <c r="AN219">
        <v>-5.33</v>
      </c>
      <c r="AO219" t="s">
        <v>3215</v>
      </c>
      <c r="AP219">
        <v>9.5178258502971E-2</v>
      </c>
      <c r="AQ219">
        <f>(Table2[[#This Row],[Sharpe Ratio]]-AVERAGE(Table2[Sharpe Ratio]))/_xlfn.STDEV.P(Table2[Sharpe Ratio])</f>
        <v>0.37147811240052936</v>
      </c>
      <c r="AR2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9">
        <f>_xlfn.RANK.AVG(Table2[[#This Row],[1Y Return vs Nifty Z-Score]],Table2[1Y Return vs Nifty Z-Score])</f>
        <v>355</v>
      </c>
      <c r="AT219">
        <f>_xlfn.RANK.AVG(Table2[[#This Row],[6M Return vs Nifty Z-Score]],Table2[6M Return vs Nifty Z-Score])</f>
        <v>178</v>
      </c>
      <c r="AU219">
        <f>_xlfn.RANK.AVG(Table2[[#This Row],[Sharpe Ratio Z-Score]],Table2[Sharpe Ratio Z-Score])</f>
        <v>242</v>
      </c>
      <c r="AV219">
        <f>(Table2[[#This Row],[Rank 1Y]]+Table2[[#This Row],[Rank 6M]]+Table2[[#This Row],[Rank Sharpe]])/3</f>
        <v>258.33333333333331</v>
      </c>
    </row>
    <row r="220" spans="1:48" x14ac:dyDescent="0.3">
      <c r="A220" t="s">
        <v>1427</v>
      </c>
      <c r="B220" t="s">
        <v>1428</v>
      </c>
      <c r="C220" t="s">
        <v>3179</v>
      </c>
      <c r="D220" t="s">
        <v>625</v>
      </c>
      <c r="E220">
        <v>7795.3333889199903</v>
      </c>
      <c r="F220">
        <v>590.1</v>
      </c>
      <c r="G220">
        <v>51.311412334381899</v>
      </c>
      <c r="H220">
        <f>(Table2[[#This Row],[1Y Return vs Nifty]]-AVERAGE(Table2[1Y Return vs Nifty]))/_xlfn.STDEV.P(Table2[1Y Return vs Nifty])</f>
        <v>0.38719086061086322</v>
      </c>
      <c r="I220">
        <v>20.8920557658194</v>
      </c>
      <c r="J220">
        <f>(Table2[[#This Row],[1M Return vs Nifty]]-AVERAGE(Table2[1M Return vs Nifty]))/_xlfn.STDEV.P(Table2[1M Return vs Nifty])</f>
        <v>1.7751289978860454</v>
      </c>
      <c r="K220">
        <v>14.4339568964478</v>
      </c>
      <c r="L220">
        <f>(Table2[[#This Row],[6M Return vs Nifty]]-AVERAGE(Table2[6M Return vs Nifty]))/_xlfn.STDEV.P(Table2[6M Return vs Nifty])</f>
        <v>-7.4873155353258503E-2</v>
      </c>
      <c r="M220">
        <v>2.7433709183959798</v>
      </c>
      <c r="N220">
        <f>(Table2[[#This Row],[1W Return vs Nifty]]-AVERAGE(Table2[1W Return vs Nifty]))/_xlfn.STDEV.P(Table2[1W Return vs Nifty])</f>
        <v>0.65324280318919148</v>
      </c>
      <c r="O220">
        <v>552.76</v>
      </c>
      <c r="P220">
        <v>524.30565552359599</v>
      </c>
      <c r="Q220">
        <v>468.51823125547401</v>
      </c>
      <c r="R220">
        <v>73.566704579375497</v>
      </c>
      <c r="S220" s="1">
        <f>(Table2[[#This Row],[Close Price]]-Table2[[#This Row],[20D EMA]])/Table2[[#This Row],[20D EMA]]</f>
        <v>6.7551921267819726E-2</v>
      </c>
      <c r="T220" s="1">
        <f>(Table2[[#This Row],[Close Price]]-Table2[[#This Row],[50D EMA]])/Table2[[#This Row],[50D EMA]]</f>
        <v>0.12548852712774716</v>
      </c>
      <c r="U220" s="1">
        <f>(Table2[[#This Row],[Close Price]]-Table2[[#This Row],[200D EMA]])/Table2[[#This Row],[200D EMA]]</f>
        <v>0.25950274852427208</v>
      </c>
      <c r="V220">
        <v>1.42108071084517</v>
      </c>
      <c r="W220">
        <v>582.9</v>
      </c>
      <c r="X220">
        <v>596.85</v>
      </c>
      <c r="Y220">
        <v>582.9</v>
      </c>
      <c r="Z220">
        <v>596.85</v>
      </c>
      <c r="AA220">
        <v>531.5</v>
      </c>
      <c r="AB220">
        <v>596.85</v>
      </c>
      <c r="AC220" s="1">
        <f>(Table2[[#This Row],[Close Price]]/Table2[[#This Row],[Day Low]])-1</f>
        <v>1.2352032938754531E-2</v>
      </c>
      <c r="AD220" s="1">
        <f>(Table2[[#This Row],[Day High]]/Table2[[#This Row],[Close Price]])-1</f>
        <v>1.1438739196746317E-2</v>
      </c>
      <c r="AE220" s="1">
        <f>(Table2[[#This Row],[Close Price]]/Table2[[#This Row],[Current Week Low]])-1</f>
        <v>1.2352032938754531E-2</v>
      </c>
      <c r="AF220" s="1">
        <f>(Table2[[#This Row],[Current Week High]]/Table2[[#This Row],[Close Price]])-1</f>
        <v>1.1438739196746317E-2</v>
      </c>
      <c r="AG220" s="1">
        <f>(Table2[[#This Row],[Close Price]]/Table2[[#This Row],[Current Month Low]])-1</f>
        <v>0.11025399811853243</v>
      </c>
      <c r="AH220" s="1">
        <f>(Table2[[#This Row],[Current Month High]]/Table2[[#This Row],[Close Price]])-1</f>
        <v>1.1438739196746317E-2</v>
      </c>
      <c r="AI220">
        <v>1.1438739196746299</v>
      </c>
      <c r="AJ220">
        <v>97.456918186381102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0.02</v>
      </c>
      <c r="AM220" t="s">
        <v>3216</v>
      </c>
      <c r="AN220">
        <v>9.23</v>
      </c>
      <c r="AO220" t="s">
        <v>3216</v>
      </c>
      <c r="AP220">
        <v>9.1137411366610993E-2</v>
      </c>
      <c r="AQ220">
        <f>(Table2[[#This Row],[Sharpe Ratio]]-AVERAGE(Table2[Sharpe Ratio]))/_xlfn.STDEV.P(Table2[Sharpe Ratio])</f>
        <v>0.32447526584972852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3.0651647721825697</v>
      </c>
      <c r="AS220">
        <f>_xlfn.RANK.AVG(Table2[[#This Row],[1Y Return vs Nifty Z-Score]],Table2[1Y Return vs Nifty Z-Score])</f>
        <v>185</v>
      </c>
      <c r="AT220">
        <f>_xlfn.RANK.AVG(Table2[[#This Row],[6M Return vs Nifty Z-Score]],Table2[6M Return vs Nifty Z-Score])</f>
        <v>336</v>
      </c>
      <c r="AU220">
        <f>_xlfn.RANK.AVG(Table2[[#This Row],[Sharpe Ratio Z-Score]],Table2[Sharpe Ratio Z-Score])</f>
        <v>257</v>
      </c>
      <c r="AV220">
        <f>(Table2[[#This Row],[Rank 1Y]]+Table2[[#This Row],[Rank 6M]]+Table2[[#This Row],[Rank Sharpe]])/3</f>
        <v>259.33333333333331</v>
      </c>
    </row>
    <row r="221" spans="1:48" x14ac:dyDescent="0.3">
      <c r="A221" t="s">
        <v>1494</v>
      </c>
      <c r="B221" t="s">
        <v>1495</v>
      </c>
      <c r="C221" t="s">
        <v>3175</v>
      </c>
      <c r="D221" t="s">
        <v>838</v>
      </c>
      <c r="E221">
        <v>7051.8062311829999</v>
      </c>
      <c r="F221">
        <v>242.16</v>
      </c>
      <c r="G221">
        <v>35.676467990296203</v>
      </c>
      <c r="H221">
        <f>(Table2[[#This Row],[1Y Return vs Nifty]]-AVERAGE(Table2[1Y Return vs Nifty]))/_xlfn.STDEV.P(Table2[1Y Return vs Nifty])</f>
        <v>0.12689034388781889</v>
      </c>
      <c r="I221">
        <v>8.6431732048405596</v>
      </c>
      <c r="J221">
        <f>(Table2[[#This Row],[1M Return vs Nifty]]-AVERAGE(Table2[1M Return vs Nifty]))/_xlfn.STDEV.P(Table2[1M Return vs Nifty])</f>
        <v>0.59163007955306512</v>
      </c>
      <c r="K221">
        <v>22.8425901793326</v>
      </c>
      <c r="L221">
        <f>(Table2[[#This Row],[6M Return vs Nifty]]-AVERAGE(Table2[6M Return vs Nifty]))/_xlfn.STDEV.P(Table2[6M Return vs Nifty])</f>
        <v>0.17546230978282568</v>
      </c>
      <c r="M221">
        <v>9.2379153506116793</v>
      </c>
      <c r="N221">
        <f>(Table2[[#This Row],[1W Return vs Nifty]]-AVERAGE(Table2[1W Return vs Nifty]))/_xlfn.STDEV.P(Table2[1W Return vs Nifty])</f>
        <v>2.2239336344654816</v>
      </c>
      <c r="O221">
        <v>219.14</v>
      </c>
      <c r="P221">
        <v>215.68943505332899</v>
      </c>
      <c r="Q221">
        <v>198.69867427492301</v>
      </c>
      <c r="R221">
        <v>83.626582317365504</v>
      </c>
      <c r="S221" s="1">
        <f>(Table2[[#This Row],[Close Price]]-Table2[[#This Row],[20D EMA]])/Table2[[#This Row],[20D EMA]]</f>
        <v>0.10504700191658306</v>
      </c>
      <c r="T221" s="1">
        <f>(Table2[[#This Row],[Close Price]]-Table2[[#This Row],[50D EMA]])/Table2[[#This Row],[50D EMA]]</f>
        <v>0.12272536640529558</v>
      </c>
      <c r="U221" s="1">
        <f>(Table2[[#This Row],[Close Price]]-Table2[[#This Row],[200D EMA]])/Table2[[#This Row],[200D EMA]]</f>
        <v>0.21872982234870439</v>
      </c>
      <c r="V221">
        <v>1.3967791386925299</v>
      </c>
      <c r="W221">
        <v>240.2</v>
      </c>
      <c r="X221">
        <v>246.85</v>
      </c>
      <c r="Y221">
        <v>240.2</v>
      </c>
      <c r="Z221">
        <v>246.85</v>
      </c>
      <c r="AA221">
        <v>211.22</v>
      </c>
      <c r="AB221">
        <v>246.85</v>
      </c>
      <c r="AC221" s="1">
        <f>(Table2[[#This Row],[Close Price]]/Table2[[#This Row],[Day Low]])-1</f>
        <v>8.1598667776852096E-3</v>
      </c>
      <c r="AD221" s="1">
        <f>(Table2[[#This Row],[Day High]]/Table2[[#This Row],[Close Price]])-1</f>
        <v>1.9367360422860802E-2</v>
      </c>
      <c r="AE221" s="1">
        <f>(Table2[[#This Row],[Close Price]]/Table2[[#This Row],[Current Week Low]])-1</f>
        <v>8.1598667776852096E-3</v>
      </c>
      <c r="AF221" s="1">
        <f>(Table2[[#This Row],[Current Week High]]/Table2[[#This Row],[Close Price]])-1</f>
        <v>1.9367360422860802E-2</v>
      </c>
      <c r="AG221" s="1">
        <f>(Table2[[#This Row],[Close Price]]/Table2[[#This Row],[Current Month Low]])-1</f>
        <v>0.14648234068743493</v>
      </c>
      <c r="AH221" s="1">
        <f>(Table2[[#This Row],[Current Month High]]/Table2[[#This Row],[Close Price]])-1</f>
        <v>1.9367360422860802E-2</v>
      </c>
      <c r="AI221">
        <v>5.1370994383878399</v>
      </c>
      <c r="AJ221">
        <v>92.802547770700599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0.12</v>
      </c>
      <c r="AM221" t="s">
        <v>3216</v>
      </c>
      <c r="AN221">
        <v>14.78</v>
      </c>
      <c r="AO221" t="s">
        <v>3216</v>
      </c>
      <c r="AP221">
        <v>9.2470806000403E-2</v>
      </c>
      <c r="AQ221">
        <f>(Table2[[#This Row],[Sharpe Ratio]]-AVERAGE(Table2[Sharpe Ratio]))/_xlfn.STDEV.P(Table2[Sharpe Ratio])</f>
        <v>0.33998521741405402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3.4579015851032455</v>
      </c>
      <c r="AS221">
        <f>_xlfn.RANK.AVG(Table2[[#This Row],[1Y Return vs Nifty Z-Score]],Table2[1Y Return vs Nifty Z-Score])</f>
        <v>269</v>
      </c>
      <c r="AT221">
        <f>_xlfn.RANK.AVG(Table2[[#This Row],[6M Return vs Nifty Z-Score]],Table2[6M Return vs Nifty Z-Score])</f>
        <v>257</v>
      </c>
      <c r="AU221">
        <f>_xlfn.RANK.AVG(Table2[[#This Row],[Sharpe Ratio Z-Score]],Table2[Sharpe Ratio Z-Score])</f>
        <v>252</v>
      </c>
      <c r="AV221">
        <f>(Table2[[#This Row],[Rank 1Y]]+Table2[[#This Row],[Rank 6M]]+Table2[[#This Row],[Rank Sharpe]])/3</f>
        <v>259.33333333333331</v>
      </c>
    </row>
    <row r="222" spans="1:48" x14ac:dyDescent="0.3">
      <c r="A222" t="s">
        <v>1520</v>
      </c>
      <c r="B222" t="s">
        <v>1521</v>
      </c>
      <c r="C222" t="s">
        <v>3183</v>
      </c>
      <c r="D222" t="s">
        <v>135</v>
      </c>
      <c r="E222">
        <v>6806.0542857999999</v>
      </c>
      <c r="F222">
        <v>810.95</v>
      </c>
      <c r="G222">
        <v>59.354161155407297</v>
      </c>
      <c r="H222">
        <f>(Table2[[#This Row],[1Y Return vs Nifty]]-AVERAGE(Table2[1Y Return vs Nifty]))/_xlfn.STDEV.P(Table2[1Y Return vs Nifty])</f>
        <v>0.52109166818095842</v>
      </c>
      <c r="I222">
        <v>-8.7356561733050402</v>
      </c>
      <c r="J222">
        <f>(Table2[[#This Row],[1M Return vs Nifty]]-AVERAGE(Table2[1M Return vs Nifty]))/_xlfn.STDEV.P(Table2[1M Return vs Nifty])</f>
        <v>-1.0875292779259171</v>
      </c>
      <c r="K222">
        <v>-0.42544227136254498</v>
      </c>
      <c r="L222">
        <f>(Table2[[#This Row],[6M Return vs Nifty]]-AVERAGE(Table2[6M Return vs Nifty]))/_xlfn.STDEV.P(Table2[6M Return vs Nifty])</f>
        <v>-0.51725593947205395</v>
      </c>
      <c r="M222">
        <v>-1.24576550709277</v>
      </c>
      <c r="N222">
        <f>(Table2[[#This Row],[1W Return vs Nifty]]-AVERAGE(Table2[1W Return vs Nifty]))/_xlfn.STDEV.P(Table2[1W Return vs Nifty])</f>
        <v>-0.3115207877941758</v>
      </c>
      <c r="O222">
        <v>837.09</v>
      </c>
      <c r="P222">
        <v>865.85265924112605</v>
      </c>
      <c r="Q222">
        <v>764.63729944566705</v>
      </c>
      <c r="R222">
        <v>40.122009504722698</v>
      </c>
      <c r="S222" s="1">
        <f>(Table2[[#This Row],[Close Price]]-Table2[[#This Row],[20D EMA]])/Table2[[#This Row],[20D EMA]]</f>
        <v>-3.1227227657718987E-2</v>
      </c>
      <c r="T222" s="1">
        <f>(Table2[[#This Row],[Close Price]]-Table2[[#This Row],[50D EMA]])/Table2[[#This Row],[50D EMA]]</f>
        <v>-6.3408778220124973E-2</v>
      </c>
      <c r="U222" s="1">
        <f>(Table2[[#This Row],[Close Price]]-Table2[[#This Row],[200D EMA]])/Table2[[#This Row],[200D EMA]]</f>
        <v>6.0568194342478371E-2</v>
      </c>
      <c r="V222">
        <v>0.67665972169686395</v>
      </c>
      <c r="W222">
        <v>804.5</v>
      </c>
      <c r="X222">
        <v>827.55</v>
      </c>
      <c r="Y222">
        <v>804.5</v>
      </c>
      <c r="Z222">
        <v>827.55</v>
      </c>
      <c r="AA222">
        <v>793</v>
      </c>
      <c r="AB222">
        <v>850</v>
      </c>
      <c r="AC222" s="1">
        <f>(Table2[[#This Row],[Close Price]]/Table2[[#This Row],[Day Low]])-1</f>
        <v>8.0174021131138584E-3</v>
      </c>
      <c r="AD222" s="1">
        <f>(Table2[[#This Row],[Day High]]/Table2[[#This Row],[Close Price]])-1</f>
        <v>2.0469819347678442E-2</v>
      </c>
      <c r="AE222" s="1">
        <f>(Table2[[#This Row],[Close Price]]/Table2[[#This Row],[Current Week Low]])-1</f>
        <v>8.0174021131138584E-3</v>
      </c>
      <c r="AF222" s="1">
        <f>(Table2[[#This Row],[Current Week High]]/Table2[[#This Row],[Close Price]])-1</f>
        <v>2.0469819347678442E-2</v>
      </c>
      <c r="AG222" s="1">
        <f>(Table2[[#This Row],[Close Price]]/Table2[[#This Row],[Current Month Low]])-1</f>
        <v>2.2635561160151418E-2</v>
      </c>
      <c r="AH222" s="1">
        <f>(Table2[[#This Row],[Current Month High]]/Table2[[#This Row],[Close Price]])-1</f>
        <v>4.8153400332942686E-2</v>
      </c>
      <c r="AI222">
        <v>36.876502867007801</v>
      </c>
      <c r="AJ222">
        <v>124.14317302377</v>
      </c>
      <c r="AK222" t="str">
        <f>IF(AND(Table2[[#This Row],[20D EMA]]&gt;Table2[[#This Row],[50D EMA]],Table2[[#This Row],[50D EMA]]&gt;Table2[[#This Row],[200D EMA]]),"Uptrend","Downtrend/NoTrend")</f>
        <v>Downtrend/NoTrend</v>
      </c>
      <c r="AL222">
        <v>-0.09</v>
      </c>
      <c r="AM222" t="s">
        <v>3215</v>
      </c>
      <c r="AN222">
        <v>-5.51</v>
      </c>
      <c r="AO222" t="s">
        <v>3215</v>
      </c>
      <c r="AP222">
        <v>0.13940330736755999</v>
      </c>
      <c r="AQ222">
        <f>(Table2[[#This Row],[Sharpe Ratio]]-AVERAGE(Table2[Sharpe Ratio]))/_xlfn.STDEV.P(Table2[Sharpe Ratio])</f>
        <v>0.8859007360082215</v>
      </c>
      <c r="AR2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2">
        <f>_xlfn.RANK.AVG(Table2[[#This Row],[1Y Return vs Nifty Z-Score]],Table2[1Y Return vs Nifty Z-Score])</f>
        <v>155</v>
      </c>
      <c r="AT222">
        <f>_xlfn.RANK.AVG(Table2[[#This Row],[6M Return vs Nifty Z-Score]],Table2[6M Return vs Nifty Z-Score])</f>
        <v>489</v>
      </c>
      <c r="AU222">
        <f>_xlfn.RANK.AVG(Table2[[#This Row],[Sharpe Ratio Z-Score]],Table2[Sharpe Ratio Z-Score])</f>
        <v>135</v>
      </c>
      <c r="AV222">
        <f>(Table2[[#This Row],[Rank 1Y]]+Table2[[#This Row],[Rank 6M]]+Table2[[#This Row],[Rank Sharpe]])/3</f>
        <v>259.66666666666669</v>
      </c>
    </row>
    <row r="223" spans="1:48" x14ac:dyDescent="0.3">
      <c r="A223" t="s">
        <v>1712</v>
      </c>
      <c r="B223" t="s">
        <v>1713</v>
      </c>
      <c r="C223" t="s">
        <v>3173</v>
      </c>
      <c r="D223" t="s">
        <v>46</v>
      </c>
      <c r="E223">
        <v>4928.612663975</v>
      </c>
      <c r="F223">
        <v>711.7</v>
      </c>
      <c r="G223">
        <v>-2.7590585395866598</v>
      </c>
      <c r="H223">
        <f>(Table2[[#This Row],[1Y Return vs Nifty]]-AVERAGE(Table2[1Y Return vs Nifty]))/_xlfn.STDEV.P(Table2[1Y Return vs Nifty])</f>
        <v>-0.51300879461057602</v>
      </c>
      <c r="I223">
        <v>-0.26111303059733099</v>
      </c>
      <c r="J223">
        <f>(Table2[[#This Row],[1M Return vs Nifty]]-AVERAGE(Table2[1M Return vs Nifty]))/_xlfn.STDEV.P(Table2[1M Return vs Nifty])</f>
        <v>-0.26871069648959894</v>
      </c>
      <c r="K223">
        <v>37.139936142041599</v>
      </c>
      <c r="L223">
        <f>(Table2[[#This Row],[6M Return vs Nifty]]-AVERAGE(Table2[6M Return vs Nifty]))/_xlfn.STDEV.P(Table2[6M Return vs Nifty])</f>
        <v>0.60111207132865896</v>
      </c>
      <c r="M223">
        <v>0.32805207110017798</v>
      </c>
      <c r="N223">
        <f>(Table2[[#This Row],[1W Return vs Nifty]]-AVERAGE(Table2[1W Return vs Nifty]))/_xlfn.STDEV.P(Table2[1W Return vs Nifty])</f>
        <v>6.9103421643370549E-2</v>
      </c>
      <c r="O223">
        <v>703.5</v>
      </c>
      <c r="P223">
        <v>682.383853283706</v>
      </c>
      <c r="Q223">
        <v>620.35552629178301</v>
      </c>
      <c r="R223">
        <v>55.866760525031602</v>
      </c>
      <c r="S223" s="1">
        <f>(Table2[[#This Row],[Close Price]]-Table2[[#This Row],[20D EMA]])/Table2[[#This Row],[20D EMA]]</f>
        <v>1.1656005685856497E-2</v>
      </c>
      <c r="T223" s="1">
        <f>(Table2[[#This Row],[Close Price]]-Table2[[#This Row],[50D EMA]])/Table2[[#This Row],[50D EMA]]</f>
        <v>4.2961372217735702E-2</v>
      </c>
      <c r="U223" s="1">
        <f>(Table2[[#This Row],[Close Price]]-Table2[[#This Row],[200D EMA]])/Table2[[#This Row],[200D EMA]]</f>
        <v>0.14724536146914785</v>
      </c>
      <c r="V223">
        <v>0.35262096382545399</v>
      </c>
      <c r="W223">
        <v>706.85</v>
      </c>
      <c r="X223">
        <v>725.15</v>
      </c>
      <c r="Y223">
        <v>706.85</v>
      </c>
      <c r="Z223">
        <v>725.15</v>
      </c>
      <c r="AA223">
        <v>680</v>
      </c>
      <c r="AB223">
        <v>736.25</v>
      </c>
      <c r="AC223" s="1">
        <f>(Table2[[#This Row],[Close Price]]/Table2[[#This Row],[Day Low]])-1</f>
        <v>6.8614274598570724E-3</v>
      </c>
      <c r="AD223" s="1">
        <f>(Table2[[#This Row],[Day High]]/Table2[[#This Row],[Close Price]])-1</f>
        <v>1.8898412252353447E-2</v>
      </c>
      <c r="AE223" s="1">
        <f>(Table2[[#This Row],[Close Price]]/Table2[[#This Row],[Current Week Low]])-1</f>
        <v>6.8614274598570724E-3</v>
      </c>
      <c r="AF223" s="1">
        <f>(Table2[[#This Row],[Current Week High]]/Table2[[#This Row],[Close Price]])-1</f>
        <v>1.8898412252353447E-2</v>
      </c>
      <c r="AG223" s="1">
        <f>(Table2[[#This Row],[Close Price]]/Table2[[#This Row],[Current Month Low]])-1</f>
        <v>4.6617647058823541E-2</v>
      </c>
      <c r="AH223" s="1">
        <f>(Table2[[#This Row],[Current Month High]]/Table2[[#This Row],[Close Price]])-1</f>
        <v>3.4494871434593177E-2</v>
      </c>
      <c r="AI223">
        <v>41.780244485035801</v>
      </c>
      <c r="AJ223">
        <v>66.772114821323896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0.2</v>
      </c>
      <c r="AM223" t="s">
        <v>3216</v>
      </c>
      <c r="AN223">
        <v>1.2</v>
      </c>
      <c r="AO223" t="s">
        <v>3216</v>
      </c>
      <c r="AP223">
        <v>0.13994721079522801</v>
      </c>
      <c r="AQ223">
        <f>(Table2[[#This Row],[Sharpe Ratio]]-AVERAGE(Table2[Sharpe Ratio]))/_xlfn.STDEV.P(Table2[Sharpe Ratio])</f>
        <v>0.89222738200259677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0.78072338387445139</v>
      </c>
      <c r="AS223">
        <f>_xlfn.RANK.AVG(Table2[[#This Row],[1Y Return vs Nifty Z-Score]],Table2[1Y Return vs Nifty Z-Score])</f>
        <v>486</v>
      </c>
      <c r="AT223">
        <f>_xlfn.RANK.AVG(Table2[[#This Row],[6M Return vs Nifty Z-Score]],Table2[6M Return vs Nifty Z-Score])</f>
        <v>161</v>
      </c>
      <c r="AU223">
        <f>_xlfn.RANK.AVG(Table2[[#This Row],[Sharpe Ratio Z-Score]],Table2[Sharpe Ratio Z-Score])</f>
        <v>133</v>
      </c>
      <c r="AV223">
        <f>(Table2[[#This Row],[Rank 1Y]]+Table2[[#This Row],[Rank 6M]]+Table2[[#This Row],[Rank Sharpe]])/3</f>
        <v>260</v>
      </c>
    </row>
    <row r="224" spans="1:48" x14ac:dyDescent="0.3">
      <c r="A224" t="s">
        <v>843</v>
      </c>
      <c r="B224" t="s">
        <v>844</v>
      </c>
      <c r="C224" t="s">
        <v>3186</v>
      </c>
      <c r="D224" t="s">
        <v>625</v>
      </c>
      <c r="E224">
        <v>19346.55900392</v>
      </c>
      <c r="F224">
        <v>617.20000000000005</v>
      </c>
      <c r="G224">
        <v>85.950071347933303</v>
      </c>
      <c r="H224">
        <f>(Table2[[#This Row],[1Y Return vs Nifty]]-AVERAGE(Table2[1Y Return vs Nifty]))/_xlfn.STDEV.P(Table2[1Y Return vs Nifty])</f>
        <v>0.96387732916432922</v>
      </c>
      <c r="I224">
        <v>-14.1200532125417</v>
      </c>
      <c r="J224">
        <f>(Table2[[#This Row],[1M Return vs Nifty]]-AVERAGE(Table2[1M Return vs Nifty]))/_xlfn.STDEV.P(Table2[1M Return vs Nifty])</f>
        <v>-1.6077749444255276</v>
      </c>
      <c r="K224">
        <v>-5.6410876753554398</v>
      </c>
      <c r="L224">
        <f>(Table2[[#This Row],[6M Return vs Nifty]]-AVERAGE(Table2[6M Return vs Nifty]))/_xlfn.STDEV.P(Table2[6M Return vs Nifty])</f>
        <v>-0.67253218642778989</v>
      </c>
      <c r="M224">
        <v>-2.5177856230122599</v>
      </c>
      <c r="N224">
        <f>(Table2[[#This Row],[1W Return vs Nifty]]-AVERAGE(Table2[1W Return vs Nifty]))/_xlfn.STDEV.P(Table2[1W Return vs Nifty])</f>
        <v>-0.61915596592353994</v>
      </c>
      <c r="O224">
        <v>646.27</v>
      </c>
      <c r="P224">
        <v>661.68773695615596</v>
      </c>
      <c r="Q224">
        <v>594.84104654897396</v>
      </c>
      <c r="R224">
        <v>31.561030381407001</v>
      </c>
      <c r="S224" s="1">
        <f>(Table2[[#This Row],[Close Price]]-Table2[[#This Row],[20D EMA]])/Table2[[#This Row],[20D EMA]]</f>
        <v>-4.4981199808129632E-2</v>
      </c>
      <c r="T224" s="1">
        <f>(Table2[[#This Row],[Close Price]]-Table2[[#This Row],[50D EMA]])/Table2[[#This Row],[50D EMA]]</f>
        <v>-6.7233733484022104E-2</v>
      </c>
      <c r="U224" s="1">
        <f>(Table2[[#This Row],[Close Price]]-Table2[[#This Row],[200D EMA]])/Table2[[#This Row],[200D EMA]]</f>
        <v>3.7588114641287189E-2</v>
      </c>
      <c r="V224">
        <v>0.61958838437060204</v>
      </c>
      <c r="W224">
        <v>608.4</v>
      </c>
      <c r="X224">
        <v>622</v>
      </c>
      <c r="Y224">
        <v>608.4</v>
      </c>
      <c r="Z224">
        <v>622</v>
      </c>
      <c r="AA224">
        <v>605.5</v>
      </c>
      <c r="AB224">
        <v>687.2</v>
      </c>
      <c r="AC224" s="1">
        <f>(Table2[[#This Row],[Close Price]]/Table2[[#This Row],[Day Low]])-1</f>
        <v>1.4464168310322378E-2</v>
      </c>
      <c r="AD224" s="1">
        <f>(Table2[[#This Row],[Day High]]/Table2[[#This Row],[Close Price]])-1</f>
        <v>7.7770576798443791E-3</v>
      </c>
      <c r="AE224" s="1">
        <f>(Table2[[#This Row],[Close Price]]/Table2[[#This Row],[Current Week Low]])-1</f>
        <v>1.4464168310322378E-2</v>
      </c>
      <c r="AF224" s="1">
        <f>(Table2[[#This Row],[Current Week High]]/Table2[[#This Row],[Close Price]])-1</f>
        <v>7.7770576798443791E-3</v>
      </c>
      <c r="AG224" s="1">
        <f>(Table2[[#This Row],[Close Price]]/Table2[[#This Row],[Current Month Low]])-1</f>
        <v>1.9322873658133899E-2</v>
      </c>
      <c r="AH224" s="1">
        <f>(Table2[[#This Row],[Current Month High]]/Table2[[#This Row],[Close Price]])-1</f>
        <v>0.11341542449773168</v>
      </c>
      <c r="AI224">
        <v>26.7417368762151</v>
      </c>
      <c r="AJ224">
        <v>118.67139061116001</v>
      </c>
      <c r="AK224" t="str">
        <f>IF(AND(Table2[[#This Row],[20D EMA]]&gt;Table2[[#This Row],[50D EMA]],Table2[[#This Row],[50D EMA]]&gt;Table2[[#This Row],[200D EMA]]),"Uptrend","Downtrend/NoTrend")</f>
        <v>Downtrend/NoTrend</v>
      </c>
      <c r="AL224">
        <v>-0.08</v>
      </c>
      <c r="AM224" t="s">
        <v>3215</v>
      </c>
      <c r="AN224">
        <v>-9.4499999999999993</v>
      </c>
      <c r="AO224" t="s">
        <v>3215</v>
      </c>
      <c r="AP224">
        <v>0.14097595218567799</v>
      </c>
      <c r="AQ224">
        <f>(Table2[[#This Row],[Sharpe Ratio]]-AVERAGE(Table2[Sharpe Ratio]))/_xlfn.STDEV.P(Table2[Sharpe Ratio])</f>
        <v>0.90419362870386022</v>
      </c>
      <c r="AR2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4">
        <f>_xlfn.RANK.AVG(Table2[[#This Row],[1Y Return vs Nifty Z-Score]],Table2[1Y Return vs Nifty Z-Score])</f>
        <v>103</v>
      </c>
      <c r="AT224">
        <f>_xlfn.RANK.AVG(Table2[[#This Row],[6M Return vs Nifty Z-Score]],Table2[6M Return vs Nifty Z-Score])</f>
        <v>551</v>
      </c>
      <c r="AU224">
        <f>_xlfn.RANK.AVG(Table2[[#This Row],[Sharpe Ratio Z-Score]],Table2[Sharpe Ratio Z-Score])</f>
        <v>131</v>
      </c>
      <c r="AV224">
        <f>(Table2[[#This Row],[Rank 1Y]]+Table2[[#This Row],[Rank 6M]]+Table2[[#This Row],[Rank Sharpe]])/3</f>
        <v>261.66666666666669</v>
      </c>
    </row>
    <row r="225" spans="1:48" x14ac:dyDescent="0.3">
      <c r="A225" t="s">
        <v>1614</v>
      </c>
      <c r="B225" t="s">
        <v>1615</v>
      </c>
      <c r="C225" t="s">
        <v>3178</v>
      </c>
      <c r="D225" t="s">
        <v>75</v>
      </c>
      <c r="E225">
        <v>5889.97685</v>
      </c>
      <c r="F225">
        <v>298.55</v>
      </c>
      <c r="G225">
        <v>41.920808029672997</v>
      </c>
      <c r="H225">
        <f>(Table2[[#This Row],[1Y Return vs Nifty]]-AVERAGE(Table2[1Y Return vs Nifty]))/_xlfn.STDEV.P(Table2[1Y Return vs Nifty])</f>
        <v>0.23085009603487555</v>
      </c>
      <c r="I225">
        <v>-16.627861378858601</v>
      </c>
      <c r="J225">
        <f>(Table2[[#This Row],[1M Return vs Nifty]]-AVERAGE(Table2[1M Return vs Nifty]))/_xlfn.STDEV.P(Table2[1M Return vs Nifty])</f>
        <v>-1.8500818028223709</v>
      </c>
      <c r="K225">
        <v>32.538678907110402</v>
      </c>
      <c r="L225">
        <f>(Table2[[#This Row],[6M Return vs Nifty]]-AVERAGE(Table2[6M Return vs Nifty]))/_xlfn.STDEV.P(Table2[6M Return vs Nifty])</f>
        <v>0.46412692387766924</v>
      </c>
      <c r="M225">
        <v>-7.8704094500302899</v>
      </c>
      <c r="N225">
        <f>(Table2[[#This Row],[1W Return vs Nifty]]-AVERAGE(Table2[1W Return vs Nifty]))/_xlfn.STDEV.P(Table2[1W Return vs Nifty])</f>
        <v>-1.9136758904719595</v>
      </c>
      <c r="O225">
        <v>305.61</v>
      </c>
      <c r="P225">
        <v>304.344998653934</v>
      </c>
      <c r="Q225">
        <v>258.68700116647102</v>
      </c>
      <c r="R225">
        <v>35.203130600357902</v>
      </c>
      <c r="S225" s="1">
        <f>(Table2[[#This Row],[Close Price]]-Table2[[#This Row],[20D EMA]])/Table2[[#This Row],[20D EMA]]</f>
        <v>-2.310133830699258E-2</v>
      </c>
      <c r="T225" s="1">
        <f>(Table2[[#This Row],[Close Price]]-Table2[[#This Row],[50D EMA]])/Table2[[#This Row],[50D EMA]]</f>
        <v>-1.9040886755373927E-2</v>
      </c>
      <c r="U225" s="1">
        <f>(Table2[[#This Row],[Close Price]]-Table2[[#This Row],[200D EMA]])/Table2[[#This Row],[200D EMA]]</f>
        <v>0.15409741755008494</v>
      </c>
      <c r="V225">
        <v>0.82145298886067997</v>
      </c>
      <c r="W225">
        <v>288.75</v>
      </c>
      <c r="X225">
        <v>300</v>
      </c>
      <c r="Y225">
        <v>288.75</v>
      </c>
      <c r="Z225">
        <v>300</v>
      </c>
      <c r="AA225">
        <v>283.5</v>
      </c>
      <c r="AB225">
        <v>321.8</v>
      </c>
      <c r="AC225" s="1">
        <f>(Table2[[#This Row],[Close Price]]/Table2[[#This Row],[Day Low]])-1</f>
        <v>3.3939393939393936E-2</v>
      </c>
      <c r="AD225" s="1">
        <f>(Table2[[#This Row],[Day High]]/Table2[[#This Row],[Close Price]])-1</f>
        <v>4.856807904873417E-3</v>
      </c>
      <c r="AE225" s="1">
        <f>(Table2[[#This Row],[Close Price]]/Table2[[#This Row],[Current Week Low]])-1</f>
        <v>3.3939393939393936E-2</v>
      </c>
      <c r="AF225" s="1">
        <f>(Table2[[#This Row],[Current Week High]]/Table2[[#This Row],[Close Price]])-1</f>
        <v>4.856807904873417E-3</v>
      </c>
      <c r="AG225" s="1">
        <f>(Table2[[#This Row],[Close Price]]/Table2[[#This Row],[Current Month Low]])-1</f>
        <v>5.3086419753086478E-2</v>
      </c>
      <c r="AH225" s="1">
        <f>(Table2[[#This Row],[Current Month High]]/Table2[[#This Row],[Close Price]])-1</f>
        <v>7.7876402612627738E-2</v>
      </c>
      <c r="AI225">
        <v>23.798358733880399</v>
      </c>
      <c r="AJ225">
        <v>85.492388940664796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0.1</v>
      </c>
      <c r="AM225" t="s">
        <v>3216</v>
      </c>
      <c r="AN225">
        <v>4.46</v>
      </c>
      <c r="AO225" t="s">
        <v>3216</v>
      </c>
      <c r="AP225">
        <v>5.9184229168832002E-2</v>
      </c>
      <c r="AQ225">
        <f>(Table2[[#This Row],[Sharpe Ratio]]-AVERAGE(Table2[Sharpe Ratio]))/_xlfn.STDEV.P(Table2[Sharpe Ratio])</f>
        <v>-4.7201877325969241E-2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-3.1159825507077548</v>
      </c>
      <c r="AS225">
        <f>_xlfn.RANK.AVG(Table2[[#This Row],[1Y Return vs Nifty Z-Score]],Table2[1Y Return vs Nifty Z-Score])</f>
        <v>236</v>
      </c>
      <c r="AT225">
        <f>_xlfn.RANK.AVG(Table2[[#This Row],[6M Return vs Nifty Z-Score]],Table2[6M Return vs Nifty Z-Score])</f>
        <v>189</v>
      </c>
      <c r="AU225">
        <f>_xlfn.RANK.AVG(Table2[[#This Row],[Sharpe Ratio Z-Score]],Table2[Sharpe Ratio Z-Score])</f>
        <v>361</v>
      </c>
      <c r="AV225">
        <f>(Table2[[#This Row],[Rank 1Y]]+Table2[[#This Row],[Rank 6M]]+Table2[[#This Row],[Rank Sharpe]])/3</f>
        <v>262</v>
      </c>
    </row>
    <row r="226" spans="1:48" x14ac:dyDescent="0.3">
      <c r="A226" t="s">
        <v>1373</v>
      </c>
      <c r="B226" t="s">
        <v>1374</v>
      </c>
      <c r="C226" t="s">
        <v>3189</v>
      </c>
      <c r="D226" t="s">
        <v>1375</v>
      </c>
      <c r="E226">
        <v>8322.3914650000006</v>
      </c>
      <c r="F226">
        <v>656.65</v>
      </c>
      <c r="G226">
        <v>-1.1672994341548</v>
      </c>
      <c r="H226">
        <f>(Table2[[#This Row],[1Y Return vs Nifty]]-AVERAGE(Table2[1Y Return vs Nifty]))/_xlfn.STDEV.P(Table2[1Y Return vs Nifty])</f>
        <v>-0.48650817468356888</v>
      </c>
      <c r="I226">
        <v>-0.55369654842531901</v>
      </c>
      <c r="J226">
        <f>(Table2[[#This Row],[1M Return vs Nifty]]-AVERAGE(Table2[1M Return vs Nifty]))/_xlfn.STDEV.P(Table2[1M Return vs Nifty])</f>
        <v>-0.29698039988071467</v>
      </c>
      <c r="K226">
        <v>32.902750287172601</v>
      </c>
      <c r="L226">
        <f>(Table2[[#This Row],[6M Return vs Nifty]]-AVERAGE(Table2[6M Return vs Nifty]))/_xlfn.STDEV.P(Table2[6M Return vs Nifty])</f>
        <v>0.47496578141901502</v>
      </c>
      <c r="M226">
        <v>-2.5052639833460102</v>
      </c>
      <c r="N226">
        <f>(Table2[[#This Row],[1W Return vs Nifty]]-AVERAGE(Table2[1W Return vs Nifty]))/_xlfn.STDEV.P(Table2[1W Return vs Nifty])</f>
        <v>-0.61612763578867102</v>
      </c>
      <c r="O226">
        <v>671.19</v>
      </c>
      <c r="P226">
        <v>656.42847158286395</v>
      </c>
      <c r="Q226">
        <v>577.462377831975</v>
      </c>
      <c r="R226">
        <v>53.992271165711699</v>
      </c>
      <c r="S226" s="1">
        <f>(Table2[[#This Row],[Close Price]]-Table2[[#This Row],[20D EMA]])/Table2[[#This Row],[20D EMA]]</f>
        <v>-2.1663016433498824E-2</v>
      </c>
      <c r="T226" s="1">
        <f>(Table2[[#This Row],[Close Price]]-Table2[[#This Row],[50D EMA]])/Table2[[#This Row],[50D EMA]]</f>
        <v>3.3747533314917096E-4</v>
      </c>
      <c r="U226" s="1">
        <f>(Table2[[#This Row],[Close Price]]-Table2[[#This Row],[200D EMA]])/Table2[[#This Row],[200D EMA]]</f>
        <v>0.13713035724565645</v>
      </c>
      <c r="V226">
        <v>0.495179084120836</v>
      </c>
      <c r="W226">
        <v>651.1</v>
      </c>
      <c r="X226">
        <v>681</v>
      </c>
      <c r="Y226">
        <v>651.1</v>
      </c>
      <c r="Z226">
        <v>681</v>
      </c>
      <c r="AA226">
        <v>645</v>
      </c>
      <c r="AB226">
        <v>699.75</v>
      </c>
      <c r="AC226" s="1">
        <f>(Table2[[#This Row],[Close Price]]/Table2[[#This Row],[Day Low]])-1</f>
        <v>8.52403624635234E-3</v>
      </c>
      <c r="AD226" s="1">
        <f>(Table2[[#This Row],[Day High]]/Table2[[#This Row],[Close Price]])-1</f>
        <v>3.708215944567117E-2</v>
      </c>
      <c r="AE226" s="1">
        <f>(Table2[[#This Row],[Close Price]]/Table2[[#This Row],[Current Week Low]])-1</f>
        <v>8.52403624635234E-3</v>
      </c>
      <c r="AF226" s="1">
        <f>(Table2[[#This Row],[Current Week High]]/Table2[[#This Row],[Close Price]])-1</f>
        <v>3.708215944567117E-2</v>
      </c>
      <c r="AG226" s="1">
        <f>(Table2[[#This Row],[Close Price]]/Table2[[#This Row],[Current Month Low]])-1</f>
        <v>1.8062015503875983E-2</v>
      </c>
      <c r="AH226" s="1">
        <f>(Table2[[#This Row],[Current Month High]]/Table2[[#This Row],[Close Price]])-1</f>
        <v>6.5636183659483871E-2</v>
      </c>
      <c r="AI226">
        <v>17.0181984314322</v>
      </c>
      <c r="AJ226">
        <v>61.3588892984396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0.12</v>
      </c>
      <c r="AM226" t="s">
        <v>3216</v>
      </c>
      <c r="AN226">
        <v>-2.37</v>
      </c>
      <c r="AO226" t="s">
        <v>3215</v>
      </c>
      <c r="AP226">
        <v>0.13969634168960299</v>
      </c>
      <c r="AQ226">
        <f>(Table2[[#This Row],[Sharpe Ratio]]-AVERAGE(Table2[Sharpe Ratio]))/_xlfn.STDEV.P(Table2[Sharpe Ratio])</f>
        <v>0.88930929040493945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-3.5341138529000116E-2</v>
      </c>
      <c r="AS226">
        <f>_xlfn.RANK.AVG(Table2[[#This Row],[1Y Return vs Nifty Z-Score]],Table2[1Y Return vs Nifty Z-Score])</f>
        <v>472</v>
      </c>
      <c r="AT226">
        <f>_xlfn.RANK.AVG(Table2[[#This Row],[6M Return vs Nifty Z-Score]],Table2[6M Return vs Nifty Z-Score])</f>
        <v>183</v>
      </c>
      <c r="AU226">
        <f>_xlfn.RANK.AVG(Table2[[#This Row],[Sharpe Ratio Z-Score]],Table2[Sharpe Ratio Z-Score])</f>
        <v>134</v>
      </c>
      <c r="AV226">
        <f>(Table2[[#This Row],[Rank 1Y]]+Table2[[#This Row],[Rank 6M]]+Table2[[#This Row],[Rank Sharpe]])/3</f>
        <v>263</v>
      </c>
    </row>
    <row r="227" spans="1:48" x14ac:dyDescent="0.3">
      <c r="A227" t="s">
        <v>703</v>
      </c>
      <c r="B227" t="s">
        <v>704</v>
      </c>
      <c r="C227" t="s">
        <v>3182</v>
      </c>
      <c r="D227" t="s">
        <v>438</v>
      </c>
      <c r="E227">
        <v>26580.288240000002</v>
      </c>
      <c r="F227">
        <v>3814.15</v>
      </c>
      <c r="G227">
        <v>16.736857356573601</v>
      </c>
      <c r="H227">
        <f>(Table2[[#This Row],[1Y Return vs Nifty]]-AVERAGE(Table2[1Y Return vs Nifty]))/_xlfn.STDEV.P(Table2[1Y Return vs Nifty])</f>
        <v>-0.18842836310560568</v>
      </c>
      <c r="I227">
        <v>4.2719992943908904</v>
      </c>
      <c r="J227">
        <f>(Table2[[#This Row],[1M Return vs Nifty]]-AVERAGE(Table2[1M Return vs Nifty]))/_xlfn.STDEV.P(Table2[1M Return vs Nifty])</f>
        <v>0.16928301490383743</v>
      </c>
      <c r="K227">
        <v>25.6203520186485</v>
      </c>
      <c r="L227">
        <f>(Table2[[#This Row],[6M Return vs Nifty]]-AVERAGE(Table2[6M Return vs Nifty]))/_xlfn.STDEV.P(Table2[6M Return vs Nifty])</f>
        <v>0.25815973262058856</v>
      </c>
      <c r="M227">
        <v>-2.0622154745683101</v>
      </c>
      <c r="N227">
        <f>(Table2[[#This Row],[1W Return vs Nifty]]-AVERAGE(Table2[1W Return vs Nifty]))/_xlfn.STDEV.P(Table2[1W Return vs Nifty])</f>
        <v>-0.50897735945891864</v>
      </c>
      <c r="O227">
        <v>3723.44</v>
      </c>
      <c r="P227">
        <v>3624.824583437</v>
      </c>
      <c r="Q227">
        <v>3298.5325601145901</v>
      </c>
      <c r="R227">
        <v>60.712228334088003</v>
      </c>
      <c r="S227" s="1">
        <f>(Table2[[#This Row],[Close Price]]-Table2[[#This Row],[20D EMA]])/Table2[[#This Row],[20D EMA]]</f>
        <v>2.4361880411662342E-2</v>
      </c>
      <c r="T227" s="1">
        <f>(Table2[[#This Row],[Close Price]]-Table2[[#This Row],[50D EMA]])/Table2[[#This Row],[50D EMA]]</f>
        <v>5.2230228582119356E-2</v>
      </c>
      <c r="U227" s="1">
        <f>(Table2[[#This Row],[Close Price]]-Table2[[#This Row],[200D EMA]])/Table2[[#This Row],[200D EMA]]</f>
        <v>0.15631722000267223</v>
      </c>
      <c r="V227">
        <v>1.21421632414126</v>
      </c>
      <c r="W227">
        <v>3770</v>
      </c>
      <c r="X227">
        <v>3837.95</v>
      </c>
      <c r="Y227">
        <v>3770</v>
      </c>
      <c r="Z227">
        <v>3837.95</v>
      </c>
      <c r="AA227">
        <v>3671</v>
      </c>
      <c r="AB227">
        <v>3978.5</v>
      </c>
      <c r="AC227" s="1">
        <f>(Table2[[#This Row],[Close Price]]/Table2[[#This Row],[Day Low]])-1</f>
        <v>1.1710875331565118E-2</v>
      </c>
      <c r="AD227" s="1">
        <f>(Table2[[#This Row],[Day High]]/Table2[[#This Row],[Close Price]])-1</f>
        <v>6.2399223942424253E-3</v>
      </c>
      <c r="AE227" s="1">
        <f>(Table2[[#This Row],[Close Price]]/Table2[[#This Row],[Current Week Low]])-1</f>
        <v>1.1710875331565118E-2</v>
      </c>
      <c r="AF227" s="1">
        <f>(Table2[[#This Row],[Current Week High]]/Table2[[#This Row],[Close Price]])-1</f>
        <v>6.2399223942424253E-3</v>
      </c>
      <c r="AG227" s="1">
        <f>(Table2[[#This Row],[Close Price]]/Table2[[#This Row],[Current Month Low]])-1</f>
        <v>3.8994824298556274E-2</v>
      </c>
      <c r="AH227" s="1">
        <f>(Table2[[#This Row],[Current Month High]]/Table2[[#This Row],[Close Price]])-1</f>
        <v>4.3089548129989552E-2</v>
      </c>
      <c r="AI227">
        <v>4.3089548129989499</v>
      </c>
      <c r="AJ227">
        <v>51.949086707965598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0.1</v>
      </c>
      <c r="AM227" t="s">
        <v>3216</v>
      </c>
      <c r="AN227">
        <v>4.62</v>
      </c>
      <c r="AO227" t="s">
        <v>3216</v>
      </c>
      <c r="AP227">
        <v>0.11231337004217699</v>
      </c>
      <c r="AQ227">
        <f>(Table2[[#This Row],[Sharpe Ratio]]-AVERAGE(Table2[Sharpe Ratio]))/_xlfn.STDEV.P(Table2[Sharpe Ratio])</f>
        <v>0.57079251136927112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0.30082953632917275</v>
      </c>
      <c r="AS227">
        <f>_xlfn.RANK.AVG(Table2[[#This Row],[1Y Return vs Nifty Z-Score]],Table2[1Y Return vs Nifty Z-Score])</f>
        <v>354</v>
      </c>
      <c r="AT227">
        <f>_xlfn.RANK.AVG(Table2[[#This Row],[6M Return vs Nifty Z-Score]],Table2[6M Return vs Nifty Z-Score])</f>
        <v>238</v>
      </c>
      <c r="AU227">
        <f>_xlfn.RANK.AVG(Table2[[#This Row],[Sharpe Ratio Z-Score]],Table2[Sharpe Ratio Z-Score])</f>
        <v>200</v>
      </c>
      <c r="AV227">
        <f>(Table2[[#This Row],[Rank 1Y]]+Table2[[#This Row],[Rank 6M]]+Table2[[#This Row],[Rank Sharpe]])/3</f>
        <v>264</v>
      </c>
    </row>
    <row r="228" spans="1:48" x14ac:dyDescent="0.3">
      <c r="A228" t="s">
        <v>768</v>
      </c>
      <c r="B228" t="s">
        <v>769</v>
      </c>
      <c r="C228" t="s">
        <v>3174</v>
      </c>
      <c r="D228" t="s">
        <v>279</v>
      </c>
      <c r="E228">
        <v>22101.674074725001</v>
      </c>
      <c r="F228">
        <v>574.29999999999995</v>
      </c>
      <c r="G228">
        <v>18.2106723733847</v>
      </c>
      <c r="H228">
        <f>(Table2[[#This Row],[1Y Return vs Nifty]]-AVERAGE(Table2[1Y Return vs Nifty]))/_xlfn.STDEV.P(Table2[1Y Return vs Nifty])</f>
        <v>-0.16389135152518197</v>
      </c>
      <c r="I228">
        <v>18.933051086587501</v>
      </c>
      <c r="J228">
        <f>(Table2[[#This Row],[1M Return vs Nifty]]-AVERAGE(Table2[1M Return vs Nifty]))/_xlfn.STDEV.P(Table2[1M Return vs Nifty])</f>
        <v>1.5858480649243596</v>
      </c>
      <c r="K228">
        <v>30.355239467831801</v>
      </c>
      <c r="L228">
        <f>(Table2[[#This Row],[6M Return vs Nifty]]-AVERAGE(Table2[6M Return vs Nifty]))/_xlfn.STDEV.P(Table2[6M Return vs Nifty])</f>
        <v>0.39912321765815428</v>
      </c>
      <c r="M228">
        <v>1.7917308843344399</v>
      </c>
      <c r="N228">
        <f>(Table2[[#This Row],[1W Return vs Nifty]]-AVERAGE(Table2[1W Return vs Nifty]))/_xlfn.STDEV.P(Table2[1W Return vs Nifty])</f>
        <v>0.42309082074044418</v>
      </c>
      <c r="O228">
        <v>517.1</v>
      </c>
      <c r="P228">
        <v>478.41318745796201</v>
      </c>
      <c r="Q228">
        <v>423.77551544765703</v>
      </c>
      <c r="R228">
        <v>84.664164451154093</v>
      </c>
      <c r="S228" s="1">
        <f>(Table2[[#This Row],[Close Price]]-Table2[[#This Row],[20D EMA]])/Table2[[#This Row],[20D EMA]]</f>
        <v>0.11061690195320041</v>
      </c>
      <c r="T228" s="1">
        <f>(Table2[[#This Row],[Close Price]]-Table2[[#This Row],[50D EMA]])/Table2[[#This Row],[50D EMA]]</f>
        <v>0.20042677554841334</v>
      </c>
      <c r="U228" s="1">
        <f>(Table2[[#This Row],[Close Price]]-Table2[[#This Row],[200D EMA]])/Table2[[#This Row],[200D EMA]]</f>
        <v>0.35519863480865749</v>
      </c>
      <c r="V228">
        <v>1.2916655806389099</v>
      </c>
      <c r="W228">
        <v>543</v>
      </c>
      <c r="X228">
        <v>580</v>
      </c>
      <c r="Y228">
        <v>543</v>
      </c>
      <c r="Z228">
        <v>580</v>
      </c>
      <c r="AA228">
        <v>503</v>
      </c>
      <c r="AB228">
        <v>580</v>
      </c>
      <c r="AC228" s="1">
        <f>(Table2[[#This Row],[Close Price]]/Table2[[#This Row],[Day Low]])-1</f>
        <v>5.7642725598526567E-2</v>
      </c>
      <c r="AD228" s="1">
        <f>(Table2[[#This Row],[Day High]]/Table2[[#This Row],[Close Price]])-1</f>
        <v>9.9251262406407914E-3</v>
      </c>
      <c r="AE228" s="1">
        <f>(Table2[[#This Row],[Close Price]]/Table2[[#This Row],[Current Week Low]])-1</f>
        <v>5.7642725598526567E-2</v>
      </c>
      <c r="AF228" s="1">
        <f>(Table2[[#This Row],[Current Week High]]/Table2[[#This Row],[Close Price]])-1</f>
        <v>9.9251262406407914E-3</v>
      </c>
      <c r="AG228" s="1">
        <f>(Table2[[#This Row],[Close Price]]/Table2[[#This Row],[Current Month Low]])-1</f>
        <v>0.1417495029821072</v>
      </c>
      <c r="AH228" s="1">
        <f>(Table2[[#This Row],[Current Month High]]/Table2[[#This Row],[Close Price]])-1</f>
        <v>9.9251262406407914E-3</v>
      </c>
      <c r="AI228">
        <v>0.99251262406407903</v>
      </c>
      <c r="AJ228">
        <v>64.085714285714204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0.14000000000000001</v>
      </c>
      <c r="AM228" t="s">
        <v>3216</v>
      </c>
      <c r="AN228">
        <v>16.55</v>
      </c>
      <c r="AO228" t="s">
        <v>3216</v>
      </c>
      <c r="AP228">
        <v>9.4775920435077002E-2</v>
      </c>
      <c r="AQ228">
        <f>(Table2[[#This Row],[Sharpe Ratio]]-AVERAGE(Table2[Sharpe Ratio]))/_xlfn.STDEV.P(Table2[Sharpe Ratio])</f>
        <v>0.36679814460451859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2.6109688964022948</v>
      </c>
      <c r="AS228">
        <f>_xlfn.RANK.AVG(Table2[[#This Row],[1Y Return vs Nifty Z-Score]],Table2[1Y Return vs Nifty Z-Score])</f>
        <v>342</v>
      </c>
      <c r="AT228">
        <f>_xlfn.RANK.AVG(Table2[[#This Row],[6M Return vs Nifty Z-Score]],Table2[6M Return vs Nifty Z-Score])</f>
        <v>208</v>
      </c>
      <c r="AU228">
        <f>_xlfn.RANK.AVG(Table2[[#This Row],[Sharpe Ratio Z-Score]],Table2[Sharpe Ratio Z-Score])</f>
        <v>244</v>
      </c>
      <c r="AV228">
        <f>(Table2[[#This Row],[Rank 1Y]]+Table2[[#This Row],[Rank 6M]]+Table2[[#This Row],[Rank Sharpe]])/3</f>
        <v>264.66666666666669</v>
      </c>
    </row>
    <row r="229" spans="1:48" x14ac:dyDescent="0.3">
      <c r="A229" t="s">
        <v>971</v>
      </c>
      <c r="B229" t="s">
        <v>972</v>
      </c>
      <c r="C229" t="s">
        <v>3182</v>
      </c>
      <c r="D229" t="s">
        <v>261</v>
      </c>
      <c r="E229">
        <v>15506.894501999999</v>
      </c>
      <c r="F229">
        <v>891.7</v>
      </c>
      <c r="G229">
        <v>37.650160799541801</v>
      </c>
      <c r="H229">
        <f>(Table2[[#This Row],[1Y Return vs Nifty]]-AVERAGE(Table2[1Y Return vs Nifty]))/_xlfn.STDEV.P(Table2[1Y Return vs Nifty])</f>
        <v>0.15974963950107932</v>
      </c>
      <c r="I229">
        <v>-6.7537294344142298</v>
      </c>
      <c r="J229">
        <f>(Table2[[#This Row],[1M Return vs Nifty]]-AVERAGE(Table2[1M Return vs Nifty]))/_xlfn.STDEV.P(Table2[1M Return vs Nifty])</f>
        <v>-0.89603359331833743</v>
      </c>
      <c r="K229">
        <v>4.3991953991724104</v>
      </c>
      <c r="L229">
        <f>(Table2[[#This Row],[6M Return vs Nifty]]-AVERAGE(Table2[6M Return vs Nifty]))/_xlfn.STDEV.P(Table2[6M Return vs Nifty])</f>
        <v>-0.37362047878133847</v>
      </c>
      <c r="M229">
        <v>-1.11599774232426</v>
      </c>
      <c r="N229">
        <f>(Table2[[#This Row],[1W Return vs Nifty]]-AVERAGE(Table2[1W Return vs Nifty]))/_xlfn.STDEV.P(Table2[1W Return vs Nifty])</f>
        <v>-0.28013674839857816</v>
      </c>
      <c r="O229">
        <v>903.84</v>
      </c>
      <c r="P229">
        <v>919.62962024616104</v>
      </c>
      <c r="Q229">
        <v>833.49111467500097</v>
      </c>
      <c r="R229">
        <v>44.562310378875502</v>
      </c>
      <c r="S229" s="1">
        <f>(Table2[[#This Row],[Close Price]]-Table2[[#This Row],[20D EMA]])/Table2[[#This Row],[20D EMA]]</f>
        <v>-1.3431580810762952E-2</v>
      </c>
      <c r="T229" s="1">
        <f>(Table2[[#This Row],[Close Price]]-Table2[[#This Row],[50D EMA]])/Table2[[#This Row],[50D EMA]]</f>
        <v>-3.0370509639179474E-2</v>
      </c>
      <c r="U229" s="1">
        <f>(Table2[[#This Row],[Close Price]]-Table2[[#This Row],[200D EMA]])/Table2[[#This Row],[200D EMA]]</f>
        <v>6.983743953610852E-2</v>
      </c>
      <c r="V229">
        <v>0.72291912253674395</v>
      </c>
      <c r="W229">
        <v>882</v>
      </c>
      <c r="X229">
        <v>900</v>
      </c>
      <c r="Y229">
        <v>882</v>
      </c>
      <c r="Z229">
        <v>900</v>
      </c>
      <c r="AA229">
        <v>856.5</v>
      </c>
      <c r="AB229">
        <v>947.8</v>
      </c>
      <c r="AC229" s="1">
        <f>(Table2[[#This Row],[Close Price]]/Table2[[#This Row],[Day Low]])-1</f>
        <v>1.0997732426303974E-2</v>
      </c>
      <c r="AD229" s="1">
        <f>(Table2[[#This Row],[Day High]]/Table2[[#This Row],[Close Price]])-1</f>
        <v>9.3080632499720206E-3</v>
      </c>
      <c r="AE229" s="1">
        <f>(Table2[[#This Row],[Close Price]]/Table2[[#This Row],[Current Week Low]])-1</f>
        <v>1.0997732426303974E-2</v>
      </c>
      <c r="AF229" s="1">
        <f>(Table2[[#This Row],[Current Week High]]/Table2[[#This Row],[Close Price]])-1</f>
        <v>9.3080632499720206E-3</v>
      </c>
      <c r="AG229" s="1">
        <f>(Table2[[#This Row],[Close Price]]/Table2[[#This Row],[Current Month Low]])-1</f>
        <v>4.1097489784004626E-2</v>
      </c>
      <c r="AH229" s="1">
        <f>(Table2[[#This Row],[Current Month High]]/Table2[[#This Row],[Close Price]])-1</f>
        <v>6.2913535942581422E-2</v>
      </c>
      <c r="AI229">
        <v>18.8740607827744</v>
      </c>
      <c r="AJ229">
        <v>69.315484667236305</v>
      </c>
      <c r="AK229" t="str">
        <f>IF(AND(Table2[[#This Row],[20D EMA]]&gt;Table2[[#This Row],[50D EMA]],Table2[[#This Row],[50D EMA]]&gt;Table2[[#This Row],[200D EMA]]),"Uptrend","Downtrend/NoTrend")</f>
        <v>Downtrend/NoTrend</v>
      </c>
      <c r="AL229">
        <v>-7.0000000000000007E-2</v>
      </c>
      <c r="AM229" t="s">
        <v>3215</v>
      </c>
      <c r="AN229">
        <v>-2.2999999999999998</v>
      </c>
      <c r="AO229" t="s">
        <v>3215</v>
      </c>
      <c r="AP229">
        <v>0.15163029874161599</v>
      </c>
      <c r="AQ229">
        <f>(Table2[[#This Row],[Sharpe Ratio]]-AVERAGE(Table2[Sharpe Ratio]))/_xlfn.STDEV.P(Table2[Sharpe Ratio])</f>
        <v>1.0281242302259246</v>
      </c>
      <c r="AR2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9">
        <f>_xlfn.RANK.AVG(Table2[[#This Row],[1Y Return vs Nifty Z-Score]],Table2[1Y Return vs Nifty Z-Score])</f>
        <v>254</v>
      </c>
      <c r="AT229">
        <f>_xlfn.RANK.AVG(Table2[[#This Row],[6M Return vs Nifty Z-Score]],Table2[6M Return vs Nifty Z-Score])</f>
        <v>431</v>
      </c>
      <c r="AU229">
        <f>_xlfn.RANK.AVG(Table2[[#This Row],[Sharpe Ratio Z-Score]],Table2[Sharpe Ratio Z-Score])</f>
        <v>111</v>
      </c>
      <c r="AV229">
        <f>(Table2[[#This Row],[Rank 1Y]]+Table2[[#This Row],[Rank 6M]]+Table2[[#This Row],[Rank Sharpe]])/3</f>
        <v>265.33333333333331</v>
      </c>
    </row>
    <row r="230" spans="1:48" x14ac:dyDescent="0.3">
      <c r="A230" t="s">
        <v>376</v>
      </c>
      <c r="B230" t="s">
        <v>377</v>
      </c>
      <c r="C230" t="s">
        <v>3183</v>
      </c>
      <c r="D230" t="s">
        <v>135</v>
      </c>
      <c r="E230">
        <v>65973.807892465004</v>
      </c>
      <c r="F230">
        <v>1801.9</v>
      </c>
      <c r="G230">
        <v>29.7336726395861</v>
      </c>
      <c r="H230">
        <f>(Table2[[#This Row],[1Y Return vs Nifty]]-AVERAGE(Table2[1Y Return vs Nifty]))/_xlfn.STDEV.P(Table2[1Y Return vs Nifty])</f>
        <v>2.7950899875387635E-2</v>
      </c>
      <c r="I230">
        <v>1.48750711219288</v>
      </c>
      <c r="J230">
        <f>(Table2[[#This Row],[1M Return vs Nifty]]-AVERAGE(Table2[1M Return vs Nifty]))/_xlfn.STDEV.P(Table2[1M Return vs Nifty])</f>
        <v>-9.9757321578467617E-2</v>
      </c>
      <c r="K230">
        <v>18.478243259136999</v>
      </c>
      <c r="L230">
        <f>(Table2[[#This Row],[6M Return vs Nifty]]-AVERAGE(Table2[6M Return vs Nifty]))/_xlfn.STDEV.P(Table2[6M Return vs Nifty])</f>
        <v>4.5530276891557246E-2</v>
      </c>
      <c r="M230">
        <v>2.8365467807825899</v>
      </c>
      <c r="N230">
        <f>(Table2[[#This Row],[1W Return vs Nifty]]-AVERAGE(Table2[1W Return vs Nifty]))/_xlfn.STDEV.P(Table2[1W Return vs Nifty])</f>
        <v>0.67577717404066329</v>
      </c>
      <c r="O230">
        <v>1765.06</v>
      </c>
      <c r="P230">
        <v>1755.4876304816501</v>
      </c>
      <c r="Q230">
        <v>1581.2712940686699</v>
      </c>
      <c r="R230">
        <v>67.951003852045801</v>
      </c>
      <c r="S230" s="1">
        <f>(Table2[[#This Row],[Close Price]]-Table2[[#This Row],[20D EMA]])/Table2[[#This Row],[20D EMA]]</f>
        <v>2.0871811723114312E-2</v>
      </c>
      <c r="T230" s="1">
        <f>(Table2[[#This Row],[Close Price]]-Table2[[#This Row],[50D EMA]])/Table2[[#This Row],[50D EMA]]</f>
        <v>2.6438448618185909E-2</v>
      </c>
      <c r="U230" s="1">
        <f>(Table2[[#This Row],[Close Price]]-Table2[[#This Row],[200D EMA]])/Table2[[#This Row],[200D EMA]]</f>
        <v>0.13952615642799931</v>
      </c>
      <c r="V230">
        <v>0.70286220995717397</v>
      </c>
      <c r="W230">
        <v>1793.5</v>
      </c>
      <c r="X230">
        <v>1846.65</v>
      </c>
      <c r="Y230">
        <v>1793.5</v>
      </c>
      <c r="Z230">
        <v>1846.65</v>
      </c>
      <c r="AA230">
        <v>1719.05</v>
      </c>
      <c r="AB230">
        <v>1846.65</v>
      </c>
      <c r="AC230" s="1">
        <f>(Table2[[#This Row],[Close Price]]/Table2[[#This Row],[Day Low]])-1</f>
        <v>4.6835795929747182E-3</v>
      </c>
      <c r="AD230" s="1">
        <f>(Table2[[#This Row],[Day High]]/Table2[[#This Row],[Close Price]])-1</f>
        <v>2.4834896498140857E-2</v>
      </c>
      <c r="AE230" s="1">
        <f>(Table2[[#This Row],[Close Price]]/Table2[[#This Row],[Current Week Low]])-1</f>
        <v>4.6835795929747182E-3</v>
      </c>
      <c r="AF230" s="1">
        <f>(Table2[[#This Row],[Current Week High]]/Table2[[#This Row],[Close Price]])-1</f>
        <v>2.4834896498140857E-2</v>
      </c>
      <c r="AG230" s="1">
        <f>(Table2[[#This Row],[Close Price]]/Table2[[#This Row],[Current Month Low]])-1</f>
        <v>4.8195224106337919E-2</v>
      </c>
      <c r="AH230" s="1">
        <f>(Table2[[#This Row],[Current Month High]]/Table2[[#This Row],[Close Price]])-1</f>
        <v>2.4834896498140857E-2</v>
      </c>
      <c r="AI230">
        <v>8.3883678339530405</v>
      </c>
      <c r="AJ230">
        <v>71.429930548948704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0.06</v>
      </c>
      <c r="AM230" t="s">
        <v>3216</v>
      </c>
      <c r="AN230">
        <v>4.57</v>
      </c>
      <c r="AO230" t="s">
        <v>3216</v>
      </c>
      <c r="AP230">
        <v>0.10561906611475</v>
      </c>
      <c r="AQ230">
        <f>(Table2[[#This Row],[Sharpe Ratio]]-AVERAGE(Table2[Sharpe Ratio]))/_xlfn.STDEV.P(Table2[Sharpe Ratio])</f>
        <v>0.49292484410861048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1.142425873337751</v>
      </c>
      <c r="AS230">
        <f>_xlfn.RANK.AVG(Table2[[#This Row],[1Y Return vs Nifty Z-Score]],Table2[1Y Return vs Nifty Z-Score])</f>
        <v>287</v>
      </c>
      <c r="AT230">
        <f>_xlfn.RANK.AVG(Table2[[#This Row],[6M Return vs Nifty Z-Score]],Table2[6M Return vs Nifty Z-Score])</f>
        <v>299</v>
      </c>
      <c r="AU230">
        <f>_xlfn.RANK.AVG(Table2[[#This Row],[Sharpe Ratio Z-Score]],Table2[Sharpe Ratio Z-Score])</f>
        <v>211</v>
      </c>
      <c r="AV230">
        <f>(Table2[[#This Row],[Rank 1Y]]+Table2[[#This Row],[Rank 6M]]+Table2[[#This Row],[Rank Sharpe]])/3</f>
        <v>265.66666666666669</v>
      </c>
    </row>
    <row r="231" spans="1:48" x14ac:dyDescent="0.3">
      <c r="A231" t="s">
        <v>718</v>
      </c>
      <c r="B231" t="s">
        <v>719</v>
      </c>
      <c r="C231" t="s">
        <v>3173</v>
      </c>
      <c r="D231" t="s">
        <v>46</v>
      </c>
      <c r="E231">
        <v>25535.30235025</v>
      </c>
      <c r="F231">
        <v>978.25</v>
      </c>
      <c r="G231">
        <v>20.723913567714099</v>
      </c>
      <c r="H231">
        <f>(Table2[[#This Row],[1Y Return vs Nifty]]-AVERAGE(Table2[1Y Return vs Nifty]))/_xlfn.STDEV.P(Table2[1Y Return vs Nifty])</f>
        <v>-0.12204931057279121</v>
      </c>
      <c r="I231">
        <v>18.760099704571999</v>
      </c>
      <c r="J231">
        <f>(Table2[[#This Row],[1M Return vs Nifty]]-AVERAGE(Table2[1M Return vs Nifty]))/_xlfn.STDEV.P(Table2[1M Return vs Nifty])</f>
        <v>1.5691373345764654</v>
      </c>
      <c r="K231">
        <v>29.496014400943899</v>
      </c>
      <c r="L231">
        <f>(Table2[[#This Row],[6M Return vs Nifty]]-AVERAGE(Table2[6M Return vs Nifty]))/_xlfn.STDEV.P(Table2[6M Return vs Nifty])</f>
        <v>0.37354301936198453</v>
      </c>
      <c r="M231">
        <v>-0.68437968358756296</v>
      </c>
      <c r="N231">
        <f>(Table2[[#This Row],[1W Return vs Nifty]]-AVERAGE(Table2[1W Return vs Nifty]))/_xlfn.STDEV.P(Table2[1W Return vs Nifty])</f>
        <v>-0.17575090046933184</v>
      </c>
      <c r="O231">
        <v>936.64</v>
      </c>
      <c r="P231">
        <v>894.60309987528501</v>
      </c>
      <c r="Q231">
        <v>778.06924958324396</v>
      </c>
      <c r="R231">
        <v>68.569305033082401</v>
      </c>
      <c r="S231" s="1">
        <f>(Table2[[#This Row],[Close Price]]-Table2[[#This Row],[20D EMA]])/Table2[[#This Row],[20D EMA]]</f>
        <v>4.4424752306115492E-2</v>
      </c>
      <c r="T231" s="1">
        <f>(Table2[[#This Row],[Close Price]]-Table2[[#This Row],[50D EMA]])/Table2[[#This Row],[50D EMA]]</f>
        <v>9.3501688219475257E-2</v>
      </c>
      <c r="U231" s="1">
        <f>(Table2[[#This Row],[Close Price]]-Table2[[#This Row],[200D EMA]])/Table2[[#This Row],[200D EMA]]</f>
        <v>0.25727883543010927</v>
      </c>
      <c r="V231">
        <v>1.3054657162867001</v>
      </c>
      <c r="W231">
        <v>975</v>
      </c>
      <c r="X231">
        <v>997.3</v>
      </c>
      <c r="Y231">
        <v>975</v>
      </c>
      <c r="Z231">
        <v>997.3</v>
      </c>
      <c r="AA231">
        <v>920.8</v>
      </c>
      <c r="AB231">
        <v>1040</v>
      </c>
      <c r="AC231" s="1">
        <f>(Table2[[#This Row],[Close Price]]/Table2[[#This Row],[Day Low]])-1</f>
        <v>3.3333333333334103E-3</v>
      </c>
      <c r="AD231" s="1">
        <f>(Table2[[#This Row],[Day High]]/Table2[[#This Row],[Close Price]])-1</f>
        <v>1.9473549706107818E-2</v>
      </c>
      <c r="AE231" s="1">
        <f>(Table2[[#This Row],[Close Price]]/Table2[[#This Row],[Current Week Low]])-1</f>
        <v>3.3333333333334103E-3</v>
      </c>
      <c r="AF231" s="1">
        <f>(Table2[[#This Row],[Current Week High]]/Table2[[#This Row],[Close Price]])-1</f>
        <v>1.9473549706107818E-2</v>
      </c>
      <c r="AG231" s="1">
        <f>(Table2[[#This Row],[Close Price]]/Table2[[#This Row],[Current Month Low]])-1</f>
        <v>6.2391398783666396E-2</v>
      </c>
      <c r="AH231" s="1">
        <f>(Table2[[#This Row],[Current Month High]]/Table2[[#This Row],[Close Price]])-1</f>
        <v>6.3122923588039948E-2</v>
      </c>
      <c r="AI231">
        <v>6.3122923588039903</v>
      </c>
      <c r="AJ231">
        <v>77.847468411962495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7.0000000000000007E-2</v>
      </c>
      <c r="AM231" t="s">
        <v>3216</v>
      </c>
      <c r="AN231">
        <v>8.6</v>
      </c>
      <c r="AO231" t="s">
        <v>3216</v>
      </c>
      <c r="AP231">
        <v>9.2389402353879005E-2</v>
      </c>
      <c r="AQ231">
        <f>(Table2[[#This Row],[Sharpe Ratio]]-AVERAGE(Table2[Sharpe Ratio]))/_xlfn.STDEV.P(Table2[Sharpe Ratio])</f>
        <v>0.33903833598619343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1.9839184788825204</v>
      </c>
      <c r="AS231">
        <f>_xlfn.RANK.AVG(Table2[[#This Row],[1Y Return vs Nifty Z-Score]],Table2[1Y Return vs Nifty Z-Score])</f>
        <v>331</v>
      </c>
      <c r="AT231">
        <f>_xlfn.RANK.AVG(Table2[[#This Row],[6M Return vs Nifty Z-Score]],Table2[6M Return vs Nifty Z-Score])</f>
        <v>213</v>
      </c>
      <c r="AU231">
        <f>_xlfn.RANK.AVG(Table2[[#This Row],[Sharpe Ratio Z-Score]],Table2[Sharpe Ratio Z-Score])</f>
        <v>253</v>
      </c>
      <c r="AV231">
        <f>(Table2[[#This Row],[Rank 1Y]]+Table2[[#This Row],[Rank 6M]]+Table2[[#This Row],[Rank Sharpe]])/3</f>
        <v>265.66666666666669</v>
      </c>
    </row>
    <row r="232" spans="1:48" x14ac:dyDescent="0.3">
      <c r="A232" t="s">
        <v>99</v>
      </c>
      <c r="B232" t="s">
        <v>100</v>
      </c>
      <c r="C232" t="s">
        <v>3168</v>
      </c>
      <c r="D232" t="s">
        <v>101</v>
      </c>
      <c r="E232">
        <v>302127.75623117498</v>
      </c>
      <c r="F232">
        <v>493.25</v>
      </c>
      <c r="G232">
        <v>49.668041169606802</v>
      </c>
      <c r="H232">
        <f>(Table2[[#This Row],[1Y Return vs Nifty]]-AVERAGE(Table2[1Y Return vs Nifty]))/_xlfn.STDEV.P(Table2[1Y Return vs Nifty])</f>
        <v>0.35983097023040761</v>
      </c>
      <c r="I232">
        <v>-6.66081527630132</v>
      </c>
      <c r="J232">
        <f>(Table2[[#This Row],[1M Return vs Nifty]]-AVERAGE(Table2[1M Return vs Nifty]))/_xlfn.STDEV.P(Table2[1M Return vs Nifty])</f>
        <v>-0.88705613720534016</v>
      </c>
      <c r="K232">
        <v>1.6670966380621499</v>
      </c>
      <c r="L232">
        <f>(Table2[[#This Row],[6M Return vs Nifty]]-AVERAGE(Table2[6M Return vs Nifty]))/_xlfn.STDEV.P(Table2[6M Return vs Nifty])</f>
        <v>-0.45495845501968529</v>
      </c>
      <c r="M232">
        <v>-0.46076830867399698</v>
      </c>
      <c r="N232">
        <f>(Table2[[#This Row],[1W Return vs Nifty]]-AVERAGE(Table2[1W Return vs Nifty]))/_xlfn.STDEV.P(Table2[1W Return vs Nifty])</f>
        <v>-0.12167099694236523</v>
      </c>
      <c r="O232">
        <v>504.18</v>
      </c>
      <c r="P232">
        <v>504.11766955567902</v>
      </c>
      <c r="Q232">
        <v>446.86579878446099</v>
      </c>
      <c r="R232">
        <v>37.3129118119978</v>
      </c>
      <c r="S232" s="1">
        <f>(Table2[[#This Row],[Close Price]]-Table2[[#This Row],[20D EMA]])/Table2[[#This Row],[20D EMA]]</f>
        <v>-2.1678765520250717E-2</v>
      </c>
      <c r="T232" s="1">
        <f>(Table2[[#This Row],[Close Price]]-Table2[[#This Row],[50D EMA]])/Table2[[#This Row],[50D EMA]]</f>
        <v>-2.155780329076265E-2</v>
      </c>
      <c r="U232" s="1">
        <f>(Table2[[#This Row],[Close Price]]-Table2[[#This Row],[200D EMA]])/Table2[[#This Row],[200D EMA]]</f>
        <v>0.10379895114307401</v>
      </c>
      <c r="V232">
        <v>0.91534757929918698</v>
      </c>
      <c r="W232">
        <v>487.35</v>
      </c>
      <c r="X232">
        <v>494.9</v>
      </c>
      <c r="Y232">
        <v>487.35</v>
      </c>
      <c r="Z232">
        <v>494.9</v>
      </c>
      <c r="AA232">
        <v>478.05</v>
      </c>
      <c r="AB232">
        <v>529</v>
      </c>
      <c r="AC232" s="1">
        <f>(Table2[[#This Row],[Close Price]]/Table2[[#This Row],[Day Low]])-1</f>
        <v>1.2106289114599322E-2</v>
      </c>
      <c r="AD232" s="1">
        <f>(Table2[[#This Row],[Day High]]/Table2[[#This Row],[Close Price]])-1</f>
        <v>3.3451596553470964E-3</v>
      </c>
      <c r="AE232" s="1">
        <f>(Table2[[#This Row],[Close Price]]/Table2[[#This Row],[Current Week Low]])-1</f>
        <v>1.2106289114599322E-2</v>
      </c>
      <c r="AF232" s="1">
        <f>(Table2[[#This Row],[Current Week High]]/Table2[[#This Row],[Close Price]])-1</f>
        <v>3.3451596553470964E-3</v>
      </c>
      <c r="AG232" s="1">
        <f>(Table2[[#This Row],[Close Price]]/Table2[[#This Row],[Current Month Low]])-1</f>
        <v>3.1795837255517156E-2</v>
      </c>
      <c r="AH232" s="1">
        <f>(Table2[[#This Row],[Current Month High]]/Table2[[#This Row],[Close Price]])-1</f>
        <v>7.247845919918916E-2</v>
      </c>
      <c r="AI232">
        <v>10.1976685250886</v>
      </c>
      <c r="AJ232">
        <v>79.723082528693695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0.09</v>
      </c>
      <c r="AM232" t="s">
        <v>3216</v>
      </c>
      <c r="AN232">
        <v>-6.5</v>
      </c>
      <c r="AO232" t="s">
        <v>3215</v>
      </c>
      <c r="AP232">
        <v>0.138273626663177</v>
      </c>
      <c r="AQ232">
        <f>(Table2[[#This Row],[Sharpe Ratio]]-AVERAGE(Table2[Sharpe Ratio]))/_xlfn.STDEV.P(Table2[Sharpe Ratio])</f>
        <v>0.87276037038495147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-0.23109424855203164</v>
      </c>
      <c r="AS232">
        <f>_xlfn.RANK.AVG(Table2[[#This Row],[1Y Return vs Nifty Z-Score]],Table2[1Y Return vs Nifty Z-Score])</f>
        <v>192</v>
      </c>
      <c r="AT232">
        <f>_xlfn.RANK.AVG(Table2[[#This Row],[6M Return vs Nifty Z-Score]],Table2[6M Return vs Nifty Z-Score])</f>
        <v>468</v>
      </c>
      <c r="AU232">
        <f>_xlfn.RANK.AVG(Table2[[#This Row],[Sharpe Ratio Z-Score]],Table2[Sharpe Ratio Z-Score])</f>
        <v>139</v>
      </c>
      <c r="AV232">
        <f>(Table2[[#This Row],[Rank 1Y]]+Table2[[#This Row],[Rank 6M]]+Table2[[#This Row],[Rank Sharpe]])/3</f>
        <v>266.33333333333331</v>
      </c>
    </row>
    <row r="233" spans="1:48" x14ac:dyDescent="0.3">
      <c r="A233" t="s">
        <v>1120</v>
      </c>
      <c r="B233" t="s">
        <v>1121</v>
      </c>
      <c r="C233" t="s">
        <v>3181</v>
      </c>
      <c r="D233" t="s">
        <v>417</v>
      </c>
      <c r="E233">
        <v>11465.64263115</v>
      </c>
      <c r="F233">
        <v>248.25</v>
      </c>
      <c r="G233">
        <v>53.3382258873213</v>
      </c>
      <c r="H233">
        <f>(Table2[[#This Row],[1Y Return vs Nifty]]-AVERAGE(Table2[1Y Return vs Nifty]))/_xlfn.STDEV.P(Table2[1Y Return vs Nifty])</f>
        <v>0.42093454421604126</v>
      </c>
      <c r="I233">
        <v>-10.6691433335097</v>
      </c>
      <c r="J233">
        <f>(Table2[[#This Row],[1M Return vs Nifty]]-AVERAGE(Table2[1M Return vs Nifty]))/_xlfn.STDEV.P(Table2[1M Return vs Nifty])</f>
        <v>-1.2743446834391248</v>
      </c>
      <c r="K233">
        <v>7.3039794929577102</v>
      </c>
      <c r="L233">
        <f>(Table2[[#This Row],[6M Return vs Nifty]]-AVERAGE(Table2[6M Return vs Nifty]))/_xlfn.STDEV.P(Table2[6M Return vs Nifty])</f>
        <v>-0.28714144553371806</v>
      </c>
      <c r="M233">
        <v>-5.82905156331742</v>
      </c>
      <c r="N233">
        <f>(Table2[[#This Row],[1W Return vs Nifty]]-AVERAGE(Table2[1W Return vs Nifty]))/_xlfn.STDEV.P(Table2[1W Return vs Nifty])</f>
        <v>-1.4199781185222244</v>
      </c>
      <c r="O233">
        <v>259.79000000000002</v>
      </c>
      <c r="P233">
        <v>265.08894838121802</v>
      </c>
      <c r="Q233">
        <v>230.028956909241</v>
      </c>
      <c r="R233">
        <v>28.236108467904199</v>
      </c>
      <c r="S233" s="1">
        <f>(Table2[[#This Row],[Close Price]]-Table2[[#This Row],[20D EMA]])/Table2[[#This Row],[20D EMA]]</f>
        <v>-4.442049347549952E-2</v>
      </c>
      <c r="T233" s="1">
        <f>(Table2[[#This Row],[Close Price]]-Table2[[#This Row],[50D EMA]])/Table2[[#This Row],[50D EMA]]</f>
        <v>-6.352188004836147E-2</v>
      </c>
      <c r="U233" s="1">
        <f>(Table2[[#This Row],[Close Price]]-Table2[[#This Row],[200D EMA]])/Table2[[#This Row],[200D EMA]]</f>
        <v>7.9211953727843898E-2</v>
      </c>
      <c r="V233">
        <v>0.30952290889015099</v>
      </c>
      <c r="W233">
        <v>240.25</v>
      </c>
      <c r="X233">
        <v>254.7</v>
      </c>
      <c r="Y233">
        <v>240.25</v>
      </c>
      <c r="Z233">
        <v>254.7</v>
      </c>
      <c r="AA233">
        <v>240</v>
      </c>
      <c r="AB233">
        <v>276.39999999999998</v>
      </c>
      <c r="AC233" s="1">
        <f>(Table2[[#This Row],[Close Price]]/Table2[[#This Row],[Day Low]])-1</f>
        <v>3.3298647242455681E-2</v>
      </c>
      <c r="AD233" s="1">
        <f>(Table2[[#This Row],[Day High]]/Table2[[#This Row],[Close Price]])-1</f>
        <v>2.5981873111782461E-2</v>
      </c>
      <c r="AE233" s="1">
        <f>(Table2[[#This Row],[Close Price]]/Table2[[#This Row],[Current Week Low]])-1</f>
        <v>3.3298647242455681E-2</v>
      </c>
      <c r="AF233" s="1">
        <f>(Table2[[#This Row],[Current Week High]]/Table2[[#This Row],[Close Price]])-1</f>
        <v>2.5981873111782461E-2</v>
      </c>
      <c r="AG233" s="1">
        <f>(Table2[[#This Row],[Close Price]]/Table2[[#This Row],[Current Month Low]])-1</f>
        <v>3.4375000000000044E-2</v>
      </c>
      <c r="AH233" s="1">
        <f>(Table2[[#This Row],[Current Month High]]/Table2[[#This Row],[Close Price]])-1</f>
        <v>0.11339375629405835</v>
      </c>
      <c r="AI233">
        <v>54.763343403826703</v>
      </c>
      <c r="AJ233">
        <v>93.190661478599196</v>
      </c>
      <c r="AK233" t="str">
        <f>IF(AND(Table2[[#This Row],[20D EMA]]&gt;Table2[[#This Row],[50D EMA]],Table2[[#This Row],[50D EMA]]&gt;Table2[[#This Row],[200D EMA]]),"Uptrend","Downtrend/NoTrend")</f>
        <v>Downtrend/NoTrend</v>
      </c>
      <c r="AL233">
        <v>-0.04</v>
      </c>
      <c r="AM233" t="s">
        <v>3215</v>
      </c>
      <c r="AN233">
        <v>-7.04</v>
      </c>
      <c r="AO233" t="s">
        <v>3215</v>
      </c>
      <c r="AP233">
        <v>0.101152103661339</v>
      </c>
      <c r="AQ233">
        <f>(Table2[[#This Row],[Sharpe Ratio]]-AVERAGE(Table2[Sharpe Ratio]))/_xlfn.STDEV.P(Table2[Sharpe Ratio])</f>
        <v>0.44096545449037372</v>
      </c>
      <c r="AR2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3">
        <f>_xlfn.RANK.AVG(Table2[[#This Row],[1Y Return vs Nifty Z-Score]],Table2[1Y Return vs Nifty Z-Score])</f>
        <v>172</v>
      </c>
      <c r="AT233">
        <f>_xlfn.RANK.AVG(Table2[[#This Row],[6M Return vs Nifty Z-Score]],Table2[6M Return vs Nifty Z-Score])</f>
        <v>407</v>
      </c>
      <c r="AU233">
        <f>_xlfn.RANK.AVG(Table2[[#This Row],[Sharpe Ratio Z-Score]],Table2[Sharpe Ratio Z-Score])</f>
        <v>224</v>
      </c>
      <c r="AV233">
        <f>(Table2[[#This Row],[Rank 1Y]]+Table2[[#This Row],[Rank 6M]]+Table2[[#This Row],[Rank Sharpe]])/3</f>
        <v>267.66666666666669</v>
      </c>
    </row>
    <row r="234" spans="1:48" x14ac:dyDescent="0.3">
      <c r="A234" t="s">
        <v>1012</v>
      </c>
      <c r="B234" t="s">
        <v>1013</v>
      </c>
      <c r="C234" t="s">
        <v>3181</v>
      </c>
      <c r="D234" t="s">
        <v>72</v>
      </c>
      <c r="E234">
        <v>14268</v>
      </c>
      <c r="F234">
        <v>95.25</v>
      </c>
      <c r="G234">
        <v>33.438133066014501</v>
      </c>
      <c r="H234">
        <f>(Table2[[#This Row],[1Y Return vs Nifty]]-AVERAGE(Table2[1Y Return vs Nifty]))/_xlfn.STDEV.P(Table2[1Y Return vs Nifty])</f>
        <v>8.9625117701698093E-2</v>
      </c>
      <c r="I234">
        <v>-9.5711710295395491</v>
      </c>
      <c r="J234">
        <f>(Table2[[#This Row],[1M Return vs Nifty]]-AVERAGE(Table2[1M Return vs Nifty]))/_xlfn.STDEV.P(Table2[1M Return vs Nifty])</f>
        <v>-1.1682575340490338</v>
      </c>
      <c r="K234">
        <v>28.841497918209701</v>
      </c>
      <c r="L234">
        <f>(Table2[[#This Row],[6M Return vs Nifty]]-AVERAGE(Table2[6M Return vs Nifty]))/_xlfn.STDEV.P(Table2[6M Return vs Nifty])</f>
        <v>0.35405725007793187</v>
      </c>
      <c r="M234">
        <v>-1.5938163669308001</v>
      </c>
      <c r="N234">
        <f>(Table2[[#This Row],[1W Return vs Nifty]]-AVERAGE(Table2[1W Return vs Nifty]))/_xlfn.STDEV.P(Table2[1W Return vs Nifty])</f>
        <v>-0.39569609832922376</v>
      </c>
      <c r="O234">
        <v>97.66</v>
      </c>
      <c r="P234">
        <v>95.748819781529093</v>
      </c>
      <c r="Q234">
        <v>79.5986491198572</v>
      </c>
      <c r="R234">
        <v>38.703461495204998</v>
      </c>
      <c r="S234" s="1">
        <f>(Table2[[#This Row],[Close Price]]-Table2[[#This Row],[20D EMA]])/Table2[[#This Row],[20D EMA]]</f>
        <v>-2.4677452385828351E-2</v>
      </c>
      <c r="T234" s="1">
        <f>(Table2[[#This Row],[Close Price]]-Table2[[#This Row],[50D EMA]])/Table2[[#This Row],[50D EMA]]</f>
        <v>-5.2096702880229176E-3</v>
      </c>
      <c r="U234" s="1">
        <f>(Table2[[#This Row],[Close Price]]-Table2[[#This Row],[200D EMA]])/Table2[[#This Row],[200D EMA]]</f>
        <v>0.19662834800846277</v>
      </c>
      <c r="V234">
        <v>0.17038830558137799</v>
      </c>
      <c r="W234">
        <v>94.21</v>
      </c>
      <c r="X234">
        <v>97.3</v>
      </c>
      <c r="Y234">
        <v>94.21</v>
      </c>
      <c r="Z234">
        <v>97.3</v>
      </c>
      <c r="AA234">
        <v>92.4</v>
      </c>
      <c r="AB234">
        <v>101.65</v>
      </c>
      <c r="AC234" s="1">
        <f>(Table2[[#This Row],[Close Price]]/Table2[[#This Row],[Day Low]])-1</f>
        <v>1.1039167816579987E-2</v>
      </c>
      <c r="AD234" s="1">
        <f>(Table2[[#This Row],[Day High]]/Table2[[#This Row],[Close Price]])-1</f>
        <v>2.1522309711285992E-2</v>
      </c>
      <c r="AE234" s="1">
        <f>(Table2[[#This Row],[Close Price]]/Table2[[#This Row],[Current Week Low]])-1</f>
        <v>1.1039167816579987E-2</v>
      </c>
      <c r="AF234" s="1">
        <f>(Table2[[#This Row],[Current Week High]]/Table2[[#This Row],[Close Price]])-1</f>
        <v>2.1522309711285992E-2</v>
      </c>
      <c r="AG234" s="1">
        <f>(Table2[[#This Row],[Close Price]]/Table2[[#This Row],[Current Month Low]])-1</f>
        <v>3.0844155844155674E-2</v>
      </c>
      <c r="AH234" s="1">
        <f>(Table2[[#This Row],[Current Month High]]/Table2[[#This Row],[Close Price]])-1</f>
        <v>6.7191601049868765E-2</v>
      </c>
      <c r="AI234">
        <v>38.372703412073498</v>
      </c>
      <c r="AJ234">
        <v>91.649899396378203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0.13</v>
      </c>
      <c r="AM234" t="s">
        <v>3216</v>
      </c>
      <c r="AN234">
        <v>-6.29</v>
      </c>
      <c r="AO234" t="s">
        <v>3215</v>
      </c>
      <c r="AP234">
        <v>7.1633512533889998E-2</v>
      </c>
      <c r="AQ234">
        <f>(Table2[[#This Row],[Sharpe Ratio]]-AVERAGE(Table2[Sharpe Ratio]))/_xlfn.STDEV.P(Table2[Sharpe Ratio])</f>
        <v>9.7607301524177209E-2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-1.0226639630744503</v>
      </c>
      <c r="AS234">
        <f>_xlfn.RANK.AVG(Table2[[#This Row],[1Y Return vs Nifty Z-Score]],Table2[1Y Return vs Nifty Z-Score])</f>
        <v>276</v>
      </c>
      <c r="AT234">
        <f>_xlfn.RANK.AVG(Table2[[#This Row],[6M Return vs Nifty Z-Score]],Table2[6M Return vs Nifty Z-Score])</f>
        <v>216</v>
      </c>
      <c r="AU234">
        <f>_xlfn.RANK.AVG(Table2[[#This Row],[Sharpe Ratio Z-Score]],Table2[Sharpe Ratio Z-Score])</f>
        <v>317</v>
      </c>
      <c r="AV234">
        <f>(Table2[[#This Row],[Rank 1Y]]+Table2[[#This Row],[Rank 6M]]+Table2[[#This Row],[Rank Sharpe]])/3</f>
        <v>269.66666666666669</v>
      </c>
    </row>
    <row r="235" spans="1:48" x14ac:dyDescent="0.3">
      <c r="A235" t="s">
        <v>228</v>
      </c>
      <c r="B235" t="s">
        <v>229</v>
      </c>
      <c r="C235" t="s">
        <v>3176</v>
      </c>
      <c r="D235" t="s">
        <v>86</v>
      </c>
      <c r="E235">
        <v>115904.476790439</v>
      </c>
      <c r="F235">
        <v>5779.45</v>
      </c>
      <c r="G235">
        <v>59.847228058806003</v>
      </c>
      <c r="H235">
        <f>(Table2[[#This Row],[1Y Return vs Nifty]]-AVERAGE(Table2[1Y Return vs Nifty]))/_xlfn.STDEV.P(Table2[1Y Return vs Nifty])</f>
        <v>0.52930056019292548</v>
      </c>
      <c r="I235">
        <v>9.7658018155857693</v>
      </c>
      <c r="J235">
        <f>(Table2[[#This Row],[1M Return vs Nifty]]-AVERAGE(Table2[1M Return vs Nifty]))/_xlfn.STDEV.P(Table2[1M Return vs Nifty])</f>
        <v>0.7000995452281803</v>
      </c>
      <c r="K235">
        <v>11.645386413748801</v>
      </c>
      <c r="L235">
        <f>(Table2[[#This Row],[6M Return vs Nifty]]-AVERAGE(Table2[6M Return vs Nifty]))/_xlfn.STDEV.P(Table2[6M Return vs Nifty])</f>
        <v>-0.15789236494015998</v>
      </c>
      <c r="M235">
        <v>-0.61030462614208003</v>
      </c>
      <c r="N235">
        <f>(Table2[[#This Row],[1W Return vs Nifty]]-AVERAGE(Table2[1W Return vs Nifty]))/_xlfn.STDEV.P(Table2[1W Return vs Nifty])</f>
        <v>-0.15783601594275226</v>
      </c>
      <c r="O235">
        <v>5593.96</v>
      </c>
      <c r="P235">
        <v>5464.0446722411998</v>
      </c>
      <c r="Q235">
        <v>4824.4735797184103</v>
      </c>
      <c r="R235">
        <v>74.202369229698704</v>
      </c>
      <c r="S235" s="1">
        <f>(Table2[[#This Row],[Close Price]]-Table2[[#This Row],[20D EMA]])/Table2[[#This Row],[20D EMA]]</f>
        <v>3.315897861264646E-2</v>
      </c>
      <c r="T235" s="1">
        <f>(Table2[[#This Row],[Close Price]]-Table2[[#This Row],[50D EMA]])/Table2[[#This Row],[50D EMA]]</f>
        <v>5.7723782779658256E-2</v>
      </c>
      <c r="U235" s="1">
        <f>(Table2[[#This Row],[Close Price]]-Table2[[#This Row],[200D EMA]])/Table2[[#This Row],[200D EMA]]</f>
        <v>0.19794417038497464</v>
      </c>
      <c r="V235">
        <v>1.0207468213070601</v>
      </c>
      <c r="W235">
        <v>5727</v>
      </c>
      <c r="X235">
        <v>5822.5</v>
      </c>
      <c r="Y235">
        <v>5727</v>
      </c>
      <c r="Z235">
        <v>5822.5</v>
      </c>
      <c r="AA235">
        <v>5517</v>
      </c>
      <c r="AB235">
        <v>5864.15</v>
      </c>
      <c r="AC235" s="1">
        <f>(Table2[[#This Row],[Close Price]]/Table2[[#This Row],[Day Low]])-1</f>
        <v>9.1583726209183425E-3</v>
      </c>
      <c r="AD235" s="1">
        <f>(Table2[[#This Row],[Day High]]/Table2[[#This Row],[Close Price]])-1</f>
        <v>7.4488056822015203E-3</v>
      </c>
      <c r="AE235" s="1">
        <f>(Table2[[#This Row],[Close Price]]/Table2[[#This Row],[Current Week Low]])-1</f>
        <v>9.1583726209183425E-3</v>
      </c>
      <c r="AF235" s="1">
        <f>(Table2[[#This Row],[Current Week High]]/Table2[[#This Row],[Close Price]])-1</f>
        <v>7.4488056822015203E-3</v>
      </c>
      <c r="AG235" s="1">
        <f>(Table2[[#This Row],[Close Price]]/Table2[[#This Row],[Current Month Low]])-1</f>
        <v>4.7571143737538568E-2</v>
      </c>
      <c r="AH235" s="1">
        <f>(Table2[[#This Row],[Current Month High]]/Table2[[#This Row],[Close Price]])-1</f>
        <v>1.4655373781242043E-2</v>
      </c>
      <c r="AI235">
        <v>1.99153898727388</v>
      </c>
      <c r="AJ235">
        <v>97.658988696797095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0.03</v>
      </c>
      <c r="AM235" t="s">
        <v>3216</v>
      </c>
      <c r="AN235">
        <v>7.53</v>
      </c>
      <c r="AO235" t="s">
        <v>3216</v>
      </c>
      <c r="AP235">
        <v>7.9835724417642001E-2</v>
      </c>
      <c r="AQ235">
        <f>(Table2[[#This Row],[Sharpe Ratio]]-AVERAGE(Table2[Sharpe Ratio]))/_xlfn.STDEV.P(Table2[Sharpe Ratio])</f>
        <v>0.19301484690745374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1.1066865714456471</v>
      </c>
      <c r="AS235">
        <f>_xlfn.RANK.AVG(Table2[[#This Row],[1Y Return vs Nifty Z-Score]],Table2[1Y Return vs Nifty Z-Score])</f>
        <v>152</v>
      </c>
      <c r="AT235">
        <f>_xlfn.RANK.AVG(Table2[[#This Row],[6M Return vs Nifty Z-Score]],Table2[6M Return vs Nifty Z-Score])</f>
        <v>363</v>
      </c>
      <c r="AU235">
        <f>_xlfn.RANK.AVG(Table2[[#This Row],[Sharpe Ratio Z-Score]],Table2[Sharpe Ratio Z-Score])</f>
        <v>297</v>
      </c>
      <c r="AV235">
        <f>(Table2[[#This Row],[Rank 1Y]]+Table2[[#This Row],[Rank 6M]]+Table2[[#This Row],[Rank Sharpe]])/3</f>
        <v>270.66666666666669</v>
      </c>
    </row>
    <row r="236" spans="1:48" x14ac:dyDescent="0.3">
      <c r="A236" t="s">
        <v>344</v>
      </c>
      <c r="B236" t="s">
        <v>345</v>
      </c>
      <c r="C236" t="s">
        <v>3176</v>
      </c>
      <c r="D236" t="s">
        <v>127</v>
      </c>
      <c r="E236">
        <v>75250.762646999996</v>
      </c>
      <c r="F236">
        <v>1601.2</v>
      </c>
      <c r="G236">
        <v>17.0569701815397</v>
      </c>
      <c r="H236">
        <f>(Table2[[#This Row],[1Y Return vs Nifty]]-AVERAGE(Table2[1Y Return vs Nifty]))/_xlfn.STDEV.P(Table2[1Y Return vs Nifty])</f>
        <v>-0.1830989208054245</v>
      </c>
      <c r="I236">
        <v>-1.5132504569265199</v>
      </c>
      <c r="J236">
        <f>(Table2[[#This Row],[1M Return vs Nifty]]-AVERAGE(Table2[1M Return vs Nifty]))/_xlfn.STDEV.P(Table2[1M Return vs Nifty])</f>
        <v>-0.38969342959096148</v>
      </c>
      <c r="K236">
        <v>28.4243484144775</v>
      </c>
      <c r="L236">
        <f>(Table2[[#This Row],[6M Return vs Nifty]]-AVERAGE(Table2[6M Return vs Nifty]))/_xlfn.STDEV.P(Table2[6M Return vs Nifty])</f>
        <v>0.34163819081646524</v>
      </c>
      <c r="M236">
        <v>3.5987524025981399</v>
      </c>
      <c r="N236">
        <f>(Table2[[#This Row],[1W Return vs Nifty]]-AVERAGE(Table2[1W Return vs Nifty]))/_xlfn.STDEV.P(Table2[1W Return vs Nifty])</f>
        <v>0.86011487381747276</v>
      </c>
      <c r="O236">
        <v>1590.71</v>
      </c>
      <c r="P236">
        <v>1592.22116256504</v>
      </c>
      <c r="Q236">
        <v>1404.77882024723</v>
      </c>
      <c r="R236">
        <v>61.2488456590618</v>
      </c>
      <c r="S236" s="1">
        <f>(Table2[[#This Row],[Close Price]]-Table2[[#This Row],[20D EMA]])/Table2[[#This Row],[20D EMA]]</f>
        <v>6.5945395452345233E-3</v>
      </c>
      <c r="T236" s="1">
        <f>(Table2[[#This Row],[Close Price]]-Table2[[#This Row],[50D EMA]])/Table2[[#This Row],[50D EMA]]</f>
        <v>5.6391898600916058E-3</v>
      </c>
      <c r="U236" s="1">
        <f>(Table2[[#This Row],[Close Price]]-Table2[[#This Row],[200D EMA]])/Table2[[#This Row],[200D EMA]]</f>
        <v>0.13982356291376993</v>
      </c>
      <c r="V236">
        <v>0.82948620909750403</v>
      </c>
      <c r="W236">
        <v>1586.6</v>
      </c>
      <c r="X236">
        <v>1625</v>
      </c>
      <c r="Y236">
        <v>1586.6</v>
      </c>
      <c r="Z236">
        <v>1625</v>
      </c>
      <c r="AA236">
        <v>1524.75</v>
      </c>
      <c r="AB236">
        <v>1629.9</v>
      </c>
      <c r="AC236" s="1">
        <f>(Table2[[#This Row],[Close Price]]/Table2[[#This Row],[Day Low]])-1</f>
        <v>9.2020673137527265E-3</v>
      </c>
      <c r="AD236" s="1">
        <f>(Table2[[#This Row],[Day High]]/Table2[[#This Row],[Close Price]])-1</f>
        <v>1.4863852110916786E-2</v>
      </c>
      <c r="AE236" s="1">
        <f>(Table2[[#This Row],[Close Price]]/Table2[[#This Row],[Current Week Low]])-1</f>
        <v>9.2020673137527265E-3</v>
      </c>
      <c r="AF236" s="1">
        <f>(Table2[[#This Row],[Current Week High]]/Table2[[#This Row],[Close Price]])-1</f>
        <v>1.4863852110916786E-2</v>
      </c>
      <c r="AG236" s="1">
        <f>(Table2[[#This Row],[Close Price]]/Table2[[#This Row],[Current Month Low]])-1</f>
        <v>5.0139367109362176E-2</v>
      </c>
      <c r="AH236" s="1">
        <f>(Table2[[#This Row],[Current Month High]]/Table2[[#This Row],[Close Price]])-1</f>
        <v>1.7924056957282053E-2</v>
      </c>
      <c r="AI236">
        <v>12.6967274544091</v>
      </c>
      <c r="AJ236">
        <v>59.7525690910905</v>
      </c>
      <c r="AK236" t="str">
        <f>IF(AND(Table2[[#This Row],[20D EMA]]&gt;Table2[[#This Row],[50D EMA]],Table2[[#This Row],[50D EMA]]&gt;Table2[[#This Row],[200D EMA]]),"Uptrend","Downtrend/NoTrend")</f>
        <v>Downtrend/NoTrend</v>
      </c>
      <c r="AL236">
        <v>-7.0000000000000007E-2</v>
      </c>
      <c r="AM236" t="s">
        <v>3215</v>
      </c>
      <c r="AN236">
        <v>1.48</v>
      </c>
      <c r="AO236" t="s">
        <v>3216</v>
      </c>
      <c r="AP236">
        <v>9.4315347905291003E-2</v>
      </c>
      <c r="AQ236">
        <f>(Table2[[#This Row],[Sharpe Ratio]]-AVERAGE(Table2[Sharpe Ratio]))/_xlfn.STDEV.P(Table2[Sharpe Ratio])</f>
        <v>0.3614407976887562</v>
      </c>
      <c r="AR2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6">
        <f>_xlfn.RANK.AVG(Table2[[#This Row],[1Y Return vs Nifty Z-Score]],Table2[1Y Return vs Nifty Z-Score])</f>
        <v>350</v>
      </c>
      <c r="AT236">
        <f>_xlfn.RANK.AVG(Table2[[#This Row],[6M Return vs Nifty Z-Score]],Table2[6M Return vs Nifty Z-Score])</f>
        <v>217</v>
      </c>
      <c r="AU236">
        <f>_xlfn.RANK.AVG(Table2[[#This Row],[Sharpe Ratio Z-Score]],Table2[Sharpe Ratio Z-Score])</f>
        <v>245</v>
      </c>
      <c r="AV236">
        <f>(Table2[[#This Row],[Rank 1Y]]+Table2[[#This Row],[Rank 6M]]+Table2[[#This Row],[Rank Sharpe]])/3</f>
        <v>270.66666666666669</v>
      </c>
    </row>
    <row r="237" spans="1:48" x14ac:dyDescent="0.3">
      <c r="A237" t="s">
        <v>1085</v>
      </c>
      <c r="B237" t="s">
        <v>1086</v>
      </c>
      <c r="C237" t="s">
        <v>3170</v>
      </c>
      <c r="D237" t="s">
        <v>543</v>
      </c>
      <c r="E237">
        <v>12364.586095569</v>
      </c>
      <c r="F237">
        <v>133.83000000000001</v>
      </c>
      <c r="G237">
        <v>30.1784404448285</v>
      </c>
      <c r="H237">
        <f>(Table2[[#This Row],[1Y Return vs Nifty]]-AVERAGE(Table2[1Y Return vs Nifty]))/_xlfn.STDEV.P(Table2[1Y Return vs Nifty])</f>
        <v>3.5355677722912565E-2</v>
      </c>
      <c r="I237">
        <v>37.293222900242498</v>
      </c>
      <c r="J237">
        <f>(Table2[[#This Row],[1M Return vs Nifty]]-AVERAGE(Table2[1M Return vs Nifty]))/_xlfn.STDEV.P(Table2[1M Return vs Nifty])</f>
        <v>3.3598256807348843</v>
      </c>
      <c r="K237">
        <v>58.772858566948997</v>
      </c>
      <c r="L237">
        <f>(Table2[[#This Row],[6M Return vs Nifty]]-AVERAGE(Table2[6M Return vs Nifty]))/_xlfn.STDEV.P(Table2[6M Return vs Nifty])</f>
        <v>1.245151062601459</v>
      </c>
      <c r="M237">
        <v>-0.589238818594782</v>
      </c>
      <c r="N237">
        <f>(Table2[[#This Row],[1W Return vs Nifty]]-AVERAGE(Table2[1W Return vs Nifty]))/_xlfn.STDEV.P(Table2[1W Return vs Nifty])</f>
        <v>-0.15274129819721771</v>
      </c>
      <c r="O237">
        <v>116.72</v>
      </c>
      <c r="P237">
        <v>105.687486526039</v>
      </c>
      <c r="Q237">
        <v>92.771850913837994</v>
      </c>
      <c r="R237">
        <v>88.608885415989107</v>
      </c>
      <c r="S237" s="1">
        <f>(Table2[[#This Row],[Close Price]]-Table2[[#This Row],[20D EMA]])/Table2[[#This Row],[20D EMA]]</f>
        <v>0.14659013022618245</v>
      </c>
      <c r="T237" s="1">
        <f>(Table2[[#This Row],[Close Price]]-Table2[[#This Row],[50D EMA]])/Table2[[#This Row],[50D EMA]]</f>
        <v>0.26628046894678814</v>
      </c>
      <c r="U237" s="1">
        <f>(Table2[[#This Row],[Close Price]]-Table2[[#This Row],[200D EMA]])/Table2[[#This Row],[200D EMA]]</f>
        <v>0.44257119677707885</v>
      </c>
      <c r="V237">
        <v>3.00084017222281</v>
      </c>
      <c r="W237">
        <v>129.30000000000001</v>
      </c>
      <c r="X237">
        <v>135.84</v>
      </c>
      <c r="Y237">
        <v>129.30000000000001</v>
      </c>
      <c r="Z237">
        <v>135.84</v>
      </c>
      <c r="AA237">
        <v>106.09</v>
      </c>
      <c r="AB237">
        <v>135.84</v>
      </c>
      <c r="AC237" s="1">
        <f>(Table2[[#This Row],[Close Price]]/Table2[[#This Row],[Day Low]])-1</f>
        <v>3.5034802784222663E-2</v>
      </c>
      <c r="AD237" s="1">
        <f>(Table2[[#This Row],[Day High]]/Table2[[#This Row],[Close Price]])-1</f>
        <v>1.5019054023761358E-2</v>
      </c>
      <c r="AE237" s="1">
        <f>(Table2[[#This Row],[Close Price]]/Table2[[#This Row],[Current Week Low]])-1</f>
        <v>3.5034802784222663E-2</v>
      </c>
      <c r="AF237" s="1">
        <f>(Table2[[#This Row],[Current Week High]]/Table2[[#This Row],[Close Price]])-1</f>
        <v>1.5019054023761358E-2</v>
      </c>
      <c r="AG237" s="1">
        <f>(Table2[[#This Row],[Close Price]]/Table2[[#This Row],[Current Month Low]])-1</f>
        <v>0.26147610519370357</v>
      </c>
      <c r="AH237" s="1">
        <f>(Table2[[#This Row],[Current Month High]]/Table2[[#This Row],[Close Price]])-1</f>
        <v>1.5019054023761358E-2</v>
      </c>
      <c r="AI237">
        <v>1.50190540237613</v>
      </c>
      <c r="AJ237">
        <v>93.956521739130395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0.54</v>
      </c>
      <c r="AM237" t="s">
        <v>3216</v>
      </c>
      <c r="AN237">
        <v>25.53</v>
      </c>
      <c r="AO237" t="s">
        <v>3216</v>
      </c>
      <c r="AP237">
        <v>2.6738071518993999E-2</v>
      </c>
      <c r="AQ237">
        <f>(Table2[[#This Row],[Sharpe Ratio]]-AVERAGE(Table2[Sharpe Ratio]))/_xlfn.STDEV.P(Table2[Sharpe Ratio])</f>
        <v>-0.42461327590517972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4.0629778469568585</v>
      </c>
      <c r="AS237">
        <f>_xlfn.RANK.AVG(Table2[[#This Row],[1Y Return vs Nifty Z-Score]],Table2[1Y Return vs Nifty Z-Score])</f>
        <v>284</v>
      </c>
      <c r="AT237">
        <f>_xlfn.RANK.AVG(Table2[[#This Row],[6M Return vs Nifty Z-Score]],Table2[6M Return vs Nifty Z-Score])</f>
        <v>75</v>
      </c>
      <c r="AU237">
        <f>_xlfn.RANK.AVG(Table2[[#This Row],[Sharpe Ratio Z-Score]],Table2[Sharpe Ratio Z-Score])</f>
        <v>456</v>
      </c>
      <c r="AV237">
        <f>(Table2[[#This Row],[Rank 1Y]]+Table2[[#This Row],[Rank 6M]]+Table2[[#This Row],[Rank Sharpe]])/3</f>
        <v>271.66666666666669</v>
      </c>
    </row>
    <row r="238" spans="1:48" x14ac:dyDescent="0.3">
      <c r="A238" t="s">
        <v>881</v>
      </c>
      <c r="B238" t="s">
        <v>882</v>
      </c>
      <c r="C238" t="s">
        <v>3181</v>
      </c>
      <c r="D238" t="s">
        <v>449</v>
      </c>
      <c r="E238">
        <v>17985.80694278</v>
      </c>
      <c r="F238">
        <v>1260.55</v>
      </c>
      <c r="G238">
        <v>26.3102826875357</v>
      </c>
      <c r="H238">
        <f>(Table2[[#This Row],[1Y Return vs Nifty]]-AVERAGE(Table2[1Y Return vs Nifty]))/_xlfn.STDEV.P(Table2[1Y Return vs Nifty])</f>
        <v>-2.9043877582856495E-2</v>
      </c>
      <c r="I238">
        <v>-11.9147652326961</v>
      </c>
      <c r="J238">
        <f>(Table2[[#This Row],[1M Return vs Nifty]]-AVERAGE(Table2[1M Return vs Nifty]))/_xlfn.STDEV.P(Table2[1M Return vs Nifty])</f>
        <v>-1.3946978799858285</v>
      </c>
      <c r="K238">
        <v>9.0011001381437801</v>
      </c>
      <c r="L238">
        <f>(Table2[[#This Row],[6M Return vs Nifty]]-AVERAGE(Table2[6M Return vs Nifty]))/_xlfn.STDEV.P(Table2[6M Return vs Nifty])</f>
        <v>-0.23661605433019656</v>
      </c>
      <c r="M238">
        <v>-3.4450821546480102</v>
      </c>
      <c r="N238">
        <f>(Table2[[#This Row],[1W Return vs Nifty]]-AVERAGE(Table2[1W Return vs Nifty]))/_xlfn.STDEV.P(Table2[1W Return vs Nifty])</f>
        <v>-0.84342052755926256</v>
      </c>
      <c r="O238">
        <v>1302.3399999999999</v>
      </c>
      <c r="P238">
        <v>1294.1248190951501</v>
      </c>
      <c r="Q238">
        <v>1114.1302874374901</v>
      </c>
      <c r="R238">
        <v>31.534559624309999</v>
      </c>
      <c r="S238" s="1">
        <f>(Table2[[#This Row],[Close Price]]-Table2[[#This Row],[20D EMA]])/Table2[[#This Row],[20D EMA]]</f>
        <v>-3.2088394735629688E-2</v>
      </c>
      <c r="T238" s="1">
        <f>(Table2[[#This Row],[Close Price]]-Table2[[#This Row],[50D EMA]])/Table2[[#This Row],[50D EMA]]</f>
        <v>-2.5944034609138855E-2</v>
      </c>
      <c r="U238" s="1">
        <f>(Table2[[#This Row],[Close Price]]-Table2[[#This Row],[200D EMA]])/Table2[[#This Row],[200D EMA]]</f>
        <v>0.13142063743664714</v>
      </c>
      <c r="V238">
        <v>0.31996642272166098</v>
      </c>
      <c r="W238">
        <v>1251.0999999999999</v>
      </c>
      <c r="X238">
        <v>1277.25</v>
      </c>
      <c r="Y238">
        <v>1251.0999999999999</v>
      </c>
      <c r="Z238">
        <v>1277.25</v>
      </c>
      <c r="AA238">
        <v>1246</v>
      </c>
      <c r="AB238">
        <v>1349.4</v>
      </c>
      <c r="AC238" s="1">
        <f>(Table2[[#This Row],[Close Price]]/Table2[[#This Row],[Day Low]])-1</f>
        <v>7.5533530493165912E-3</v>
      </c>
      <c r="AD238" s="1">
        <f>(Table2[[#This Row],[Day High]]/Table2[[#This Row],[Close Price]])-1</f>
        <v>1.3248185315933636E-2</v>
      </c>
      <c r="AE238" s="1">
        <f>(Table2[[#This Row],[Close Price]]/Table2[[#This Row],[Current Week Low]])-1</f>
        <v>7.5533530493165912E-3</v>
      </c>
      <c r="AF238" s="1">
        <f>(Table2[[#This Row],[Current Week High]]/Table2[[#This Row],[Close Price]])-1</f>
        <v>1.3248185315933636E-2</v>
      </c>
      <c r="AG238" s="1">
        <f>(Table2[[#This Row],[Close Price]]/Table2[[#This Row],[Current Month Low]])-1</f>
        <v>1.1677367576244047E-2</v>
      </c>
      <c r="AH238" s="1">
        <f>(Table2[[#This Row],[Current Month High]]/Table2[[#This Row],[Close Price]])-1</f>
        <v>7.0485105707825957E-2</v>
      </c>
      <c r="AI238">
        <v>22.462417198841699</v>
      </c>
      <c r="AJ238">
        <v>73.271477663230201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0.03</v>
      </c>
      <c r="AM238" t="s">
        <v>3216</v>
      </c>
      <c r="AN238">
        <v>-3.15</v>
      </c>
      <c r="AO238" t="s">
        <v>3215</v>
      </c>
      <c r="AP238">
        <v>0.145128711575226</v>
      </c>
      <c r="AQ238">
        <f>(Table2[[#This Row],[Sharpe Ratio]]-AVERAGE(Table2[Sharpe Ratio]))/_xlfn.STDEV.P(Table2[Sharpe Ratio])</f>
        <v>0.9524982306258104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-1.5512801088323338</v>
      </c>
      <c r="AS238">
        <f>_xlfn.RANK.AVG(Table2[[#This Row],[1Y Return vs Nifty Z-Score]],Table2[1Y Return vs Nifty Z-Score])</f>
        <v>305</v>
      </c>
      <c r="AT238">
        <f>_xlfn.RANK.AVG(Table2[[#This Row],[6M Return vs Nifty Z-Score]],Table2[6M Return vs Nifty Z-Score])</f>
        <v>390</v>
      </c>
      <c r="AU238">
        <f>_xlfn.RANK.AVG(Table2[[#This Row],[Sharpe Ratio Z-Score]],Table2[Sharpe Ratio Z-Score])</f>
        <v>124</v>
      </c>
      <c r="AV238">
        <f>(Table2[[#This Row],[Rank 1Y]]+Table2[[#This Row],[Rank 6M]]+Table2[[#This Row],[Rank Sharpe]])/3</f>
        <v>273</v>
      </c>
    </row>
    <row r="239" spans="1:48" x14ac:dyDescent="0.3">
      <c r="A239" t="s">
        <v>142</v>
      </c>
      <c r="B239" t="s">
        <v>143</v>
      </c>
      <c r="C239" t="s">
        <v>3177</v>
      </c>
      <c r="D239" t="s">
        <v>144</v>
      </c>
      <c r="E239">
        <v>209829.34153999999</v>
      </c>
      <c r="F239">
        <v>496.45</v>
      </c>
      <c r="G239">
        <v>30.3330105236851</v>
      </c>
      <c r="H239">
        <f>(Table2[[#This Row],[1Y Return vs Nifty]]-AVERAGE(Table2[1Y Return vs Nifty]))/_xlfn.STDEV.P(Table2[1Y Return vs Nifty])</f>
        <v>3.7929058894653971E-2</v>
      </c>
      <c r="I239">
        <v>-10.4110323694615</v>
      </c>
      <c r="J239">
        <f>(Table2[[#This Row],[1M Return vs Nifty]]-AVERAGE(Table2[1M Return vs Nifty]))/_xlfn.STDEV.P(Table2[1M Return vs Nifty])</f>
        <v>-1.2494057516434953</v>
      </c>
      <c r="K239">
        <v>52.773465078230501</v>
      </c>
      <c r="L239">
        <f>(Table2[[#This Row],[6M Return vs Nifty]]-AVERAGE(Table2[6M Return vs Nifty]))/_xlfn.STDEV.P(Table2[6M Return vs Nifty])</f>
        <v>1.0665416609297658</v>
      </c>
      <c r="M239">
        <v>0.671733050647084</v>
      </c>
      <c r="N239">
        <f>(Table2[[#This Row],[1W Return vs Nifty]]-AVERAGE(Table2[1W Return vs Nifty]))/_xlfn.STDEV.P(Table2[1W Return vs Nifty])</f>
        <v>0.15222188654764621</v>
      </c>
      <c r="O239">
        <v>508.63</v>
      </c>
      <c r="P239">
        <v>548.51235863939303</v>
      </c>
      <c r="Q239">
        <v>489.25397934469999</v>
      </c>
      <c r="R239">
        <v>48.297489461021001</v>
      </c>
      <c r="S239" s="1">
        <f>(Table2[[#This Row],[Close Price]]-Table2[[#This Row],[20D EMA]])/Table2[[#This Row],[20D EMA]]</f>
        <v>-2.3946680298055575E-2</v>
      </c>
      <c r="T239" s="1">
        <f>(Table2[[#This Row],[Close Price]]-Table2[[#This Row],[50D EMA]])/Table2[[#This Row],[50D EMA]]</f>
        <v>-9.4915561735994095E-2</v>
      </c>
      <c r="U239" s="1">
        <f>(Table2[[#This Row],[Close Price]]-Table2[[#This Row],[200D EMA]])/Table2[[#This Row],[200D EMA]]</f>
        <v>1.4708149466537307E-2</v>
      </c>
      <c r="V239">
        <v>0.76107099442697002</v>
      </c>
      <c r="W239">
        <v>494.05</v>
      </c>
      <c r="X239">
        <v>508.4</v>
      </c>
      <c r="Y239">
        <v>494.05</v>
      </c>
      <c r="Z239">
        <v>508.4</v>
      </c>
      <c r="AA239">
        <v>475.4</v>
      </c>
      <c r="AB239">
        <v>508.4</v>
      </c>
      <c r="AC239" s="1">
        <f>(Table2[[#This Row],[Close Price]]/Table2[[#This Row],[Day Low]])-1</f>
        <v>4.85780791417878E-3</v>
      </c>
      <c r="AD239" s="1">
        <f>(Table2[[#This Row],[Day High]]/Table2[[#This Row],[Close Price]])-1</f>
        <v>2.4070903414241007E-2</v>
      </c>
      <c r="AE239" s="1">
        <f>(Table2[[#This Row],[Close Price]]/Table2[[#This Row],[Current Week Low]])-1</f>
        <v>4.85780791417878E-3</v>
      </c>
      <c r="AF239" s="1">
        <f>(Table2[[#This Row],[Current Week High]]/Table2[[#This Row],[Close Price]])-1</f>
        <v>2.4070903414241007E-2</v>
      </c>
      <c r="AG239" s="1">
        <f>(Table2[[#This Row],[Close Price]]/Table2[[#This Row],[Current Month Low]])-1</f>
        <v>4.4278502313841006E-2</v>
      </c>
      <c r="AH239" s="1">
        <f>(Table2[[#This Row],[Current Month High]]/Table2[[#This Row],[Close Price]])-1</f>
        <v>2.4070903414241007E-2</v>
      </c>
      <c r="AI239">
        <v>62.695135461778598</v>
      </c>
      <c r="AJ239">
        <v>74.437807449051206</v>
      </c>
      <c r="AK239" t="str">
        <f>IF(AND(Table2[[#This Row],[20D EMA]]&gt;Table2[[#This Row],[50D EMA]],Table2[[#This Row],[50D EMA]]&gt;Table2[[#This Row],[200D EMA]]),"Uptrend","Downtrend/NoTrend")</f>
        <v>Downtrend/NoTrend</v>
      </c>
      <c r="AL239">
        <v>-0.24</v>
      </c>
      <c r="AM239" t="s">
        <v>3215</v>
      </c>
      <c r="AN239">
        <v>-0.01</v>
      </c>
      <c r="AO239" t="s">
        <v>3215</v>
      </c>
      <c r="AP239">
        <v>2.9809154635712001E-2</v>
      </c>
      <c r="AQ239">
        <f>(Table2[[#This Row],[Sharpe Ratio]]-AVERAGE(Table2[Sharpe Ratio]))/_xlfn.STDEV.P(Table2[Sharpe Ratio])</f>
        <v>-0.38889065547220752</v>
      </c>
      <c r="AR2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9">
        <f>_xlfn.RANK.AVG(Table2[[#This Row],[1Y Return vs Nifty Z-Score]],Table2[1Y Return vs Nifty Z-Score])</f>
        <v>283</v>
      </c>
      <c r="AT239">
        <f>_xlfn.RANK.AVG(Table2[[#This Row],[6M Return vs Nifty Z-Score]],Table2[6M Return vs Nifty Z-Score])</f>
        <v>98</v>
      </c>
      <c r="AU239">
        <f>_xlfn.RANK.AVG(Table2[[#This Row],[Sharpe Ratio Z-Score]],Table2[Sharpe Ratio Z-Score])</f>
        <v>445</v>
      </c>
      <c r="AV239">
        <f>(Table2[[#This Row],[Rank 1Y]]+Table2[[#This Row],[Rank 6M]]+Table2[[#This Row],[Rank Sharpe]])/3</f>
        <v>275.33333333333331</v>
      </c>
    </row>
    <row r="240" spans="1:48" x14ac:dyDescent="0.3">
      <c r="A240" t="s">
        <v>578</v>
      </c>
      <c r="B240" t="s">
        <v>579</v>
      </c>
      <c r="C240" t="s">
        <v>3170</v>
      </c>
      <c r="D240" t="s">
        <v>234</v>
      </c>
      <c r="E240">
        <v>35551.037710880002</v>
      </c>
      <c r="F240">
        <v>7026.55</v>
      </c>
      <c r="G240">
        <v>135.58286514331101</v>
      </c>
      <c r="H240">
        <f>(Table2[[#This Row],[1Y Return vs Nifty]]-AVERAGE(Table2[1Y Return vs Nifty]))/_xlfn.STDEV.P(Table2[1Y Return vs Nifty])</f>
        <v>1.790195708495959</v>
      </c>
      <c r="I240">
        <v>15.660650862195901</v>
      </c>
      <c r="J240">
        <f>(Table2[[#This Row],[1M Return vs Nifty]]-AVERAGE(Table2[1M Return vs Nifty]))/_xlfn.STDEV.P(Table2[1M Return vs Nifty])</f>
        <v>1.2696655799801517</v>
      </c>
      <c r="K240">
        <v>-17.289791417700901</v>
      </c>
      <c r="L240">
        <f>(Table2[[#This Row],[6M Return vs Nifty]]-AVERAGE(Table2[6M Return vs Nifty]))/_xlfn.STDEV.P(Table2[6M Return vs Nifty])</f>
        <v>-1.0193285766934925</v>
      </c>
      <c r="M240">
        <v>-3.9270613272009198</v>
      </c>
      <c r="N240">
        <f>(Table2[[#This Row],[1W Return vs Nifty]]-AVERAGE(Table2[1W Return vs Nifty]))/_xlfn.STDEV.P(Table2[1W Return vs Nifty])</f>
        <v>-0.95998609656819056</v>
      </c>
      <c r="O240">
        <v>6877.29</v>
      </c>
      <c r="P240">
        <v>6654.8749674742603</v>
      </c>
      <c r="Q240">
        <v>5904.7786511275299</v>
      </c>
      <c r="R240">
        <v>54.552714074079397</v>
      </c>
      <c r="S240" s="1">
        <f>(Table2[[#This Row],[Close Price]]-Table2[[#This Row],[20D EMA]])/Table2[[#This Row],[20D EMA]]</f>
        <v>2.1703316277196426E-2</v>
      </c>
      <c r="T240" s="1">
        <f>(Table2[[#This Row],[Close Price]]-Table2[[#This Row],[50D EMA]])/Table2[[#This Row],[50D EMA]]</f>
        <v>5.5850039909435371E-2</v>
      </c>
      <c r="U240" s="1">
        <f>(Table2[[#This Row],[Close Price]]-Table2[[#This Row],[200D EMA]])/Table2[[#This Row],[200D EMA]]</f>
        <v>0.1899768670682119</v>
      </c>
      <c r="V240">
        <v>0.79621833410059895</v>
      </c>
      <c r="W240">
        <v>6850</v>
      </c>
      <c r="X240">
        <v>7070</v>
      </c>
      <c r="Y240">
        <v>6850</v>
      </c>
      <c r="Z240">
        <v>7070</v>
      </c>
      <c r="AA240">
        <v>6850</v>
      </c>
      <c r="AB240">
        <v>7472.7</v>
      </c>
      <c r="AC240" s="1">
        <f>(Table2[[#This Row],[Close Price]]/Table2[[#This Row],[Day Low]])-1</f>
        <v>2.577372262773725E-2</v>
      </c>
      <c r="AD240" s="1">
        <f>(Table2[[#This Row],[Day High]]/Table2[[#This Row],[Close Price]])-1</f>
        <v>6.1836890081192752E-3</v>
      </c>
      <c r="AE240" s="1">
        <f>(Table2[[#This Row],[Close Price]]/Table2[[#This Row],[Current Week Low]])-1</f>
        <v>2.577372262773725E-2</v>
      </c>
      <c r="AF240" s="1">
        <f>(Table2[[#This Row],[Current Week High]]/Table2[[#This Row],[Close Price]])-1</f>
        <v>6.1836890081192752E-3</v>
      </c>
      <c r="AG240" s="1">
        <f>(Table2[[#This Row],[Close Price]]/Table2[[#This Row],[Current Month Low]])-1</f>
        <v>2.577372262773725E-2</v>
      </c>
      <c r="AH240" s="1">
        <f>(Table2[[#This Row],[Current Month High]]/Table2[[#This Row],[Close Price]])-1</f>
        <v>6.3494887249076593E-2</v>
      </c>
      <c r="AI240">
        <v>38.856907016957102</v>
      </c>
      <c r="AJ240">
        <v>185.49864900554601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0.04</v>
      </c>
      <c r="AM240" t="s">
        <v>3216</v>
      </c>
      <c r="AN240">
        <v>-3.86</v>
      </c>
      <c r="AO240" t="s">
        <v>3215</v>
      </c>
      <c r="AP240">
        <v>0.150323898805902</v>
      </c>
      <c r="AQ240">
        <f>(Table2[[#This Row],[Sharpe Ratio]]-AVERAGE(Table2[Sharpe Ratio]))/_xlfn.STDEV.P(Table2[Sharpe Ratio])</f>
        <v>1.0129282790700851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2.0934748942845127</v>
      </c>
      <c r="AS240">
        <f>_xlfn.RANK.AVG(Table2[[#This Row],[1Y Return vs Nifty Z-Score]],Table2[1Y Return vs Nifty Z-Score])</f>
        <v>49</v>
      </c>
      <c r="AT240">
        <f>_xlfn.RANK.AVG(Table2[[#This Row],[6M Return vs Nifty Z-Score]],Table2[6M Return vs Nifty Z-Score])</f>
        <v>666</v>
      </c>
      <c r="AU240">
        <f>_xlfn.RANK.AVG(Table2[[#This Row],[Sharpe Ratio Z-Score]],Table2[Sharpe Ratio Z-Score])</f>
        <v>112</v>
      </c>
      <c r="AV240">
        <f>(Table2[[#This Row],[Rank 1Y]]+Table2[[#This Row],[Rank 6M]]+Table2[[#This Row],[Rank Sharpe]])/3</f>
        <v>275.66666666666669</v>
      </c>
    </row>
    <row r="241" spans="1:48" x14ac:dyDescent="0.3">
      <c r="A241" t="s">
        <v>1570</v>
      </c>
      <c r="B241" t="s">
        <v>1571</v>
      </c>
      <c r="C241" t="s">
        <v>3182</v>
      </c>
      <c r="D241" t="s">
        <v>625</v>
      </c>
      <c r="E241">
        <v>6348.3377607499997</v>
      </c>
      <c r="F241">
        <v>352.15</v>
      </c>
      <c r="G241">
        <v>45.569446271206502</v>
      </c>
      <c r="H241">
        <f>(Table2[[#This Row],[1Y Return vs Nifty]]-AVERAGE(Table2[1Y Return vs Nifty]))/_xlfn.STDEV.P(Table2[1Y Return vs Nifty])</f>
        <v>0.29159495055467399</v>
      </c>
      <c r="I241">
        <v>-1.3384248265077801</v>
      </c>
      <c r="J241">
        <f>(Table2[[#This Row],[1M Return vs Nifty]]-AVERAGE(Table2[1M Return vs Nifty]))/_xlfn.STDEV.P(Table2[1M Return vs Nifty])</f>
        <v>-0.37280160754373259</v>
      </c>
      <c r="K241">
        <v>8.4115350689338193</v>
      </c>
      <c r="L241">
        <f>(Table2[[#This Row],[6M Return vs Nifty]]-AVERAGE(Table2[6M Return vs Nifty]))/_xlfn.STDEV.P(Table2[6M Return vs Nifty])</f>
        <v>-0.25416813929614107</v>
      </c>
      <c r="M241">
        <v>-2.0742721831922601</v>
      </c>
      <c r="N241">
        <f>(Table2[[#This Row],[1W Return vs Nifty]]-AVERAGE(Table2[1W Return vs Nifty]))/_xlfn.STDEV.P(Table2[1W Return vs Nifty])</f>
        <v>-0.51189324707638895</v>
      </c>
      <c r="O241">
        <v>361.45</v>
      </c>
      <c r="P241">
        <v>362.38744121171999</v>
      </c>
      <c r="Q241">
        <v>329.95262414062</v>
      </c>
      <c r="R241">
        <v>43.2762298692858</v>
      </c>
      <c r="S241" s="1">
        <f>(Table2[[#This Row],[Close Price]]-Table2[[#This Row],[20D EMA]])/Table2[[#This Row],[20D EMA]]</f>
        <v>-2.5729699820168796E-2</v>
      </c>
      <c r="T241" s="1">
        <f>(Table2[[#This Row],[Close Price]]-Table2[[#This Row],[50D EMA]])/Table2[[#This Row],[50D EMA]]</f>
        <v>-2.8249988955160628E-2</v>
      </c>
      <c r="U241" s="1">
        <f>(Table2[[#This Row],[Close Price]]-Table2[[#This Row],[200D EMA]])/Table2[[#This Row],[200D EMA]]</f>
        <v>6.7274433465089961E-2</v>
      </c>
      <c r="V241">
        <v>0.33882192097911601</v>
      </c>
      <c r="W241">
        <v>351.05</v>
      </c>
      <c r="X241">
        <v>358.6</v>
      </c>
      <c r="Y241">
        <v>351.05</v>
      </c>
      <c r="Z241">
        <v>358.6</v>
      </c>
      <c r="AA241">
        <v>342.3</v>
      </c>
      <c r="AB241">
        <v>373.7</v>
      </c>
      <c r="AC241" s="1">
        <f>(Table2[[#This Row],[Close Price]]/Table2[[#This Row],[Day Low]])-1</f>
        <v>3.1334567725394002E-3</v>
      </c>
      <c r="AD241" s="1">
        <f>(Table2[[#This Row],[Day High]]/Table2[[#This Row],[Close Price]])-1</f>
        <v>1.831605849779927E-2</v>
      </c>
      <c r="AE241" s="1">
        <f>(Table2[[#This Row],[Close Price]]/Table2[[#This Row],[Current Week Low]])-1</f>
        <v>3.1334567725394002E-3</v>
      </c>
      <c r="AF241" s="1">
        <f>(Table2[[#This Row],[Current Week High]]/Table2[[#This Row],[Close Price]])-1</f>
        <v>1.831605849779927E-2</v>
      </c>
      <c r="AG241" s="1">
        <f>(Table2[[#This Row],[Close Price]]/Table2[[#This Row],[Current Month Low]])-1</f>
        <v>2.8775927548933655E-2</v>
      </c>
      <c r="AH241" s="1">
        <f>(Table2[[#This Row],[Current Month High]]/Table2[[#This Row],[Close Price]])-1</f>
        <v>6.1195513275592806E-2</v>
      </c>
      <c r="AI241">
        <v>24.4640068152775</v>
      </c>
      <c r="AJ241">
        <v>73.430189608470798</v>
      </c>
      <c r="AK241" t="str">
        <f>IF(AND(Table2[[#This Row],[20D EMA]]&gt;Table2[[#This Row],[50D EMA]],Table2[[#This Row],[50D EMA]]&gt;Table2[[#This Row],[200D EMA]]),"Uptrend","Downtrend/NoTrend")</f>
        <v>Downtrend/NoTrend</v>
      </c>
      <c r="AL241">
        <v>-0.16</v>
      </c>
      <c r="AM241" t="s">
        <v>3215</v>
      </c>
      <c r="AN241">
        <v>-10.28</v>
      </c>
      <c r="AO241" t="s">
        <v>3215</v>
      </c>
      <c r="AP241">
        <v>0.10328925261442801</v>
      </c>
      <c r="AQ241">
        <f>(Table2[[#This Row],[Sharpe Ratio]]-AVERAGE(Table2[Sharpe Ratio]))/_xlfn.STDEV.P(Table2[Sharpe Ratio])</f>
        <v>0.46582461914284662</v>
      </c>
      <c r="AR2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1">
        <f>_xlfn.RANK.AVG(Table2[[#This Row],[1Y Return vs Nifty Z-Score]],Table2[1Y Return vs Nifty Z-Score])</f>
        <v>214</v>
      </c>
      <c r="AT241">
        <f>_xlfn.RANK.AVG(Table2[[#This Row],[6M Return vs Nifty Z-Score]],Table2[6M Return vs Nifty Z-Score])</f>
        <v>394</v>
      </c>
      <c r="AU241">
        <f>_xlfn.RANK.AVG(Table2[[#This Row],[Sharpe Ratio Z-Score]],Table2[Sharpe Ratio Z-Score])</f>
        <v>220</v>
      </c>
      <c r="AV241">
        <f>(Table2[[#This Row],[Rank 1Y]]+Table2[[#This Row],[Rank 6M]]+Table2[[#This Row],[Rank Sharpe]])/3</f>
        <v>276</v>
      </c>
    </row>
    <row r="242" spans="1:48" x14ac:dyDescent="0.3">
      <c r="A242" t="s">
        <v>465</v>
      </c>
      <c r="B242" t="s">
        <v>466</v>
      </c>
      <c r="C242" t="s">
        <v>3184</v>
      </c>
      <c r="D242" t="s">
        <v>467</v>
      </c>
      <c r="E242">
        <v>48219.756000000001</v>
      </c>
      <c r="F242">
        <v>4485.05</v>
      </c>
      <c r="G242">
        <v>20.223853773659901</v>
      </c>
      <c r="H242">
        <f>(Table2[[#This Row],[1Y Return vs Nifty]]-AVERAGE(Table2[1Y Return vs Nifty]))/_xlfn.STDEV.P(Table2[1Y Return vs Nifty])</f>
        <v>-0.1303746246845722</v>
      </c>
      <c r="I242">
        <v>26.906864554985301</v>
      </c>
      <c r="J242">
        <f>(Table2[[#This Row],[1M Return vs Nifty]]-AVERAGE(Table2[1M Return vs Nifty]))/_xlfn.STDEV.P(Table2[1M Return vs Nifty])</f>
        <v>2.3562856593626567</v>
      </c>
      <c r="K242">
        <v>22.010383805575501</v>
      </c>
      <c r="L242">
        <f>(Table2[[#This Row],[6M Return vs Nifty]]-AVERAGE(Table2[6M Return vs Nifty]))/_xlfn.STDEV.P(Table2[6M Return vs Nifty])</f>
        <v>0.15068649156659539</v>
      </c>
      <c r="M242">
        <v>10.4447505348401</v>
      </c>
      <c r="N242">
        <f>(Table2[[#This Row],[1W Return vs Nifty]]-AVERAGE(Table2[1W Return vs Nifty]))/_xlfn.STDEV.P(Table2[1W Return vs Nifty])</f>
        <v>2.5158039848054385</v>
      </c>
      <c r="O242">
        <v>3726.45</v>
      </c>
      <c r="P242">
        <v>3486.1759729700202</v>
      </c>
      <c r="Q242">
        <v>3321.1171775436101</v>
      </c>
      <c r="R242">
        <v>90.684336862667493</v>
      </c>
      <c r="S242" s="1">
        <f>(Table2[[#This Row],[Close Price]]-Table2[[#This Row],[20D EMA]])/Table2[[#This Row],[20D EMA]]</f>
        <v>0.20357176401132457</v>
      </c>
      <c r="T242" s="1">
        <f>(Table2[[#This Row],[Close Price]]-Table2[[#This Row],[50D EMA]])/Table2[[#This Row],[50D EMA]]</f>
        <v>0.28652427036808387</v>
      </c>
      <c r="U242" s="1">
        <f>(Table2[[#This Row],[Close Price]]-Table2[[#This Row],[200D EMA]])/Table2[[#This Row],[200D EMA]]</f>
        <v>0.35046424447970453</v>
      </c>
      <c r="V242">
        <v>3.1955703175695298</v>
      </c>
      <c r="W242">
        <v>4376.3999999999996</v>
      </c>
      <c r="X242">
        <v>4510.45</v>
      </c>
      <c r="Y242">
        <v>4376.3999999999996</v>
      </c>
      <c r="Z242">
        <v>4510.45</v>
      </c>
      <c r="AA242">
        <v>3105.1</v>
      </c>
      <c r="AB242">
        <v>4510.45</v>
      </c>
      <c r="AC242" s="1">
        <f>(Table2[[#This Row],[Close Price]]/Table2[[#This Row],[Day Low]])-1</f>
        <v>2.482634128507466E-2</v>
      </c>
      <c r="AD242" s="1">
        <f>(Table2[[#This Row],[Day High]]/Table2[[#This Row],[Close Price]])-1</f>
        <v>5.6632590495089286E-3</v>
      </c>
      <c r="AE242" s="1">
        <f>(Table2[[#This Row],[Close Price]]/Table2[[#This Row],[Current Week Low]])-1</f>
        <v>2.482634128507466E-2</v>
      </c>
      <c r="AF242" s="1">
        <f>(Table2[[#This Row],[Current Week High]]/Table2[[#This Row],[Close Price]])-1</f>
        <v>5.6632590495089286E-3</v>
      </c>
      <c r="AG242" s="1">
        <f>(Table2[[#This Row],[Close Price]]/Table2[[#This Row],[Current Month Low]])-1</f>
        <v>0.44441402853370282</v>
      </c>
      <c r="AH242" s="1">
        <f>(Table2[[#This Row],[Current Month High]]/Table2[[#This Row],[Close Price]])-1</f>
        <v>5.6632590495089286E-3</v>
      </c>
      <c r="AI242">
        <v>0.56632590495089197</v>
      </c>
      <c r="AJ242">
        <v>81.140953150242296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0.36</v>
      </c>
      <c r="AM242" t="s">
        <v>3216</v>
      </c>
      <c r="AN242">
        <v>39.85</v>
      </c>
      <c r="AO242" t="s">
        <v>3216</v>
      </c>
      <c r="AP242">
        <v>9.7386895594837999E-2</v>
      </c>
      <c r="AQ242">
        <f>(Table2[[#This Row],[Sharpe Ratio]]-AVERAGE(Table2[Sharpe Ratio]))/_xlfn.STDEV.P(Table2[Sharpe Ratio])</f>
        <v>0.39716882199984016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5.2895703330499586</v>
      </c>
      <c r="AS242">
        <f>_xlfn.RANK.AVG(Table2[[#This Row],[1Y Return vs Nifty Z-Score]],Table2[1Y Return vs Nifty Z-Score])</f>
        <v>332</v>
      </c>
      <c r="AT242">
        <f>_xlfn.RANK.AVG(Table2[[#This Row],[6M Return vs Nifty Z-Score]],Table2[6M Return vs Nifty Z-Score])</f>
        <v>261</v>
      </c>
      <c r="AU242">
        <f>_xlfn.RANK.AVG(Table2[[#This Row],[Sharpe Ratio Z-Score]],Table2[Sharpe Ratio Z-Score])</f>
        <v>237</v>
      </c>
      <c r="AV242">
        <f>(Table2[[#This Row],[Rank 1Y]]+Table2[[#This Row],[Rank 6M]]+Table2[[#This Row],[Rank Sharpe]])/3</f>
        <v>276.66666666666669</v>
      </c>
    </row>
    <row r="243" spans="1:48" x14ac:dyDescent="0.3">
      <c r="A243" t="s">
        <v>271</v>
      </c>
      <c r="B243" t="s">
        <v>272</v>
      </c>
      <c r="C243" t="s">
        <v>3182</v>
      </c>
      <c r="D243" t="s">
        <v>211</v>
      </c>
      <c r="E243">
        <v>101555.0982225</v>
      </c>
      <c r="F243">
        <v>6724.45</v>
      </c>
      <c r="G243">
        <v>5.2371501062051902</v>
      </c>
      <c r="H243">
        <f>(Table2[[#This Row],[1Y Return vs Nifty]]-AVERAGE(Table2[1Y Return vs Nifty]))/_xlfn.STDEV.P(Table2[1Y Return vs Nifty])</f>
        <v>-0.37988281753524089</v>
      </c>
      <c r="I243">
        <v>1.7028522253955201</v>
      </c>
      <c r="J243">
        <f>(Table2[[#This Row],[1M Return vs Nifty]]-AVERAGE(Table2[1M Return vs Nifty]))/_xlfn.STDEV.P(Table2[1M Return vs Nifty])</f>
        <v>-7.8950467787941014E-2</v>
      </c>
      <c r="K243">
        <v>24.9687418345776</v>
      </c>
      <c r="L243">
        <f>(Table2[[#This Row],[6M Return vs Nifty]]-AVERAGE(Table2[6M Return vs Nifty]))/_xlfn.STDEV.P(Table2[6M Return vs Nifty])</f>
        <v>0.2387604874604006</v>
      </c>
      <c r="M243">
        <v>0.51806979107040596</v>
      </c>
      <c r="N243">
        <f>(Table2[[#This Row],[1W Return vs Nifty]]-AVERAGE(Table2[1W Return vs Nifty]))/_xlfn.STDEV.P(Table2[1W Return vs Nifty])</f>
        <v>0.11505877596457263</v>
      </c>
      <c r="O243">
        <v>6720.96</v>
      </c>
      <c r="P243">
        <v>6655.1067912633798</v>
      </c>
      <c r="Q243">
        <v>5916.5847005919304</v>
      </c>
      <c r="R243">
        <v>52.313352963342197</v>
      </c>
      <c r="S243" s="1">
        <f>(Table2[[#This Row],[Close Price]]-Table2[[#This Row],[20D EMA]])/Table2[[#This Row],[20D EMA]]</f>
        <v>5.1927105651570333E-4</v>
      </c>
      <c r="T243" s="1">
        <f>(Table2[[#This Row],[Close Price]]-Table2[[#This Row],[50D EMA]])/Table2[[#This Row],[50D EMA]]</f>
        <v>1.0419548613051804E-2</v>
      </c>
      <c r="U243" s="1">
        <f>(Table2[[#This Row],[Close Price]]-Table2[[#This Row],[200D EMA]])/Table2[[#This Row],[200D EMA]]</f>
        <v>0.13654250556528766</v>
      </c>
      <c r="V243">
        <v>0.57355435100058305</v>
      </c>
      <c r="W243">
        <v>6710.05</v>
      </c>
      <c r="X243">
        <v>6828</v>
      </c>
      <c r="Y243">
        <v>6710.05</v>
      </c>
      <c r="Z243">
        <v>6828</v>
      </c>
      <c r="AA243">
        <v>6476.3</v>
      </c>
      <c r="AB243">
        <v>6924.5</v>
      </c>
      <c r="AC243" s="1">
        <f>(Table2[[#This Row],[Close Price]]/Table2[[#This Row],[Day Low]])-1</f>
        <v>2.1460346793242824E-3</v>
      </c>
      <c r="AD243" s="1">
        <f>(Table2[[#This Row],[Day High]]/Table2[[#This Row],[Close Price]])-1</f>
        <v>1.5399028916863067E-2</v>
      </c>
      <c r="AE243" s="1">
        <f>(Table2[[#This Row],[Close Price]]/Table2[[#This Row],[Current Week Low]])-1</f>
        <v>2.1460346793242824E-3</v>
      </c>
      <c r="AF243" s="1">
        <f>(Table2[[#This Row],[Current Week High]]/Table2[[#This Row],[Close Price]])-1</f>
        <v>1.5399028916863067E-2</v>
      </c>
      <c r="AG243" s="1">
        <f>(Table2[[#This Row],[Close Price]]/Table2[[#This Row],[Current Month Low]])-1</f>
        <v>3.8316631409909929E-2</v>
      </c>
      <c r="AH243" s="1">
        <f>(Table2[[#This Row],[Current Month High]]/Table2[[#This Row],[Close Price]])-1</f>
        <v>2.9749644952375309E-2</v>
      </c>
      <c r="AI243">
        <v>9.0267605529076693</v>
      </c>
      <c r="AJ243">
        <v>76.912654564588195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-0.14000000000000001</v>
      </c>
      <c r="AM243" t="s">
        <v>3215</v>
      </c>
      <c r="AN243">
        <v>-0.28000000000000003</v>
      </c>
      <c r="AO243" t="s">
        <v>3215</v>
      </c>
      <c r="AP243">
        <v>0.12244288230413899</v>
      </c>
      <c r="AQ243">
        <f>(Table2[[#This Row],[Sharpe Ratio]]-AVERAGE(Table2[Sharpe Ratio]))/_xlfn.STDEV.P(Table2[Sharpe Ratio])</f>
        <v>0.68861827770408479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0.58360425580587605</v>
      </c>
      <c r="AS243">
        <f>_xlfn.RANK.AVG(Table2[[#This Row],[1Y Return vs Nifty Z-Score]],Table2[1Y Return vs Nifty Z-Score])</f>
        <v>413</v>
      </c>
      <c r="AT243">
        <f>_xlfn.RANK.AVG(Table2[[#This Row],[6M Return vs Nifty Z-Score]],Table2[6M Return vs Nifty Z-Score])</f>
        <v>242</v>
      </c>
      <c r="AU243">
        <f>_xlfn.RANK.AVG(Table2[[#This Row],[Sharpe Ratio Z-Score]],Table2[Sharpe Ratio Z-Score])</f>
        <v>176</v>
      </c>
      <c r="AV243">
        <f>(Table2[[#This Row],[Rank 1Y]]+Table2[[#This Row],[Rank 6M]]+Table2[[#This Row],[Rank Sharpe]])/3</f>
        <v>277</v>
      </c>
    </row>
    <row r="244" spans="1:48" x14ac:dyDescent="0.3">
      <c r="A244" t="s">
        <v>1616</v>
      </c>
      <c r="B244" t="s">
        <v>1617</v>
      </c>
      <c r="C244" t="s">
        <v>3187</v>
      </c>
      <c r="D244" t="s">
        <v>1618</v>
      </c>
      <c r="E244">
        <v>5887.2143231399996</v>
      </c>
      <c r="F244">
        <v>345.8</v>
      </c>
      <c r="G244">
        <v>12.804182879111201</v>
      </c>
      <c r="H244">
        <f>(Table2[[#This Row],[1Y Return vs Nifty]]-AVERAGE(Table2[1Y Return vs Nifty]))/_xlfn.STDEV.P(Table2[1Y Return vs Nifty])</f>
        <v>-0.25390203388168509</v>
      </c>
      <c r="I244">
        <v>-6.8952924821793502</v>
      </c>
      <c r="J244">
        <f>(Table2[[#This Row],[1M Return vs Nifty]]-AVERAGE(Table2[1M Return vs Nifty]))/_xlfn.STDEV.P(Table2[1M Return vs Nifty])</f>
        <v>-0.90971155235434542</v>
      </c>
      <c r="K244">
        <v>21.232669531750101</v>
      </c>
      <c r="L244">
        <f>(Table2[[#This Row],[6M Return vs Nifty]]-AVERAGE(Table2[6M Return vs Nifty]))/_xlfn.STDEV.P(Table2[6M Return vs Nifty])</f>
        <v>0.12753297090143209</v>
      </c>
      <c r="M244">
        <v>-1.09306486489377</v>
      </c>
      <c r="N244">
        <f>(Table2[[#This Row],[1W Return vs Nifty]]-AVERAGE(Table2[1W Return vs Nifty]))/_xlfn.STDEV.P(Table2[1W Return vs Nifty])</f>
        <v>-0.27459048403919106</v>
      </c>
      <c r="O244">
        <v>334.77</v>
      </c>
      <c r="P244">
        <v>333.66153595086303</v>
      </c>
      <c r="Q244">
        <v>299.63184730764698</v>
      </c>
      <c r="R244">
        <v>46.844068488819303</v>
      </c>
      <c r="S244" s="1">
        <f>(Table2[[#This Row],[Close Price]]-Table2[[#This Row],[20D EMA]])/Table2[[#This Row],[20D EMA]]</f>
        <v>3.2947994145234132E-2</v>
      </c>
      <c r="T244" s="1">
        <f>(Table2[[#This Row],[Close Price]]-Table2[[#This Row],[50D EMA]])/Table2[[#This Row],[50D EMA]]</f>
        <v>3.6379572534619535E-2</v>
      </c>
      <c r="U244" s="1">
        <f>(Table2[[#This Row],[Close Price]]-Table2[[#This Row],[200D EMA]])/Table2[[#This Row],[200D EMA]]</f>
        <v>0.15408292912518703</v>
      </c>
      <c r="V244">
        <v>0.57651155079582195</v>
      </c>
      <c r="W244">
        <v>334.75</v>
      </c>
      <c r="X244">
        <v>349</v>
      </c>
      <c r="Y244">
        <v>334.75</v>
      </c>
      <c r="Z244">
        <v>349</v>
      </c>
      <c r="AA244">
        <v>320.95</v>
      </c>
      <c r="AB244">
        <v>349</v>
      </c>
      <c r="AC244" s="1">
        <f>(Table2[[#This Row],[Close Price]]/Table2[[#This Row],[Day Low]])-1</f>
        <v>3.3009708737864019E-2</v>
      </c>
      <c r="AD244" s="1">
        <f>(Table2[[#This Row],[Day High]]/Table2[[#This Row],[Close Price]])-1</f>
        <v>9.253903990745993E-3</v>
      </c>
      <c r="AE244" s="1">
        <f>(Table2[[#This Row],[Close Price]]/Table2[[#This Row],[Current Week Low]])-1</f>
        <v>3.3009708737864019E-2</v>
      </c>
      <c r="AF244" s="1">
        <f>(Table2[[#This Row],[Current Week High]]/Table2[[#This Row],[Close Price]])-1</f>
        <v>9.253903990745993E-3</v>
      </c>
      <c r="AG244" s="1">
        <f>(Table2[[#This Row],[Close Price]]/Table2[[#This Row],[Current Month Low]])-1</f>
        <v>7.7426390403489753E-2</v>
      </c>
      <c r="AH244" s="1">
        <f>(Table2[[#This Row],[Current Month High]]/Table2[[#This Row],[Close Price]])-1</f>
        <v>9.253903990745993E-3</v>
      </c>
      <c r="AI244">
        <v>16.801619433198301</v>
      </c>
      <c r="AJ244">
        <v>49.924127465857303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0.02</v>
      </c>
      <c r="AM244" t="s">
        <v>3216</v>
      </c>
      <c r="AN244">
        <v>8.61</v>
      </c>
      <c r="AO244" t="s">
        <v>3216</v>
      </c>
      <c r="AP244">
        <v>0.11991920833938401</v>
      </c>
      <c r="AQ244">
        <f>(Table2[[#This Row],[Sharpe Ratio]]-AVERAGE(Table2[Sharpe Ratio]))/_xlfn.STDEV.P(Table2[Sharpe Ratio])</f>
        <v>0.65926308160119973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-0.65140801777258972</v>
      </c>
      <c r="AS244">
        <f>_xlfn.RANK.AVG(Table2[[#This Row],[1Y Return vs Nifty Z-Score]],Table2[1Y Return vs Nifty Z-Score])</f>
        <v>382</v>
      </c>
      <c r="AT244">
        <f>_xlfn.RANK.AVG(Table2[[#This Row],[6M Return vs Nifty Z-Score]],Table2[6M Return vs Nifty Z-Score])</f>
        <v>269</v>
      </c>
      <c r="AU244">
        <f>_xlfn.RANK.AVG(Table2[[#This Row],[Sharpe Ratio Z-Score]],Table2[Sharpe Ratio Z-Score])</f>
        <v>183</v>
      </c>
      <c r="AV244">
        <f>(Table2[[#This Row],[Rank 1Y]]+Table2[[#This Row],[Rank 6M]]+Table2[[#This Row],[Rank Sharpe]])/3</f>
        <v>278</v>
      </c>
    </row>
    <row r="245" spans="1:48" x14ac:dyDescent="0.3">
      <c r="A245" t="s">
        <v>774</v>
      </c>
      <c r="B245" t="s">
        <v>775</v>
      </c>
      <c r="C245" t="s">
        <v>3172</v>
      </c>
      <c r="D245" t="s">
        <v>118</v>
      </c>
      <c r="E245">
        <v>21979.799671299999</v>
      </c>
      <c r="F245">
        <v>847.9</v>
      </c>
      <c r="G245">
        <v>46.417750196538698</v>
      </c>
      <c r="H245">
        <f>(Table2[[#This Row],[1Y Return vs Nifty]]-AVERAGE(Table2[1Y Return vs Nifty]))/_xlfn.STDEV.P(Table2[1Y Return vs Nifty])</f>
        <v>0.30571805488063764</v>
      </c>
      <c r="I245">
        <v>0.54028909424857297</v>
      </c>
      <c r="J245">
        <f>(Table2[[#This Row],[1M Return vs Nifty]]-AVERAGE(Table2[1M Return vs Nifty]))/_xlfn.STDEV.P(Table2[1M Return vs Nifty])</f>
        <v>-0.19127844557339083</v>
      </c>
      <c r="K245">
        <v>58.402683510335699</v>
      </c>
      <c r="L245">
        <f>(Table2[[#This Row],[6M Return vs Nifty]]-AVERAGE(Table2[6M Return vs Nifty]))/_xlfn.STDEV.P(Table2[6M Return vs Nifty])</f>
        <v>1.2341304910220459</v>
      </c>
      <c r="M245">
        <v>1.3369102161311901</v>
      </c>
      <c r="N245">
        <f>(Table2[[#This Row],[1W Return vs Nifty]]-AVERAGE(Table2[1W Return vs Nifty]))/_xlfn.STDEV.P(Table2[1W Return vs Nifty])</f>
        <v>0.31309347437105783</v>
      </c>
      <c r="O245">
        <v>847.76</v>
      </c>
      <c r="P245">
        <v>796.64242737554196</v>
      </c>
      <c r="Q245">
        <v>646.67940213525105</v>
      </c>
      <c r="R245">
        <v>60.977831182297798</v>
      </c>
      <c r="S245" s="1">
        <f>(Table2[[#This Row],[Close Price]]-Table2[[#This Row],[20D EMA]])/Table2[[#This Row],[20D EMA]]</f>
        <v>1.6514107766347358E-4</v>
      </c>
      <c r="T245" s="1">
        <f>(Table2[[#This Row],[Close Price]]-Table2[[#This Row],[50D EMA]])/Table2[[#This Row],[50D EMA]]</f>
        <v>6.4342006982129885E-2</v>
      </c>
      <c r="U245" s="1">
        <f>(Table2[[#This Row],[Close Price]]-Table2[[#This Row],[200D EMA]])/Table2[[#This Row],[200D EMA]]</f>
        <v>0.31115974499936871</v>
      </c>
      <c r="V245">
        <v>1.0345555518343501</v>
      </c>
      <c r="W245">
        <v>845.5</v>
      </c>
      <c r="X245">
        <v>884</v>
      </c>
      <c r="Y245">
        <v>845.5</v>
      </c>
      <c r="Z245">
        <v>884</v>
      </c>
      <c r="AA245">
        <v>820</v>
      </c>
      <c r="AB245">
        <v>901.75</v>
      </c>
      <c r="AC245" s="1">
        <f>(Table2[[#This Row],[Close Price]]/Table2[[#This Row],[Day Low]])-1</f>
        <v>2.8385570668243432E-3</v>
      </c>
      <c r="AD245" s="1">
        <f>(Table2[[#This Row],[Day High]]/Table2[[#This Row],[Close Price]])-1</f>
        <v>4.2575775445217623E-2</v>
      </c>
      <c r="AE245" s="1">
        <f>(Table2[[#This Row],[Close Price]]/Table2[[#This Row],[Current Week Low]])-1</f>
        <v>2.8385570668243432E-3</v>
      </c>
      <c r="AF245" s="1">
        <f>(Table2[[#This Row],[Current Week High]]/Table2[[#This Row],[Close Price]])-1</f>
        <v>4.2575775445217623E-2</v>
      </c>
      <c r="AG245" s="1">
        <f>(Table2[[#This Row],[Close Price]]/Table2[[#This Row],[Current Month Low]])-1</f>
        <v>3.4024390243902358E-2</v>
      </c>
      <c r="AH245" s="1">
        <f>(Table2[[#This Row],[Current Month High]]/Table2[[#This Row],[Close Price]])-1</f>
        <v>6.3509847859417379E-2</v>
      </c>
      <c r="AI245">
        <v>6.3509847859417299</v>
      </c>
      <c r="AJ245">
        <v>88.338516215015503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0.03</v>
      </c>
      <c r="AM245" t="s">
        <v>3216</v>
      </c>
      <c r="AN245">
        <v>1.7</v>
      </c>
      <c r="AO245" t="s">
        <v>3216</v>
      </c>
      <c r="AQ245">
        <f>(Table2[[#This Row],[Sharpe Ratio]]-AVERAGE(Table2[Sharpe Ratio]))/_xlfn.STDEV.P(Table2[Sharpe Ratio])</f>
        <v>-0.73562862250492933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0.9260349521954212</v>
      </c>
      <c r="AS245">
        <f>_xlfn.RANK.AVG(Table2[[#This Row],[1Y Return vs Nifty Z-Score]],Table2[1Y Return vs Nifty Z-Score])</f>
        <v>208</v>
      </c>
      <c r="AT245">
        <f>_xlfn.RANK.AVG(Table2[[#This Row],[6M Return vs Nifty Z-Score]],Table2[6M Return vs Nifty Z-Score])</f>
        <v>76</v>
      </c>
      <c r="AU245">
        <f>_xlfn.RANK.AVG(Table2[[#This Row],[Sharpe Ratio Z-Score]],Table2[Sharpe Ratio Z-Score])</f>
        <v>551.5</v>
      </c>
      <c r="AV245">
        <f>(Table2[[#This Row],[Rank 1Y]]+Table2[[#This Row],[Rank 6M]]+Table2[[#This Row],[Rank Sharpe]])/3</f>
        <v>278.5</v>
      </c>
    </row>
    <row r="246" spans="1:48" x14ac:dyDescent="0.3">
      <c r="A246" t="s">
        <v>1034</v>
      </c>
      <c r="B246" t="s">
        <v>1035</v>
      </c>
      <c r="C246" t="s">
        <v>3182</v>
      </c>
      <c r="D246" t="s">
        <v>46</v>
      </c>
      <c r="E246">
        <v>13376.07841376</v>
      </c>
      <c r="F246">
        <v>758.1</v>
      </c>
      <c r="G246">
        <v>4.7048513842598503</v>
      </c>
      <c r="H246">
        <f>(Table2[[#This Row],[1Y Return vs Nifty]]-AVERAGE(Table2[1Y Return vs Nifty]))/_xlfn.STDEV.P(Table2[1Y Return vs Nifty])</f>
        <v>-0.3887448658626339</v>
      </c>
      <c r="I246">
        <v>-0.60736069589508601</v>
      </c>
      <c r="J246">
        <f>(Table2[[#This Row],[1M Return vs Nifty]]-AVERAGE(Table2[1M Return vs Nifty]))/_xlfn.STDEV.P(Table2[1M Return vs Nifty])</f>
        <v>-0.30216548188044406</v>
      </c>
      <c r="K246">
        <v>44.644623260246398</v>
      </c>
      <c r="L246">
        <f>(Table2[[#This Row],[6M Return vs Nifty]]-AVERAGE(Table2[6M Return vs Nifty]))/_xlfn.STDEV.P(Table2[6M Return vs Nifty])</f>
        <v>0.82453593549699189</v>
      </c>
      <c r="M246">
        <v>-2.7871611229307298</v>
      </c>
      <c r="N246">
        <f>(Table2[[#This Row],[1W Return vs Nifty]]-AVERAGE(Table2[1W Return vs Nifty]))/_xlfn.STDEV.P(Table2[1W Return vs Nifty])</f>
        <v>-0.6843038192192421</v>
      </c>
      <c r="O246">
        <v>735.65</v>
      </c>
      <c r="P246">
        <v>713.91195848489394</v>
      </c>
      <c r="Q246">
        <v>612.46489476955003</v>
      </c>
      <c r="R246">
        <v>45.471950216738897</v>
      </c>
      <c r="S246" s="1">
        <f>(Table2[[#This Row],[Close Price]]-Table2[[#This Row],[20D EMA]])/Table2[[#This Row],[20D EMA]]</f>
        <v>3.0517229660844213E-2</v>
      </c>
      <c r="T246" s="1">
        <f>(Table2[[#This Row],[Close Price]]-Table2[[#This Row],[50D EMA]])/Table2[[#This Row],[50D EMA]]</f>
        <v>6.189564552033075E-2</v>
      </c>
      <c r="U246" s="1">
        <f>(Table2[[#This Row],[Close Price]]-Table2[[#This Row],[200D EMA]])/Table2[[#This Row],[200D EMA]]</f>
        <v>0.23778522895626139</v>
      </c>
      <c r="V246">
        <v>0.51694807739841497</v>
      </c>
      <c r="W246">
        <v>723.45</v>
      </c>
      <c r="X246">
        <v>762.15</v>
      </c>
      <c r="Y246">
        <v>723.45</v>
      </c>
      <c r="Z246">
        <v>762.15</v>
      </c>
      <c r="AA246">
        <v>713</v>
      </c>
      <c r="AB246">
        <v>773.9</v>
      </c>
      <c r="AC246" s="1">
        <f>(Table2[[#This Row],[Close Price]]/Table2[[#This Row],[Day Low]])-1</f>
        <v>4.7895500725689377E-2</v>
      </c>
      <c r="AD246" s="1">
        <f>(Table2[[#This Row],[Day High]]/Table2[[#This Row],[Close Price]])-1</f>
        <v>5.3423031262365139E-3</v>
      </c>
      <c r="AE246" s="1">
        <f>(Table2[[#This Row],[Close Price]]/Table2[[#This Row],[Current Week Low]])-1</f>
        <v>4.7895500725689377E-2</v>
      </c>
      <c r="AF246" s="1">
        <f>(Table2[[#This Row],[Current Week High]]/Table2[[#This Row],[Close Price]])-1</f>
        <v>5.3423031262365139E-3</v>
      </c>
      <c r="AG246" s="1">
        <f>(Table2[[#This Row],[Close Price]]/Table2[[#This Row],[Current Month Low]])-1</f>
        <v>6.3253856942496522E-2</v>
      </c>
      <c r="AH246" s="1">
        <f>(Table2[[#This Row],[Current Month High]]/Table2[[#This Row],[Close Price]])-1</f>
        <v>2.0841577628281094E-2</v>
      </c>
      <c r="AI246">
        <v>7.2351932462735702</v>
      </c>
      <c r="AJ246">
        <v>69.21875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0.09</v>
      </c>
      <c r="AM246" t="s">
        <v>3216</v>
      </c>
      <c r="AN246">
        <v>4</v>
      </c>
      <c r="AO246" t="s">
        <v>3216</v>
      </c>
      <c r="AP246">
        <v>8.0633791929921997E-2</v>
      </c>
      <c r="AQ246">
        <f>(Table2[[#This Row],[Sharpe Ratio]]-AVERAGE(Table2[Sharpe Ratio]))/_xlfn.STDEV.P(Table2[Sharpe Ratio])</f>
        <v>0.20229791146076082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-0.34838032000456737</v>
      </c>
      <c r="AS246">
        <f>_xlfn.RANK.AVG(Table2[[#This Row],[1Y Return vs Nifty Z-Score]],Table2[1Y Return vs Nifty Z-Score])</f>
        <v>416</v>
      </c>
      <c r="AT246">
        <f>_xlfn.RANK.AVG(Table2[[#This Row],[6M Return vs Nifty Z-Score]],Table2[6M Return vs Nifty Z-Score])</f>
        <v>126</v>
      </c>
      <c r="AU246">
        <f>_xlfn.RANK.AVG(Table2[[#This Row],[Sharpe Ratio Z-Score]],Table2[Sharpe Ratio Z-Score])</f>
        <v>294</v>
      </c>
      <c r="AV246">
        <f>(Table2[[#This Row],[Rank 1Y]]+Table2[[#This Row],[Rank 6M]]+Table2[[#This Row],[Rank Sharpe]])/3</f>
        <v>278.66666666666669</v>
      </c>
    </row>
    <row r="247" spans="1:48" x14ac:dyDescent="0.3">
      <c r="A247" t="s">
        <v>896</v>
      </c>
      <c r="B247" t="s">
        <v>897</v>
      </c>
      <c r="C247" t="s">
        <v>3168</v>
      </c>
      <c r="D247" t="s">
        <v>190</v>
      </c>
      <c r="E247">
        <v>17766.665039970001</v>
      </c>
      <c r="F247">
        <v>1821.4</v>
      </c>
      <c r="G247">
        <v>47.115009572681103</v>
      </c>
      <c r="H247">
        <f>(Table2[[#This Row],[1Y Return vs Nifty]]-AVERAGE(Table2[1Y Return vs Nifty]))/_xlfn.STDEV.P(Table2[1Y Return vs Nifty])</f>
        <v>0.31732647329937741</v>
      </c>
      <c r="I247">
        <v>-1.0745505560850701</v>
      </c>
      <c r="J247">
        <f>(Table2[[#This Row],[1M Return vs Nifty]]-AVERAGE(Table2[1M Return vs Nifty]))/_xlfn.STDEV.P(Table2[1M Return vs Nifty])</f>
        <v>-0.34730581949396738</v>
      </c>
      <c r="K247">
        <v>28.2776435301577</v>
      </c>
      <c r="L247">
        <f>(Table2[[#This Row],[6M Return vs Nifty]]-AVERAGE(Table2[6M Return vs Nifty]))/_xlfn.STDEV.P(Table2[6M Return vs Nifty])</f>
        <v>0.33727060404957832</v>
      </c>
      <c r="M247">
        <v>-4.3616082740183497</v>
      </c>
      <c r="N247">
        <f>(Table2[[#This Row],[1W Return vs Nifty]]-AVERAGE(Table2[1W Return vs Nifty]))/_xlfn.STDEV.P(Table2[1W Return vs Nifty])</f>
        <v>-1.0650802894325213</v>
      </c>
      <c r="O247">
        <v>1817.06</v>
      </c>
      <c r="P247">
        <v>1758.4922868522001</v>
      </c>
      <c r="Q247">
        <v>1497.9889609853799</v>
      </c>
      <c r="R247">
        <v>43.147050226618703</v>
      </c>
      <c r="S247" s="1">
        <f>(Table2[[#This Row],[Close Price]]-Table2[[#This Row],[20D EMA]])/Table2[[#This Row],[20D EMA]]</f>
        <v>2.3884736882657399E-3</v>
      </c>
      <c r="T247" s="1">
        <f>(Table2[[#This Row],[Close Price]]-Table2[[#This Row],[50D EMA]])/Table2[[#This Row],[50D EMA]]</f>
        <v>3.5773664529634264E-2</v>
      </c>
      <c r="U247" s="1">
        <f>(Table2[[#This Row],[Close Price]]-Table2[[#This Row],[200D EMA]])/Table2[[#This Row],[200D EMA]]</f>
        <v>0.21589681061593394</v>
      </c>
      <c r="V247">
        <v>0.65674451387723398</v>
      </c>
      <c r="W247">
        <v>1793.95</v>
      </c>
      <c r="X247">
        <v>1829.05</v>
      </c>
      <c r="Y247">
        <v>1793.95</v>
      </c>
      <c r="Z247">
        <v>1829.05</v>
      </c>
      <c r="AA247">
        <v>1790.05</v>
      </c>
      <c r="AB247">
        <v>1912</v>
      </c>
      <c r="AC247" s="1">
        <f>(Table2[[#This Row],[Close Price]]/Table2[[#This Row],[Day Low]])-1</f>
        <v>1.53014298057359E-2</v>
      </c>
      <c r="AD247" s="1">
        <f>(Table2[[#This Row],[Day High]]/Table2[[#This Row],[Close Price]])-1</f>
        <v>4.2000658833862836E-3</v>
      </c>
      <c r="AE247" s="1">
        <f>(Table2[[#This Row],[Close Price]]/Table2[[#This Row],[Current Week Low]])-1</f>
        <v>1.53014298057359E-2</v>
      </c>
      <c r="AF247" s="1">
        <f>(Table2[[#This Row],[Current Week High]]/Table2[[#This Row],[Close Price]])-1</f>
        <v>4.2000658833862836E-3</v>
      </c>
      <c r="AG247" s="1">
        <f>(Table2[[#This Row],[Close Price]]/Table2[[#This Row],[Current Month Low]])-1</f>
        <v>1.7513477277171008E-2</v>
      </c>
      <c r="AH247" s="1">
        <f>(Table2[[#This Row],[Current Month High]]/Table2[[#This Row],[Close Price]])-1</f>
        <v>4.9741956736576221E-2</v>
      </c>
      <c r="AI247">
        <v>4.9824310969583703</v>
      </c>
      <c r="AJ247">
        <v>86.094508301404801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0.18</v>
      </c>
      <c r="AM247" t="s">
        <v>3216</v>
      </c>
      <c r="AN247">
        <v>2.42</v>
      </c>
      <c r="AO247" t="s">
        <v>3216</v>
      </c>
      <c r="AP247">
        <v>3.8986350889990001E-2</v>
      </c>
      <c r="AQ247">
        <f>(Table2[[#This Row],[Sharpe Ratio]]-AVERAGE(Table2[Sharpe Ratio]))/_xlfn.STDEV.P(Table2[Sharpe Ratio])</f>
        <v>-0.28214216122083213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-1.039931192798365</v>
      </c>
      <c r="AS247">
        <f>_xlfn.RANK.AVG(Table2[[#This Row],[1Y Return vs Nifty Z-Score]],Table2[1Y Return vs Nifty Z-Score])</f>
        <v>205</v>
      </c>
      <c r="AT247">
        <f>_xlfn.RANK.AVG(Table2[[#This Row],[6M Return vs Nifty Z-Score]],Table2[6M Return vs Nifty Z-Score])</f>
        <v>219</v>
      </c>
      <c r="AU247">
        <f>_xlfn.RANK.AVG(Table2[[#This Row],[Sharpe Ratio Z-Score]],Table2[Sharpe Ratio Z-Score])</f>
        <v>414</v>
      </c>
      <c r="AV247">
        <f>(Table2[[#This Row],[Rank 1Y]]+Table2[[#This Row],[Rank 6M]]+Table2[[#This Row],[Rank Sharpe]])/3</f>
        <v>279.33333333333331</v>
      </c>
    </row>
    <row r="248" spans="1:48" x14ac:dyDescent="0.3">
      <c r="A248" t="s">
        <v>1606</v>
      </c>
      <c r="B248" t="s">
        <v>1607</v>
      </c>
      <c r="C248" t="s">
        <v>3174</v>
      </c>
      <c r="D248" t="s">
        <v>467</v>
      </c>
      <c r="E248">
        <v>5963.0187993749996</v>
      </c>
      <c r="F248">
        <v>549.9</v>
      </c>
      <c r="G248">
        <v>50.0333122892403</v>
      </c>
      <c r="H248">
        <f>(Table2[[#This Row],[1Y Return vs Nifty]]-AVERAGE(Table2[1Y Return vs Nifty]))/_xlfn.STDEV.P(Table2[1Y Return vs Nifty])</f>
        <v>0.36591223659708777</v>
      </c>
      <c r="I248">
        <v>20.6070575945459</v>
      </c>
      <c r="J248">
        <f>(Table2[[#This Row],[1M Return vs Nifty]]-AVERAGE(Table2[1M Return vs Nifty]))/_xlfn.STDEV.P(Table2[1M Return vs Nifty])</f>
        <v>1.7475921980392102</v>
      </c>
      <c r="K248">
        <v>38.861604361090798</v>
      </c>
      <c r="L248">
        <f>(Table2[[#This Row],[6M Return vs Nifty]]-AVERAGE(Table2[6M Return vs Nifty]))/_xlfn.STDEV.P(Table2[6M Return vs Nifty])</f>
        <v>0.65236827431981026</v>
      </c>
      <c r="M248">
        <v>15.7914826829929</v>
      </c>
      <c r="N248">
        <f>(Table2[[#This Row],[1W Return vs Nifty]]-AVERAGE(Table2[1W Return vs Nifty]))/_xlfn.STDEV.P(Table2[1W Return vs Nifty])</f>
        <v>3.8088990201917272</v>
      </c>
      <c r="O248">
        <v>475.57</v>
      </c>
      <c r="P248">
        <v>441.47587835386997</v>
      </c>
      <c r="Q248">
        <v>389.02984549845502</v>
      </c>
      <c r="R248">
        <v>81.699219132799996</v>
      </c>
      <c r="S248" s="1">
        <f>(Table2[[#This Row],[Close Price]]-Table2[[#This Row],[20D EMA]])/Table2[[#This Row],[20D EMA]]</f>
        <v>0.15629665454086672</v>
      </c>
      <c r="T248" s="1">
        <f>(Table2[[#This Row],[Close Price]]-Table2[[#This Row],[50D EMA]])/Table2[[#This Row],[50D EMA]]</f>
        <v>0.24559466770961702</v>
      </c>
      <c r="U248" s="1">
        <f>(Table2[[#This Row],[Close Price]]-Table2[[#This Row],[200D EMA]])/Table2[[#This Row],[200D EMA]]</f>
        <v>0.41351622854391984</v>
      </c>
      <c r="V248">
        <v>2.1579075571037798</v>
      </c>
      <c r="W248">
        <v>537</v>
      </c>
      <c r="X248">
        <v>571</v>
      </c>
      <c r="Y248">
        <v>537</v>
      </c>
      <c r="Z248">
        <v>571</v>
      </c>
      <c r="AA248">
        <v>435.1</v>
      </c>
      <c r="AB248">
        <v>571</v>
      </c>
      <c r="AC248" s="1">
        <f>(Table2[[#This Row],[Close Price]]/Table2[[#This Row],[Day Low]])-1</f>
        <v>2.4022346368715031E-2</v>
      </c>
      <c r="AD248" s="1">
        <f>(Table2[[#This Row],[Day High]]/Table2[[#This Row],[Close Price]])-1</f>
        <v>3.8370612838698026E-2</v>
      </c>
      <c r="AE248" s="1">
        <f>(Table2[[#This Row],[Close Price]]/Table2[[#This Row],[Current Week Low]])-1</f>
        <v>2.4022346368715031E-2</v>
      </c>
      <c r="AF248" s="1">
        <f>(Table2[[#This Row],[Current Week High]]/Table2[[#This Row],[Close Price]])-1</f>
        <v>3.8370612838698026E-2</v>
      </c>
      <c r="AG248" s="1">
        <f>(Table2[[#This Row],[Close Price]]/Table2[[#This Row],[Current Month Low]])-1</f>
        <v>0.26384739140427471</v>
      </c>
      <c r="AH248" s="1">
        <f>(Table2[[#This Row],[Current Month High]]/Table2[[#This Row],[Close Price]])-1</f>
        <v>3.8370612838698026E-2</v>
      </c>
      <c r="AI248">
        <v>3.8370612838697999</v>
      </c>
      <c r="AJ248">
        <v>88.904156647200196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0.25</v>
      </c>
      <c r="AM248" t="s">
        <v>3216</v>
      </c>
      <c r="AN248">
        <v>24.37</v>
      </c>
      <c r="AO248" t="s">
        <v>3216</v>
      </c>
      <c r="AP248">
        <v>1.0166261876092E-2</v>
      </c>
      <c r="AQ248">
        <f>(Table2[[#This Row],[Sharpe Ratio]]-AVERAGE(Table2[Sharpe Ratio]))/_xlfn.STDEV.P(Table2[Sharpe Ratio])</f>
        <v>-0.61737538727177232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5.9573963418760627</v>
      </c>
      <c r="AS248">
        <f>_xlfn.RANK.AVG(Table2[[#This Row],[1Y Return vs Nifty Z-Score]],Table2[1Y Return vs Nifty Z-Score])</f>
        <v>191</v>
      </c>
      <c r="AT248">
        <f>_xlfn.RANK.AVG(Table2[[#This Row],[6M Return vs Nifty Z-Score]],Table2[6M Return vs Nifty Z-Score])</f>
        <v>152</v>
      </c>
      <c r="AU248">
        <f>_xlfn.RANK.AVG(Table2[[#This Row],[Sharpe Ratio Z-Score]],Table2[Sharpe Ratio Z-Score])</f>
        <v>498</v>
      </c>
      <c r="AV248">
        <f>(Table2[[#This Row],[Rank 1Y]]+Table2[[#This Row],[Rank 6M]]+Table2[[#This Row],[Rank Sharpe]])/3</f>
        <v>280.33333333333331</v>
      </c>
    </row>
    <row r="249" spans="1:48" x14ac:dyDescent="0.3">
      <c r="A249" t="s">
        <v>1619</v>
      </c>
      <c r="B249" t="s">
        <v>1620</v>
      </c>
      <c r="C249" t="s">
        <v>3180</v>
      </c>
      <c r="D249" t="s">
        <v>338</v>
      </c>
      <c r="E249">
        <v>5878.2612575399999</v>
      </c>
      <c r="F249">
        <v>2156.6999999999998</v>
      </c>
      <c r="G249">
        <v>45.7086157345544</v>
      </c>
      <c r="H249">
        <f>(Table2[[#This Row],[1Y Return vs Nifty]]-AVERAGE(Table2[1Y Return vs Nifty]))/_xlfn.STDEV.P(Table2[1Y Return vs Nifty])</f>
        <v>0.29391193246546859</v>
      </c>
      <c r="I249">
        <v>11.1350665972108</v>
      </c>
      <c r="J249">
        <f>(Table2[[#This Row],[1M Return vs Nifty]]-AVERAGE(Table2[1M Return vs Nifty]))/_xlfn.STDEV.P(Table2[1M Return vs Nifty])</f>
        <v>0.8323992370488168</v>
      </c>
      <c r="K249">
        <v>96.869120434591494</v>
      </c>
      <c r="L249">
        <f>(Table2[[#This Row],[6M Return vs Nifty]]-AVERAGE(Table2[6M Return vs Nifty]))/_xlfn.STDEV.P(Table2[6M Return vs Nifty])</f>
        <v>2.3793241337465583</v>
      </c>
      <c r="M249">
        <v>-0.94023988143376103</v>
      </c>
      <c r="N249">
        <f>(Table2[[#This Row],[1W Return vs Nifty]]-AVERAGE(Table2[1W Return vs Nifty]))/_xlfn.STDEV.P(Table2[1W Return vs Nifty])</f>
        <v>-0.23763010863242928</v>
      </c>
      <c r="O249">
        <v>2067.6</v>
      </c>
      <c r="P249">
        <v>1976.3246764266901</v>
      </c>
      <c r="Q249">
        <v>1599.86487479737</v>
      </c>
      <c r="R249">
        <v>61.567811384300803</v>
      </c>
      <c r="S249" s="1">
        <f>(Table2[[#This Row],[Close Price]]-Table2[[#This Row],[20D EMA]])/Table2[[#This Row],[20D EMA]]</f>
        <v>4.3093441671503148E-2</v>
      </c>
      <c r="T249" s="1">
        <f>(Table2[[#This Row],[Close Price]]-Table2[[#This Row],[50D EMA]])/Table2[[#This Row],[50D EMA]]</f>
        <v>9.1268062239367884E-2</v>
      </c>
      <c r="U249" s="1">
        <f>(Table2[[#This Row],[Close Price]]-Table2[[#This Row],[200D EMA]])/Table2[[#This Row],[200D EMA]]</f>
        <v>0.34805134731966375</v>
      </c>
      <c r="V249">
        <v>1.2526092691335</v>
      </c>
      <c r="W249">
        <v>2140.3000000000002</v>
      </c>
      <c r="X249">
        <v>2249.9499999999998</v>
      </c>
      <c r="Y249">
        <v>2140.3000000000002</v>
      </c>
      <c r="Z249">
        <v>2249.9499999999998</v>
      </c>
      <c r="AA249">
        <v>1930</v>
      </c>
      <c r="AB249">
        <v>2262.9499999999998</v>
      </c>
      <c r="AC249" s="1">
        <f>(Table2[[#This Row],[Close Price]]/Table2[[#This Row],[Day Low]])-1</f>
        <v>7.6624772228190974E-3</v>
      </c>
      <c r="AD249" s="1">
        <f>(Table2[[#This Row],[Day High]]/Table2[[#This Row],[Close Price]])-1</f>
        <v>4.3237353363935638E-2</v>
      </c>
      <c r="AE249" s="1">
        <f>(Table2[[#This Row],[Close Price]]/Table2[[#This Row],[Current Week Low]])-1</f>
        <v>7.6624772228190974E-3</v>
      </c>
      <c r="AF249" s="1">
        <f>(Table2[[#This Row],[Current Week High]]/Table2[[#This Row],[Close Price]])-1</f>
        <v>4.3237353363935638E-2</v>
      </c>
      <c r="AG249" s="1">
        <f>(Table2[[#This Row],[Close Price]]/Table2[[#This Row],[Current Month Low]])-1</f>
        <v>0.11746113989637297</v>
      </c>
      <c r="AH249" s="1">
        <f>(Table2[[#This Row],[Current Month High]]/Table2[[#This Row],[Close Price]])-1</f>
        <v>4.9265080910650516E-2</v>
      </c>
      <c r="AI249">
        <v>5.2093476144109196</v>
      </c>
      <c r="AJ249">
        <v>126.69890156093901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-0.01</v>
      </c>
      <c r="AM249" t="s">
        <v>3215</v>
      </c>
      <c r="AN249">
        <v>15.12</v>
      </c>
      <c r="AO249" t="s">
        <v>3216</v>
      </c>
      <c r="AP249">
        <v>-1.7845273233095999E-2</v>
      </c>
      <c r="AQ249">
        <f>(Table2[[#This Row],[Sharpe Ratio]]-AVERAGE(Table2[Sharpe Ratio]))/_xlfn.STDEV.P(Table2[Sharpe Ratio])</f>
        <v>-0.94320357179833314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2.3248016228300816</v>
      </c>
      <c r="AS249">
        <f>_xlfn.RANK.AVG(Table2[[#This Row],[1Y Return vs Nifty Z-Score]],Table2[1Y Return vs Nifty Z-Score])</f>
        <v>213</v>
      </c>
      <c r="AT249">
        <f>_xlfn.RANK.AVG(Table2[[#This Row],[6M Return vs Nifty Z-Score]],Table2[6M Return vs Nifty Z-Score])</f>
        <v>17</v>
      </c>
      <c r="AU249">
        <f>_xlfn.RANK.AVG(Table2[[#This Row],[Sharpe Ratio Z-Score]],Table2[Sharpe Ratio Z-Score])</f>
        <v>612</v>
      </c>
      <c r="AV249">
        <f>(Table2[[#This Row],[Rank 1Y]]+Table2[[#This Row],[Rank 6M]]+Table2[[#This Row],[Rank Sharpe]])/3</f>
        <v>280.66666666666669</v>
      </c>
    </row>
    <row r="250" spans="1:48" x14ac:dyDescent="0.3">
      <c r="A250" t="s">
        <v>996</v>
      </c>
      <c r="B250" t="s">
        <v>997</v>
      </c>
      <c r="C250" t="s">
        <v>3182</v>
      </c>
      <c r="D250" t="s">
        <v>998</v>
      </c>
      <c r="E250">
        <v>14891.2480124799</v>
      </c>
      <c r="F250">
        <v>1321.15</v>
      </c>
      <c r="G250">
        <v>60.735366411868597</v>
      </c>
      <c r="H250">
        <f>(Table2[[#This Row],[1Y Return vs Nifty]]-AVERAGE(Table2[1Y Return vs Nifty]))/_xlfn.STDEV.P(Table2[1Y Return vs Nifty])</f>
        <v>0.54408685345601571</v>
      </c>
      <c r="I250">
        <v>-3.8908734760427701</v>
      </c>
      <c r="J250">
        <f>(Table2[[#This Row],[1M Return vs Nifty]]-AVERAGE(Table2[1M Return vs Nifty]))/_xlfn.STDEV.P(Table2[1M Return vs Nifty])</f>
        <v>-0.61942167274449944</v>
      </c>
      <c r="K250">
        <v>-11.626550976273201</v>
      </c>
      <c r="L250">
        <f>(Table2[[#This Row],[6M Return vs Nifty]]-AVERAGE(Table2[6M Return vs Nifty]))/_xlfn.STDEV.P(Table2[6M Return vs Nifty])</f>
        <v>-0.85072686909281314</v>
      </c>
      <c r="M250">
        <v>-1.51746614816664</v>
      </c>
      <c r="N250">
        <f>(Table2[[#This Row],[1W Return vs Nifty]]-AVERAGE(Table2[1W Return vs Nifty]))/_xlfn.STDEV.P(Table2[1W Return vs Nifty])</f>
        <v>-0.37723097120130111</v>
      </c>
      <c r="O250">
        <v>1282.1199999999999</v>
      </c>
      <c r="P250">
        <v>1323.16476566949</v>
      </c>
      <c r="Q250">
        <v>1226.3337150576599</v>
      </c>
      <c r="R250">
        <v>41.060427443222203</v>
      </c>
      <c r="S250" s="1">
        <f>(Table2[[#This Row],[Close Price]]-Table2[[#This Row],[20D EMA]])/Table2[[#This Row],[20D EMA]]</f>
        <v>3.044176832121814E-2</v>
      </c>
      <c r="T250" s="1">
        <f>(Table2[[#This Row],[Close Price]]-Table2[[#This Row],[50D EMA]])/Table2[[#This Row],[50D EMA]]</f>
        <v>-1.5226869107797304E-3</v>
      </c>
      <c r="U250" s="1">
        <f>(Table2[[#This Row],[Close Price]]-Table2[[#This Row],[200D EMA]])/Table2[[#This Row],[200D EMA]]</f>
        <v>7.7316870422894729E-2</v>
      </c>
      <c r="V250">
        <v>0.67328792827100903</v>
      </c>
      <c r="W250">
        <v>1249.0999999999999</v>
      </c>
      <c r="X250">
        <v>1329</v>
      </c>
      <c r="Y250">
        <v>1249.0999999999999</v>
      </c>
      <c r="Z250">
        <v>1329</v>
      </c>
      <c r="AA250">
        <v>1225.05</v>
      </c>
      <c r="AB250">
        <v>1329</v>
      </c>
      <c r="AC250" s="1">
        <f>(Table2[[#This Row],[Close Price]]/Table2[[#This Row],[Day Low]])-1</f>
        <v>5.7681530702105688E-2</v>
      </c>
      <c r="AD250" s="1">
        <f>(Table2[[#This Row],[Day High]]/Table2[[#This Row],[Close Price]])-1</f>
        <v>5.9417931347689468E-3</v>
      </c>
      <c r="AE250" s="1">
        <f>(Table2[[#This Row],[Close Price]]/Table2[[#This Row],[Current Week Low]])-1</f>
        <v>5.7681530702105688E-2</v>
      </c>
      <c r="AF250" s="1">
        <f>(Table2[[#This Row],[Current Week High]]/Table2[[#This Row],[Close Price]])-1</f>
        <v>5.9417931347689468E-3</v>
      </c>
      <c r="AG250" s="1">
        <f>(Table2[[#This Row],[Close Price]]/Table2[[#This Row],[Current Month Low]])-1</f>
        <v>7.8445777723358256E-2</v>
      </c>
      <c r="AH250" s="1">
        <f>(Table2[[#This Row],[Current Month High]]/Table2[[#This Row],[Close Price]])-1</f>
        <v>5.9417931347689468E-3</v>
      </c>
      <c r="AI250">
        <v>28.297316731635298</v>
      </c>
      <c r="AJ250">
        <v>102.087954110898</v>
      </c>
      <c r="AK250" t="str">
        <f>IF(AND(Table2[[#This Row],[20D EMA]]&gt;Table2[[#This Row],[50D EMA]],Table2[[#This Row],[50D EMA]]&gt;Table2[[#This Row],[200D EMA]]),"Uptrend","Downtrend/NoTrend")</f>
        <v>Downtrend/NoTrend</v>
      </c>
      <c r="AL250">
        <v>-0.15</v>
      </c>
      <c r="AM250" t="s">
        <v>3215</v>
      </c>
      <c r="AN250">
        <v>4.46</v>
      </c>
      <c r="AO250" t="s">
        <v>3216</v>
      </c>
      <c r="AP250">
        <v>0.16674101279234599</v>
      </c>
      <c r="AQ250">
        <f>(Table2[[#This Row],[Sharpe Ratio]]-AVERAGE(Table2[Sharpe Ratio]))/_xlfn.STDEV.P(Table2[Sharpe Ratio])</f>
        <v>1.2038909815609633</v>
      </c>
      <c r="AR2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0">
        <f>_xlfn.RANK.AVG(Table2[[#This Row],[1Y Return vs Nifty Z-Score]],Table2[1Y Return vs Nifty Z-Score])</f>
        <v>150</v>
      </c>
      <c r="AT250">
        <f>_xlfn.RANK.AVG(Table2[[#This Row],[6M Return vs Nifty Z-Score]],Table2[6M Return vs Nifty Z-Score])</f>
        <v>603</v>
      </c>
      <c r="AU250">
        <f>_xlfn.RANK.AVG(Table2[[#This Row],[Sharpe Ratio Z-Score]],Table2[Sharpe Ratio Z-Score])</f>
        <v>90</v>
      </c>
      <c r="AV250">
        <f>(Table2[[#This Row],[Rank 1Y]]+Table2[[#This Row],[Rank 6M]]+Table2[[#This Row],[Rank Sharpe]])/3</f>
        <v>281</v>
      </c>
    </row>
    <row r="251" spans="1:48" x14ac:dyDescent="0.3">
      <c r="A251" t="s">
        <v>1005</v>
      </c>
      <c r="B251" t="s">
        <v>1006</v>
      </c>
      <c r="C251" t="s">
        <v>3184</v>
      </c>
      <c r="D251" t="s">
        <v>1007</v>
      </c>
      <c r="E251">
        <v>14390.595840849999</v>
      </c>
      <c r="F251">
        <v>836.25</v>
      </c>
      <c r="G251">
        <v>24.708466467645199</v>
      </c>
      <c r="H251">
        <f>(Table2[[#This Row],[1Y Return vs Nifty]]-AVERAGE(Table2[1Y Return vs Nifty]))/_xlfn.STDEV.P(Table2[1Y Return vs Nifty])</f>
        <v>-5.5711934760212176E-2</v>
      </c>
      <c r="I251">
        <v>4.0171995311830102</v>
      </c>
      <c r="J251">
        <f>(Table2[[#This Row],[1M Return vs Nifty]]-AVERAGE(Table2[1M Return vs Nifty]))/_xlfn.STDEV.P(Table2[1M Return vs Nifty])</f>
        <v>0.14466401454631195</v>
      </c>
      <c r="K251">
        <v>32.802909827369596</v>
      </c>
      <c r="L251">
        <f>(Table2[[#This Row],[6M Return vs Nifty]]-AVERAGE(Table2[6M Return vs Nifty]))/_xlfn.STDEV.P(Table2[6M Return vs Nifty])</f>
        <v>0.47199340682455404</v>
      </c>
      <c r="M251">
        <v>-4.6699374809274996</v>
      </c>
      <c r="N251">
        <f>(Table2[[#This Row],[1W Return vs Nifty]]-AVERAGE(Table2[1W Return vs Nifty]))/_xlfn.STDEV.P(Table2[1W Return vs Nifty])</f>
        <v>-1.1396490083567632</v>
      </c>
      <c r="O251">
        <v>818.39</v>
      </c>
      <c r="P251">
        <v>792.53455239348602</v>
      </c>
      <c r="Q251">
        <v>683.84450277701296</v>
      </c>
      <c r="R251">
        <v>40.550925192784398</v>
      </c>
      <c r="S251" s="1">
        <f>(Table2[[#This Row],[Close Price]]-Table2[[#This Row],[20D EMA]])/Table2[[#This Row],[20D EMA]]</f>
        <v>2.1823336062268616E-2</v>
      </c>
      <c r="T251" s="1">
        <f>(Table2[[#This Row],[Close Price]]-Table2[[#This Row],[50D EMA]])/Table2[[#This Row],[50D EMA]]</f>
        <v>5.515904319186031E-2</v>
      </c>
      <c r="U251" s="1">
        <f>(Table2[[#This Row],[Close Price]]-Table2[[#This Row],[200D EMA]])/Table2[[#This Row],[200D EMA]]</f>
        <v>0.22286571962498206</v>
      </c>
      <c r="V251">
        <v>0.49176672269198901</v>
      </c>
      <c r="W251">
        <v>815.45</v>
      </c>
      <c r="X251">
        <v>842.4</v>
      </c>
      <c r="Y251">
        <v>815.45</v>
      </c>
      <c r="Z251">
        <v>842.4</v>
      </c>
      <c r="AA251">
        <v>800.3</v>
      </c>
      <c r="AB251">
        <v>862.55</v>
      </c>
      <c r="AC251" s="1">
        <f>(Table2[[#This Row],[Close Price]]/Table2[[#This Row],[Day Low]])-1</f>
        <v>2.5507388558464683E-2</v>
      </c>
      <c r="AD251" s="1">
        <f>(Table2[[#This Row],[Day High]]/Table2[[#This Row],[Close Price]])-1</f>
        <v>7.3542600896860932E-3</v>
      </c>
      <c r="AE251" s="1">
        <f>(Table2[[#This Row],[Close Price]]/Table2[[#This Row],[Current Week Low]])-1</f>
        <v>2.5507388558464683E-2</v>
      </c>
      <c r="AF251" s="1">
        <f>(Table2[[#This Row],[Current Week High]]/Table2[[#This Row],[Close Price]])-1</f>
        <v>7.3542600896860932E-3</v>
      </c>
      <c r="AG251" s="1">
        <f>(Table2[[#This Row],[Close Price]]/Table2[[#This Row],[Current Month Low]])-1</f>
        <v>4.492065475446716E-2</v>
      </c>
      <c r="AH251" s="1">
        <f>(Table2[[#This Row],[Current Month High]]/Table2[[#This Row],[Close Price]])-1</f>
        <v>3.1449925261584299E-2</v>
      </c>
      <c r="AI251">
        <v>4.6337817638266001</v>
      </c>
      <c r="AJ251">
        <v>84.724983432736906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-0.03</v>
      </c>
      <c r="AM251" t="s">
        <v>3215</v>
      </c>
      <c r="AN251">
        <v>2.58</v>
      </c>
      <c r="AO251" t="s">
        <v>3216</v>
      </c>
      <c r="AP251">
        <v>6.5111651663309997E-2</v>
      </c>
      <c r="AQ251">
        <f>(Table2[[#This Row],[Sharpe Ratio]]-AVERAGE(Table2[Sharpe Ratio]))/_xlfn.STDEV.P(Table2[Sharpe Ratio])</f>
        <v>2.1745479638561261E-2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-0.55695804210754818</v>
      </c>
      <c r="AS251">
        <f>_xlfn.RANK.AVG(Table2[[#This Row],[1Y Return vs Nifty Z-Score]],Table2[1Y Return vs Nifty Z-Score])</f>
        <v>313</v>
      </c>
      <c r="AT251">
        <f>_xlfn.RANK.AVG(Table2[[#This Row],[6M Return vs Nifty Z-Score]],Table2[6M Return vs Nifty Z-Score])</f>
        <v>187</v>
      </c>
      <c r="AU251">
        <f>_xlfn.RANK.AVG(Table2[[#This Row],[Sharpe Ratio Z-Score]],Table2[Sharpe Ratio Z-Score])</f>
        <v>345</v>
      </c>
      <c r="AV251">
        <f>(Table2[[#This Row],[Rank 1Y]]+Table2[[#This Row],[Rank 6M]]+Table2[[#This Row],[Rank Sharpe]])/3</f>
        <v>281.66666666666669</v>
      </c>
    </row>
    <row r="252" spans="1:48" x14ac:dyDescent="0.3">
      <c r="A252" t="s">
        <v>188</v>
      </c>
      <c r="B252" t="s">
        <v>189</v>
      </c>
      <c r="C252" t="s">
        <v>3168</v>
      </c>
      <c r="D252" t="s">
        <v>190</v>
      </c>
      <c r="E252">
        <v>143908.768146341</v>
      </c>
      <c r="F252">
        <v>217.83</v>
      </c>
      <c r="G252">
        <v>50.670830193448502</v>
      </c>
      <c r="H252">
        <f>(Table2[[#This Row],[1Y Return vs Nifty]]-AVERAGE(Table2[1Y Return vs Nifty]))/_xlfn.STDEV.P(Table2[1Y Return vs Nifty])</f>
        <v>0.37652604092114095</v>
      </c>
      <c r="I252">
        <v>-8.04444330181453</v>
      </c>
      <c r="J252">
        <f>(Table2[[#This Row],[1M Return vs Nifty]]-AVERAGE(Table2[1M Return vs Nifty]))/_xlfn.STDEV.P(Table2[1M Return vs Nifty])</f>
        <v>-1.0207436195873429</v>
      </c>
      <c r="K252">
        <v>8.5790568221048993</v>
      </c>
      <c r="L252">
        <f>(Table2[[#This Row],[6M Return vs Nifty]]-AVERAGE(Table2[6M Return vs Nifty]))/_xlfn.STDEV.P(Table2[6M Return vs Nifty])</f>
        <v>-0.2491808084672591</v>
      </c>
      <c r="M252">
        <v>-2.8517822066610101</v>
      </c>
      <c r="N252">
        <f>(Table2[[#This Row],[1W Return vs Nifty]]-AVERAGE(Table2[1W Return vs Nifty]))/_xlfn.STDEV.P(Table2[1W Return vs Nifty])</f>
        <v>-0.69993228165901022</v>
      </c>
      <c r="O252">
        <v>225.62</v>
      </c>
      <c r="P252">
        <v>225.48437424646099</v>
      </c>
      <c r="Q252">
        <v>196.18435946487099</v>
      </c>
      <c r="R252">
        <v>35.028907002445898</v>
      </c>
      <c r="S252" s="1">
        <f>(Table2[[#This Row],[Close Price]]-Table2[[#This Row],[20D EMA]])/Table2[[#This Row],[20D EMA]]</f>
        <v>-3.4527080932541407E-2</v>
      </c>
      <c r="T252" s="1">
        <f>(Table2[[#This Row],[Close Price]]-Table2[[#This Row],[50D EMA]])/Table2[[#This Row],[50D EMA]]</f>
        <v>-3.3946362234815085E-2</v>
      </c>
      <c r="U252" s="1">
        <f>(Table2[[#This Row],[Close Price]]-Table2[[#This Row],[200D EMA]])/Table2[[#This Row],[200D EMA]]</f>
        <v>0.11033316108466289</v>
      </c>
      <c r="V252">
        <v>0.60247424340675804</v>
      </c>
      <c r="W252">
        <v>217</v>
      </c>
      <c r="X252">
        <v>220.55</v>
      </c>
      <c r="Y252">
        <v>217</v>
      </c>
      <c r="Z252">
        <v>220.55</v>
      </c>
      <c r="AA252">
        <v>215</v>
      </c>
      <c r="AB252">
        <v>240.29</v>
      </c>
      <c r="AC252" s="1">
        <f>(Table2[[#This Row],[Close Price]]/Table2[[#This Row],[Day Low]])-1</f>
        <v>3.8248847926267704E-3</v>
      </c>
      <c r="AD252" s="1">
        <f>(Table2[[#This Row],[Day High]]/Table2[[#This Row],[Close Price]])-1</f>
        <v>1.2486801634302047E-2</v>
      </c>
      <c r="AE252" s="1">
        <f>(Table2[[#This Row],[Close Price]]/Table2[[#This Row],[Current Week Low]])-1</f>
        <v>3.8248847926267704E-3</v>
      </c>
      <c r="AF252" s="1">
        <f>(Table2[[#This Row],[Current Week High]]/Table2[[#This Row],[Close Price]])-1</f>
        <v>1.2486801634302047E-2</v>
      </c>
      <c r="AG252" s="1">
        <f>(Table2[[#This Row],[Close Price]]/Table2[[#This Row],[Current Month Low]])-1</f>
        <v>1.3162790697674565E-2</v>
      </c>
      <c r="AH252" s="1">
        <f>(Table2[[#This Row],[Current Month High]]/Table2[[#This Row],[Close Price]])-1</f>
        <v>0.10310792820089043</v>
      </c>
      <c r="AI252">
        <v>13.069825092962301</v>
      </c>
      <c r="AJ252">
        <v>87.541971588463198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-0.03</v>
      </c>
      <c r="AM252" t="s">
        <v>3215</v>
      </c>
      <c r="AN252">
        <v>-6.07</v>
      </c>
      <c r="AO252" t="s">
        <v>3215</v>
      </c>
      <c r="AP252">
        <v>8.6780998249086999E-2</v>
      </c>
      <c r="AQ252">
        <f>(Table2[[#This Row],[Sharpe Ratio]]-AVERAGE(Table2[Sharpe Ratio]))/_xlfn.STDEV.P(Table2[Sharpe Ratio])</f>
        <v>0.27380177824551116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-1.3195288905469602</v>
      </c>
      <c r="AS252">
        <f>_xlfn.RANK.AVG(Table2[[#This Row],[1Y Return vs Nifty Z-Score]],Table2[1Y Return vs Nifty Z-Score])</f>
        <v>187</v>
      </c>
      <c r="AT252">
        <f>_xlfn.RANK.AVG(Table2[[#This Row],[6M Return vs Nifty Z-Score]],Table2[6M Return vs Nifty Z-Score])</f>
        <v>392</v>
      </c>
      <c r="AU252">
        <f>_xlfn.RANK.AVG(Table2[[#This Row],[Sharpe Ratio Z-Score]],Table2[Sharpe Ratio Z-Score])</f>
        <v>268</v>
      </c>
      <c r="AV252">
        <f>(Table2[[#This Row],[Rank 1Y]]+Table2[[#This Row],[Rank 6M]]+Table2[[#This Row],[Rank Sharpe]])/3</f>
        <v>282.33333333333331</v>
      </c>
    </row>
    <row r="253" spans="1:48" x14ac:dyDescent="0.3">
      <c r="A253" t="s">
        <v>52</v>
      </c>
      <c r="B253" t="s">
        <v>53</v>
      </c>
      <c r="C253" t="s">
        <v>3174</v>
      </c>
      <c r="D253" t="s">
        <v>54</v>
      </c>
      <c r="E253">
        <v>444776.72006374999</v>
      </c>
      <c r="F253">
        <v>1862.95</v>
      </c>
      <c r="G253">
        <v>36.617628006476302</v>
      </c>
      <c r="H253">
        <f>(Table2[[#This Row],[1Y Return vs Nifty]]-AVERAGE(Table2[1Y Return vs Nifty]))/_xlfn.STDEV.P(Table2[1Y Return vs Nifty])</f>
        <v>0.14255937558625406</v>
      </c>
      <c r="I253">
        <v>2.90836828816493</v>
      </c>
      <c r="J253">
        <f>(Table2[[#This Row],[1M Return vs Nifty]]-AVERAGE(Table2[1M Return vs Nifty]))/_xlfn.STDEV.P(Table2[1M Return vs Nifty])</f>
        <v>3.7527663928803641E-2</v>
      </c>
      <c r="K253">
        <v>3.3064861174257398</v>
      </c>
      <c r="L253">
        <f>(Table2[[#This Row],[6M Return vs Nifty]]-AVERAGE(Table2[6M Return vs Nifty]))/_xlfn.STDEV.P(Table2[6M Return vs Nifty])</f>
        <v>-0.40615179238510196</v>
      </c>
      <c r="M253">
        <v>-0.34369704965606401</v>
      </c>
      <c r="N253">
        <f>(Table2[[#This Row],[1W Return vs Nifty]]-AVERAGE(Table2[1W Return vs Nifty]))/_xlfn.STDEV.P(Table2[1W Return vs Nifty])</f>
        <v>-9.3357578647264752E-2</v>
      </c>
      <c r="O253">
        <v>1811.94</v>
      </c>
      <c r="P253">
        <v>1735.6986806668299</v>
      </c>
      <c r="Q253">
        <v>1529.8042878587</v>
      </c>
      <c r="R253">
        <v>70.496718359510794</v>
      </c>
      <c r="S253" s="1">
        <f>(Table2[[#This Row],[Close Price]]-Table2[[#This Row],[20D EMA]])/Table2[[#This Row],[20D EMA]]</f>
        <v>2.8152146318310756E-2</v>
      </c>
      <c r="T253" s="1">
        <f>(Table2[[#This Row],[Close Price]]-Table2[[#This Row],[50D EMA]])/Table2[[#This Row],[50D EMA]]</f>
        <v>7.3314176446963752E-2</v>
      </c>
      <c r="U253" s="1">
        <f>(Table2[[#This Row],[Close Price]]-Table2[[#This Row],[200D EMA]])/Table2[[#This Row],[200D EMA]]</f>
        <v>0.21777015189806484</v>
      </c>
      <c r="V253">
        <v>0.84124903142460505</v>
      </c>
      <c r="W253">
        <v>1850.9</v>
      </c>
      <c r="X253">
        <v>1873.35</v>
      </c>
      <c r="Y253">
        <v>1850.9</v>
      </c>
      <c r="Z253">
        <v>1873.35</v>
      </c>
      <c r="AA253">
        <v>1801.3</v>
      </c>
      <c r="AB253">
        <v>1873.35</v>
      </c>
      <c r="AC253" s="1">
        <f>(Table2[[#This Row],[Close Price]]/Table2[[#This Row],[Day Low]])-1</f>
        <v>6.5103463180073984E-3</v>
      </c>
      <c r="AD253" s="1">
        <f>(Table2[[#This Row],[Day High]]/Table2[[#This Row],[Close Price]])-1</f>
        <v>5.5825438149170736E-3</v>
      </c>
      <c r="AE253" s="1">
        <f>(Table2[[#This Row],[Close Price]]/Table2[[#This Row],[Current Week Low]])-1</f>
        <v>6.5103463180073984E-3</v>
      </c>
      <c r="AF253" s="1">
        <f>(Table2[[#This Row],[Current Week High]]/Table2[[#This Row],[Close Price]])-1</f>
        <v>5.5825438149170736E-3</v>
      </c>
      <c r="AG253" s="1">
        <f>(Table2[[#This Row],[Close Price]]/Table2[[#This Row],[Current Month Low]])-1</f>
        <v>3.4225281740964952E-2</v>
      </c>
      <c r="AH253" s="1">
        <f>(Table2[[#This Row],[Current Month High]]/Table2[[#This Row],[Close Price]])-1</f>
        <v>5.5825438149170736E-3</v>
      </c>
      <c r="AI253">
        <v>0.55825438149170703</v>
      </c>
      <c r="AJ253">
        <v>74.376374783544705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0.02</v>
      </c>
      <c r="AM253" t="s">
        <v>3216</v>
      </c>
      <c r="AN253">
        <v>3.54</v>
      </c>
      <c r="AO253" t="s">
        <v>3216</v>
      </c>
      <c r="AP253">
        <v>0.136856666329255</v>
      </c>
      <c r="AQ253">
        <f>(Table2[[#This Row],[Sharpe Ratio]]-AVERAGE(Table2[Sharpe Ratio]))/_xlfn.STDEV.P(Table2[Sharpe Ratio])</f>
        <v>0.85627838853896132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0.5368560570216524</v>
      </c>
      <c r="AS253">
        <f>_xlfn.RANK.AVG(Table2[[#This Row],[1Y Return vs Nifty Z-Score]],Table2[1Y Return vs Nifty Z-Score])</f>
        <v>263</v>
      </c>
      <c r="AT253">
        <f>_xlfn.RANK.AVG(Table2[[#This Row],[6M Return vs Nifty Z-Score]],Table2[6M Return vs Nifty Z-Score])</f>
        <v>441</v>
      </c>
      <c r="AU253">
        <f>_xlfn.RANK.AVG(Table2[[#This Row],[Sharpe Ratio Z-Score]],Table2[Sharpe Ratio Z-Score])</f>
        <v>143</v>
      </c>
      <c r="AV253">
        <f>(Table2[[#This Row],[Rank 1Y]]+Table2[[#This Row],[Rank 6M]]+Table2[[#This Row],[Rank Sharpe]])/3</f>
        <v>282.33333333333331</v>
      </c>
    </row>
    <row r="254" spans="1:48" x14ac:dyDescent="0.3">
      <c r="A254" t="s">
        <v>262</v>
      </c>
      <c r="B254" t="s">
        <v>263</v>
      </c>
      <c r="C254" t="s">
        <v>3177</v>
      </c>
      <c r="D254" t="s">
        <v>127</v>
      </c>
      <c r="E254">
        <v>104324.57578997999</v>
      </c>
      <c r="F254">
        <v>1043.0999999999999</v>
      </c>
      <c r="G254">
        <v>22.8588433661916</v>
      </c>
      <c r="H254">
        <f>(Table2[[#This Row],[1Y Return vs Nifty]]-AVERAGE(Table2[1Y Return vs Nifty]))/_xlfn.STDEV.P(Table2[1Y Return vs Nifty])</f>
        <v>-8.6505638815409208E-2</v>
      </c>
      <c r="I254">
        <v>6.3748897748509297</v>
      </c>
      <c r="J254">
        <f>(Table2[[#This Row],[1M Return vs Nifty]]-AVERAGE(Table2[1M Return vs Nifty]))/_xlfn.STDEV.P(Table2[1M Return vs Nifty])</f>
        <v>0.37246633359493392</v>
      </c>
      <c r="K254">
        <v>13.838183857605401</v>
      </c>
      <c r="L254">
        <f>(Table2[[#This Row],[6M Return vs Nifty]]-AVERAGE(Table2[6M Return vs Nifty]))/_xlfn.STDEV.P(Table2[6M Return vs Nifty])</f>
        <v>-9.2610059291942673E-2</v>
      </c>
      <c r="M254">
        <v>6.2424988550587601</v>
      </c>
      <c r="N254">
        <f>(Table2[[#This Row],[1W Return vs Nifty]]-AVERAGE(Table2[1W Return vs Nifty]))/_xlfn.STDEV.P(Table2[1W Return vs Nifty])</f>
        <v>1.4994989532458787</v>
      </c>
      <c r="O254">
        <v>975.53</v>
      </c>
      <c r="P254">
        <v>972.49845702389302</v>
      </c>
      <c r="Q254">
        <v>891.25375151446895</v>
      </c>
      <c r="R254">
        <v>80.959026063486903</v>
      </c>
      <c r="S254" s="1">
        <f>(Table2[[#This Row],[Close Price]]-Table2[[#This Row],[20D EMA]])/Table2[[#This Row],[20D EMA]]</f>
        <v>6.9264912406589177E-2</v>
      </c>
      <c r="T254" s="1">
        <f>(Table2[[#This Row],[Close Price]]-Table2[[#This Row],[50D EMA]])/Table2[[#This Row],[50D EMA]]</f>
        <v>7.2598102820817426E-2</v>
      </c>
      <c r="U254" s="1">
        <f>(Table2[[#This Row],[Close Price]]-Table2[[#This Row],[200D EMA]])/Table2[[#This Row],[200D EMA]]</f>
        <v>0.1703737552044019</v>
      </c>
      <c r="V254">
        <v>0.88699819029527704</v>
      </c>
      <c r="W254">
        <v>1024.9000000000001</v>
      </c>
      <c r="X254">
        <v>1049</v>
      </c>
      <c r="Y254">
        <v>1024.9000000000001</v>
      </c>
      <c r="Z254">
        <v>1049</v>
      </c>
      <c r="AA254">
        <v>929.05</v>
      </c>
      <c r="AB254">
        <v>1049</v>
      </c>
      <c r="AC254" s="1">
        <f>(Table2[[#This Row],[Close Price]]/Table2[[#This Row],[Day Low]])-1</f>
        <v>1.7757830032198108E-2</v>
      </c>
      <c r="AD254" s="1">
        <f>(Table2[[#This Row],[Day High]]/Table2[[#This Row],[Close Price]])-1</f>
        <v>5.6562170453458016E-3</v>
      </c>
      <c r="AE254" s="1">
        <f>(Table2[[#This Row],[Close Price]]/Table2[[#This Row],[Current Week Low]])-1</f>
        <v>1.7757830032198108E-2</v>
      </c>
      <c r="AF254" s="1">
        <f>(Table2[[#This Row],[Current Week High]]/Table2[[#This Row],[Close Price]])-1</f>
        <v>5.6562170453458016E-3</v>
      </c>
      <c r="AG254" s="1">
        <f>(Table2[[#This Row],[Close Price]]/Table2[[#This Row],[Current Month Low]])-1</f>
        <v>0.12275980840643674</v>
      </c>
      <c r="AH254" s="1">
        <f>(Table2[[#This Row],[Current Month High]]/Table2[[#This Row],[Close Price]])-1</f>
        <v>5.6562170453458016E-3</v>
      </c>
      <c r="AI254">
        <v>5.1672898092225097</v>
      </c>
      <c r="AJ254">
        <v>79.350068775790803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0.03</v>
      </c>
      <c r="AM254" t="s">
        <v>3216</v>
      </c>
      <c r="AN254">
        <v>8.6</v>
      </c>
      <c r="AO254" t="s">
        <v>3216</v>
      </c>
      <c r="AP254">
        <v>0.11587820327566099</v>
      </c>
      <c r="AQ254">
        <f>(Table2[[#This Row],[Sharpe Ratio]]-AVERAGE(Table2[Sharpe Ratio]))/_xlfn.STDEV.P(Table2[Sharpe Ratio])</f>
        <v>0.61225839805054239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2.305107986784003</v>
      </c>
      <c r="AS254">
        <f>_xlfn.RANK.AVG(Table2[[#This Row],[1Y Return vs Nifty Z-Score]],Table2[1Y Return vs Nifty Z-Score])</f>
        <v>320</v>
      </c>
      <c r="AT254">
        <f>_xlfn.RANK.AVG(Table2[[#This Row],[6M Return vs Nifty Z-Score]],Table2[6M Return vs Nifty Z-Score])</f>
        <v>340</v>
      </c>
      <c r="AU254">
        <f>_xlfn.RANK.AVG(Table2[[#This Row],[Sharpe Ratio Z-Score]],Table2[Sharpe Ratio Z-Score])</f>
        <v>191</v>
      </c>
      <c r="AV254">
        <f>(Table2[[#This Row],[Rank 1Y]]+Table2[[#This Row],[Rank 6M]]+Table2[[#This Row],[Rank Sharpe]])/3</f>
        <v>283.66666666666669</v>
      </c>
    </row>
    <row r="255" spans="1:48" x14ac:dyDescent="0.3">
      <c r="A255" t="s">
        <v>249</v>
      </c>
      <c r="B255" t="s">
        <v>250</v>
      </c>
      <c r="C255" t="s">
        <v>3172</v>
      </c>
      <c r="D255" t="s">
        <v>251</v>
      </c>
      <c r="E255">
        <v>110800.99219175499</v>
      </c>
      <c r="F255">
        <v>1523.35</v>
      </c>
      <c r="G255">
        <v>20.128184027509501</v>
      </c>
      <c r="H255">
        <f>(Table2[[#This Row],[1Y Return vs Nifty]]-AVERAGE(Table2[1Y Return vs Nifty]))/_xlfn.STDEV.P(Table2[1Y Return vs Nifty])</f>
        <v>-0.13196739558350615</v>
      </c>
      <c r="I255">
        <v>4.2428509574394404</v>
      </c>
      <c r="J255">
        <f>(Table2[[#This Row],[1M Return vs Nifty]]-AVERAGE(Table2[1M Return vs Nifty]))/_xlfn.STDEV.P(Table2[1M Return vs Nifty])</f>
        <v>0.16646667430447998</v>
      </c>
      <c r="K255">
        <v>22.190895798022598</v>
      </c>
      <c r="L255">
        <f>(Table2[[#This Row],[6M Return vs Nifty]]-AVERAGE(Table2[6M Return vs Nifty]))/_xlfn.STDEV.P(Table2[6M Return vs Nifty])</f>
        <v>0.15606055796616877</v>
      </c>
      <c r="M255">
        <v>1.6874572550909299</v>
      </c>
      <c r="N255">
        <f>(Table2[[#This Row],[1W Return vs Nifty]]-AVERAGE(Table2[1W Return vs Nifty]))/_xlfn.STDEV.P(Table2[1W Return vs Nifty])</f>
        <v>0.39787248016150262</v>
      </c>
      <c r="O255">
        <v>1482.42</v>
      </c>
      <c r="P255">
        <v>1413.69243282608</v>
      </c>
      <c r="Q255">
        <v>1238.1485537936501</v>
      </c>
      <c r="R255">
        <v>67.649159562743705</v>
      </c>
      <c r="S255" s="1">
        <f>(Table2[[#This Row],[Close Price]]-Table2[[#This Row],[20D EMA]])/Table2[[#This Row],[20D EMA]]</f>
        <v>2.7610258900986114E-2</v>
      </c>
      <c r="T255" s="1">
        <f>(Table2[[#This Row],[Close Price]]-Table2[[#This Row],[50D EMA]])/Table2[[#This Row],[50D EMA]]</f>
        <v>7.7568192789082127E-2</v>
      </c>
      <c r="U255" s="1">
        <f>(Table2[[#This Row],[Close Price]]-Table2[[#This Row],[200D EMA]])/Table2[[#This Row],[200D EMA]]</f>
        <v>0.23034509496659439</v>
      </c>
      <c r="V255">
        <v>0.73038209742719096</v>
      </c>
      <c r="W255">
        <v>1525.4</v>
      </c>
      <c r="X255">
        <v>1552.9</v>
      </c>
      <c r="Y255">
        <v>1525.4</v>
      </c>
      <c r="Z255">
        <v>1552.9</v>
      </c>
      <c r="AA255">
        <v>1453.45</v>
      </c>
      <c r="AB255">
        <v>1552.9</v>
      </c>
      <c r="AC255" s="1">
        <f>(Table2[[#This Row],[Close Price]]/Table2[[#This Row],[Day Low]])-1</f>
        <v>-1.3439097941524425E-3</v>
      </c>
      <c r="AD255" s="1">
        <f>(Table2[[#This Row],[Day High]]/Table2[[#This Row],[Close Price]])-1</f>
        <v>1.9398037220599518E-2</v>
      </c>
      <c r="AE255" s="1">
        <f>(Table2[[#This Row],[Close Price]]/Table2[[#This Row],[Current Week Low]])-1</f>
        <v>-1.3439097941524425E-3</v>
      </c>
      <c r="AF255" s="1">
        <f>(Table2[[#This Row],[Current Week High]]/Table2[[#This Row],[Close Price]])-1</f>
        <v>1.9398037220599518E-2</v>
      </c>
      <c r="AG255" s="1">
        <f>(Table2[[#This Row],[Close Price]]/Table2[[#This Row],[Current Month Low]])-1</f>
        <v>4.8092469641198399E-2</v>
      </c>
      <c r="AH255" s="1">
        <f>(Table2[[#This Row],[Current Month High]]/Table2[[#This Row],[Close Price]])-1</f>
        <v>1.9398037220599518E-2</v>
      </c>
      <c r="AI255">
        <v>1.2899202415728599</v>
      </c>
      <c r="AJ255">
        <v>55.230040250675003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0.08</v>
      </c>
      <c r="AM255" t="s">
        <v>3216</v>
      </c>
      <c r="AN255">
        <v>6.79</v>
      </c>
      <c r="AO255" t="s">
        <v>3216</v>
      </c>
      <c r="AP255">
        <v>8.8047554597502006E-2</v>
      </c>
      <c r="AQ255">
        <f>(Table2[[#This Row],[Sharpe Ratio]]-AVERAGE(Table2[Sharpe Ratio]))/_xlfn.STDEV.P(Table2[Sharpe Ratio])</f>
        <v>0.28853427162711415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0.87696658847575937</v>
      </c>
      <c r="AS255">
        <f>_xlfn.RANK.AVG(Table2[[#This Row],[1Y Return vs Nifty Z-Score]],Table2[1Y Return vs Nifty Z-Score])</f>
        <v>333</v>
      </c>
      <c r="AT255">
        <f>_xlfn.RANK.AVG(Table2[[#This Row],[6M Return vs Nifty Z-Score]],Table2[6M Return vs Nifty Z-Score])</f>
        <v>259</v>
      </c>
      <c r="AU255">
        <f>_xlfn.RANK.AVG(Table2[[#This Row],[Sharpe Ratio Z-Score]],Table2[Sharpe Ratio Z-Score])</f>
        <v>262</v>
      </c>
      <c r="AV255">
        <f>(Table2[[#This Row],[Rank 1Y]]+Table2[[#This Row],[Rank 6M]]+Table2[[#This Row],[Rank Sharpe]])/3</f>
        <v>284.66666666666669</v>
      </c>
    </row>
    <row r="256" spans="1:48" x14ac:dyDescent="0.3">
      <c r="A256" t="s">
        <v>275</v>
      </c>
      <c r="B256" t="s">
        <v>276</v>
      </c>
      <c r="C256" t="s">
        <v>3176</v>
      </c>
      <c r="D256" t="s">
        <v>206</v>
      </c>
      <c r="E256">
        <v>101290.4502566</v>
      </c>
      <c r="F256">
        <v>34037</v>
      </c>
      <c r="G256">
        <v>48.066346141858403</v>
      </c>
      <c r="H256">
        <f>(Table2[[#This Row],[1Y Return vs Nifty]]-AVERAGE(Table2[1Y Return vs Nifty]))/_xlfn.STDEV.P(Table2[1Y Return vs Nifty])</f>
        <v>0.33316493073706266</v>
      </c>
      <c r="I256">
        <v>6.5693857337258397</v>
      </c>
      <c r="J256">
        <f>(Table2[[#This Row],[1M Return vs Nifty]]-AVERAGE(Table2[1M Return vs Nifty]))/_xlfn.STDEV.P(Table2[1M Return vs Nifty])</f>
        <v>0.39125872186403959</v>
      </c>
      <c r="K256">
        <v>-1.09501306866182</v>
      </c>
      <c r="L256">
        <f>(Table2[[#This Row],[6M Return vs Nifty]]-AVERAGE(Table2[6M Return vs Nifty]))/_xlfn.STDEV.P(Table2[6M Return vs Nifty])</f>
        <v>-0.53718989441389053</v>
      </c>
      <c r="M256">
        <v>4.6743047637429296</v>
      </c>
      <c r="N256">
        <f>(Table2[[#This Row],[1W Return vs Nifty]]-AVERAGE(Table2[1W Return vs Nifty]))/_xlfn.STDEV.P(Table2[1W Return vs Nifty])</f>
        <v>1.1202347713468117</v>
      </c>
      <c r="O256">
        <v>33112.269999999997</v>
      </c>
      <c r="P256">
        <v>32925.099765650797</v>
      </c>
      <c r="Q256">
        <v>29445.6510254485</v>
      </c>
      <c r="R256">
        <v>67.7950929504172</v>
      </c>
      <c r="S256" s="1">
        <f>(Table2[[#This Row],[Close Price]]-Table2[[#This Row],[20D EMA]])/Table2[[#This Row],[20D EMA]]</f>
        <v>2.7927109799479266E-2</v>
      </c>
      <c r="T256" s="1">
        <f>(Table2[[#This Row],[Close Price]]-Table2[[#This Row],[50D EMA]])/Table2[[#This Row],[50D EMA]]</f>
        <v>3.3770595754099915E-2</v>
      </c>
      <c r="U256" s="1">
        <f>(Table2[[#This Row],[Close Price]]-Table2[[#This Row],[200D EMA]])/Table2[[#This Row],[200D EMA]]</f>
        <v>0.15592621710361954</v>
      </c>
      <c r="V256">
        <v>1.3308691255253</v>
      </c>
      <c r="W256">
        <v>33850</v>
      </c>
      <c r="X256">
        <v>34553.949999999997</v>
      </c>
      <c r="Y256">
        <v>33850</v>
      </c>
      <c r="Z256">
        <v>34553.949999999997</v>
      </c>
      <c r="AA256">
        <v>31922.35</v>
      </c>
      <c r="AB256">
        <v>35044.449999999997</v>
      </c>
      <c r="AC256" s="1">
        <f>(Table2[[#This Row],[Close Price]]/Table2[[#This Row],[Day Low]])-1</f>
        <v>5.5243722304283427E-3</v>
      </c>
      <c r="AD256" s="1">
        <f>(Table2[[#This Row],[Day High]]/Table2[[#This Row],[Close Price]])-1</f>
        <v>1.5187883773540412E-2</v>
      </c>
      <c r="AE256" s="1">
        <f>(Table2[[#This Row],[Close Price]]/Table2[[#This Row],[Current Week Low]])-1</f>
        <v>5.5243722304283427E-3</v>
      </c>
      <c r="AF256" s="1">
        <f>(Table2[[#This Row],[Current Week High]]/Table2[[#This Row],[Close Price]])-1</f>
        <v>1.5187883773540412E-2</v>
      </c>
      <c r="AG256" s="1">
        <f>(Table2[[#This Row],[Close Price]]/Table2[[#This Row],[Current Month Low]])-1</f>
        <v>6.6243556630386058E-2</v>
      </c>
      <c r="AH256" s="1">
        <f>(Table2[[#This Row],[Current Month High]]/Table2[[#This Row],[Close Price]])-1</f>
        <v>2.9598672033375406E-2</v>
      </c>
      <c r="AI256">
        <v>7.7592032200252499</v>
      </c>
      <c r="AJ256">
        <v>82.994623655913898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-0.04</v>
      </c>
      <c r="AM256" t="s">
        <v>3215</v>
      </c>
      <c r="AN256">
        <v>7.26</v>
      </c>
      <c r="AO256" t="s">
        <v>3216</v>
      </c>
      <c r="AP256">
        <v>0.12826211047799799</v>
      </c>
      <c r="AQ256">
        <f>(Table2[[#This Row],[Sharpe Ratio]]-AVERAGE(Table2[Sharpe Ratio]))/_xlfn.STDEV.P(Table2[Sharpe Ratio])</f>
        <v>0.75630712602473127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2.0637756555587545</v>
      </c>
      <c r="AS256">
        <f>_xlfn.RANK.AVG(Table2[[#This Row],[1Y Return vs Nifty Z-Score]],Table2[1Y Return vs Nifty Z-Score])</f>
        <v>200</v>
      </c>
      <c r="AT256">
        <f>_xlfn.RANK.AVG(Table2[[#This Row],[6M Return vs Nifty Z-Score]],Table2[6M Return vs Nifty Z-Score])</f>
        <v>498</v>
      </c>
      <c r="AU256">
        <f>_xlfn.RANK.AVG(Table2[[#This Row],[Sharpe Ratio Z-Score]],Table2[Sharpe Ratio Z-Score])</f>
        <v>159</v>
      </c>
      <c r="AV256">
        <f>(Table2[[#This Row],[Rank 1Y]]+Table2[[#This Row],[Rank 6M]]+Table2[[#This Row],[Rank Sharpe]])/3</f>
        <v>285.66666666666669</v>
      </c>
    </row>
    <row r="257" spans="1:48" x14ac:dyDescent="0.3">
      <c r="A257" t="s">
        <v>750</v>
      </c>
      <c r="B257" t="s">
        <v>751</v>
      </c>
      <c r="C257" t="s">
        <v>3173</v>
      </c>
      <c r="D257" t="s">
        <v>46</v>
      </c>
      <c r="E257">
        <v>23037.932316449998</v>
      </c>
      <c r="F257">
        <v>239.95</v>
      </c>
      <c r="G257">
        <v>41.970207486867501</v>
      </c>
      <c r="H257">
        <f>(Table2[[#This Row],[1Y Return vs Nifty]]-AVERAGE(Table2[1Y Return vs Nifty]))/_xlfn.STDEV.P(Table2[1Y Return vs Nifty])</f>
        <v>0.23167252967778337</v>
      </c>
      <c r="I257">
        <v>-11.6058630450046</v>
      </c>
      <c r="J257">
        <f>(Table2[[#This Row],[1M Return vs Nifty]]-AVERAGE(Table2[1M Return vs Nifty]))/_xlfn.STDEV.P(Table2[1M Return vs Nifty])</f>
        <v>-1.3648514508782279</v>
      </c>
      <c r="K257">
        <v>-4.4781107219909702</v>
      </c>
      <c r="L257">
        <f>(Table2[[#This Row],[6M Return vs Nifty]]-AVERAGE(Table2[6M Return vs Nifty]))/_xlfn.STDEV.P(Table2[6M Return vs Nifty])</f>
        <v>-0.63790891689412799</v>
      </c>
      <c r="M257">
        <v>-0.82529113173558599</v>
      </c>
      <c r="N257">
        <f>(Table2[[#This Row],[1W Return vs Nifty]]-AVERAGE(Table2[1W Return vs Nifty]))/_xlfn.STDEV.P(Table2[1W Return vs Nifty])</f>
        <v>-0.20983001439918372</v>
      </c>
      <c r="O257">
        <v>253.2</v>
      </c>
      <c r="P257">
        <v>264.13039575394203</v>
      </c>
      <c r="Q257">
        <v>234.57194854145101</v>
      </c>
      <c r="R257">
        <v>38.816310415896702</v>
      </c>
      <c r="S257" s="1">
        <f>(Table2[[#This Row],[Close Price]]-Table2[[#This Row],[20D EMA]])/Table2[[#This Row],[20D EMA]]</f>
        <v>-5.233017377567141E-2</v>
      </c>
      <c r="T257" s="1">
        <f>(Table2[[#This Row],[Close Price]]-Table2[[#This Row],[50D EMA]])/Table2[[#This Row],[50D EMA]]</f>
        <v>-9.1547190867301592E-2</v>
      </c>
      <c r="U257" s="1">
        <f>(Table2[[#This Row],[Close Price]]-Table2[[#This Row],[200D EMA]])/Table2[[#This Row],[200D EMA]]</f>
        <v>2.292708694278775E-2</v>
      </c>
      <c r="V257">
        <v>0.27374775305925098</v>
      </c>
      <c r="W257">
        <v>239.4</v>
      </c>
      <c r="X257">
        <v>245.35</v>
      </c>
      <c r="Y257">
        <v>239.4</v>
      </c>
      <c r="Z257">
        <v>245.35</v>
      </c>
      <c r="AA257">
        <v>234.6</v>
      </c>
      <c r="AB257">
        <v>263.2</v>
      </c>
      <c r="AC257" s="1">
        <f>(Table2[[#This Row],[Close Price]]/Table2[[#This Row],[Day Low]])-1</f>
        <v>2.2974101921469092E-3</v>
      </c>
      <c r="AD257" s="1">
        <f>(Table2[[#This Row],[Day High]]/Table2[[#This Row],[Close Price]])-1</f>
        <v>2.2504688476766121E-2</v>
      </c>
      <c r="AE257" s="1">
        <f>(Table2[[#This Row],[Close Price]]/Table2[[#This Row],[Current Week Low]])-1</f>
        <v>2.2974101921469092E-3</v>
      </c>
      <c r="AF257" s="1">
        <f>(Table2[[#This Row],[Current Week High]]/Table2[[#This Row],[Close Price]])-1</f>
        <v>2.2504688476766121E-2</v>
      </c>
      <c r="AG257" s="1">
        <f>(Table2[[#This Row],[Close Price]]/Table2[[#This Row],[Current Month Low]])-1</f>
        <v>2.280477408354642E-2</v>
      </c>
      <c r="AH257" s="1">
        <f>(Table2[[#This Row],[Current Month High]]/Table2[[#This Row],[Close Price]])-1</f>
        <v>9.689518649718698E-2</v>
      </c>
      <c r="AI257">
        <v>46.530527193165199</v>
      </c>
      <c r="AJ257">
        <v>88.565815324165001</v>
      </c>
      <c r="AK257" t="str">
        <f>IF(AND(Table2[[#This Row],[20D EMA]]&gt;Table2[[#This Row],[50D EMA]],Table2[[#This Row],[50D EMA]]&gt;Table2[[#This Row],[200D EMA]]),"Uptrend","Downtrend/NoTrend")</f>
        <v>Downtrend/NoTrend</v>
      </c>
      <c r="AL257">
        <v>-0.13</v>
      </c>
      <c r="AM257" t="s">
        <v>3215</v>
      </c>
      <c r="AN257">
        <v>-8.76</v>
      </c>
      <c r="AO257" t="s">
        <v>3215</v>
      </c>
      <c r="AP257">
        <v>0.16686675923105501</v>
      </c>
      <c r="AQ257">
        <f>(Table2[[#This Row],[Sharpe Ratio]]-AVERAGE(Table2[Sharpe Ratio]))/_xlfn.STDEV.P(Table2[Sharpe Ratio])</f>
        <v>1.2053536551943622</v>
      </c>
      <c r="AR2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7">
        <f>_xlfn.RANK.AVG(Table2[[#This Row],[1Y Return vs Nifty Z-Score]],Table2[1Y Return vs Nifty Z-Score])</f>
        <v>235</v>
      </c>
      <c r="AT257">
        <f>_xlfn.RANK.AVG(Table2[[#This Row],[6M Return vs Nifty Z-Score]],Table2[6M Return vs Nifty Z-Score])</f>
        <v>535</v>
      </c>
      <c r="AU257">
        <f>_xlfn.RANK.AVG(Table2[[#This Row],[Sharpe Ratio Z-Score]],Table2[Sharpe Ratio Z-Score])</f>
        <v>89</v>
      </c>
      <c r="AV257">
        <f>(Table2[[#This Row],[Rank 1Y]]+Table2[[#This Row],[Rank 6M]]+Table2[[#This Row],[Rank Sharpe]])/3</f>
        <v>286.33333333333331</v>
      </c>
    </row>
    <row r="258" spans="1:48" x14ac:dyDescent="0.3">
      <c r="A258" t="s">
        <v>1102</v>
      </c>
      <c r="B258" t="s">
        <v>1103</v>
      </c>
      <c r="C258" t="s">
        <v>3175</v>
      </c>
      <c r="D258" t="s">
        <v>57</v>
      </c>
      <c r="E258">
        <v>11982.624391578</v>
      </c>
      <c r="F258">
        <v>31.05</v>
      </c>
      <c r="G258">
        <v>36.855708418006998</v>
      </c>
      <c r="H258">
        <f>(Table2[[#This Row],[1Y Return vs Nifty]]-AVERAGE(Table2[1Y Return vs Nifty]))/_xlfn.STDEV.P(Table2[1Y Return vs Nifty])</f>
        <v>0.14652308999285621</v>
      </c>
      <c r="I258">
        <v>-6.6770108364576899</v>
      </c>
      <c r="J258">
        <f>(Table2[[#This Row],[1M Return vs Nifty]]-AVERAGE(Table2[1M Return vs Nifty]))/_xlfn.STDEV.P(Table2[1M Return vs Nifty])</f>
        <v>-0.88862096794246559</v>
      </c>
      <c r="K258">
        <v>18.5778561006918</v>
      </c>
      <c r="L258">
        <f>(Table2[[#This Row],[6M Return vs Nifty]]-AVERAGE(Table2[6M Return vs Nifty]))/_xlfn.STDEV.P(Table2[6M Return vs Nifty])</f>
        <v>4.8495875007829613E-2</v>
      </c>
      <c r="M258">
        <v>-2.59210152276877</v>
      </c>
      <c r="N258">
        <f>(Table2[[#This Row],[1W Return vs Nifty]]-AVERAGE(Table2[1W Return vs Nifty]))/_xlfn.STDEV.P(Table2[1W Return vs Nifty])</f>
        <v>-0.6371290976164391</v>
      </c>
      <c r="O258">
        <v>30.73</v>
      </c>
      <c r="P258">
        <v>30.456664653680399</v>
      </c>
      <c r="Q258">
        <v>26.991940557270802</v>
      </c>
      <c r="R258">
        <v>40.906211992200902</v>
      </c>
      <c r="S258" s="1">
        <f>(Table2[[#This Row],[Close Price]]-Table2[[#This Row],[20D EMA]])/Table2[[#This Row],[20D EMA]]</f>
        <v>1.0413276928083316E-2</v>
      </c>
      <c r="T258" s="1">
        <f>(Table2[[#This Row],[Close Price]]-Table2[[#This Row],[50D EMA]])/Table2[[#This Row],[50D EMA]]</f>
        <v>1.9481297544112503E-2</v>
      </c>
      <c r="U258" s="1">
        <f>(Table2[[#This Row],[Close Price]]-Table2[[#This Row],[200D EMA]])/Table2[[#This Row],[200D EMA]]</f>
        <v>0.15034337505741441</v>
      </c>
      <c r="V258">
        <v>0.62611839926484603</v>
      </c>
      <c r="W258">
        <v>29.92</v>
      </c>
      <c r="X258">
        <v>31.32</v>
      </c>
      <c r="Y258">
        <v>29.92</v>
      </c>
      <c r="Z258">
        <v>31.32</v>
      </c>
      <c r="AA258">
        <v>29.21</v>
      </c>
      <c r="AB258">
        <v>32.25</v>
      </c>
      <c r="AC258" s="1">
        <f>(Table2[[#This Row],[Close Price]]/Table2[[#This Row],[Day Low]])-1</f>
        <v>3.7767379679144453E-2</v>
      </c>
      <c r="AD258" s="1">
        <f>(Table2[[#This Row],[Day High]]/Table2[[#This Row],[Close Price]])-1</f>
        <v>8.6956521739129933E-3</v>
      </c>
      <c r="AE258" s="1">
        <f>(Table2[[#This Row],[Close Price]]/Table2[[#This Row],[Current Week Low]])-1</f>
        <v>3.7767379679144453E-2</v>
      </c>
      <c r="AF258" s="1">
        <f>(Table2[[#This Row],[Current Week High]]/Table2[[#This Row],[Close Price]])-1</f>
        <v>8.6956521739129933E-3</v>
      </c>
      <c r="AG258" s="1">
        <f>(Table2[[#This Row],[Close Price]]/Table2[[#This Row],[Current Month Low]])-1</f>
        <v>6.2992125984251857E-2</v>
      </c>
      <c r="AH258" s="1">
        <f>(Table2[[#This Row],[Current Month High]]/Table2[[#This Row],[Close Price]])-1</f>
        <v>3.8647342995169032E-2</v>
      </c>
      <c r="AI258">
        <v>22.7375201288244</v>
      </c>
      <c r="AJ258">
        <v>99.678456591639801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0.05</v>
      </c>
      <c r="AM258" t="s">
        <v>3216</v>
      </c>
      <c r="AN258">
        <v>1.57</v>
      </c>
      <c r="AO258" t="s">
        <v>3216</v>
      </c>
      <c r="AP258">
        <v>7.4045797666297E-2</v>
      </c>
      <c r="AQ258">
        <f>(Table2[[#This Row],[Sharpe Ratio]]-AVERAGE(Table2[Sharpe Ratio]))/_xlfn.STDEV.P(Table2[Sharpe Ratio])</f>
        <v>0.1256668306499043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-1.2050642699083145</v>
      </c>
      <c r="AS258">
        <f>_xlfn.RANK.AVG(Table2[[#This Row],[1Y Return vs Nifty Z-Score]],Table2[1Y Return vs Nifty Z-Score])</f>
        <v>260</v>
      </c>
      <c r="AT258">
        <f>_xlfn.RANK.AVG(Table2[[#This Row],[6M Return vs Nifty Z-Score]],Table2[6M Return vs Nifty Z-Score])</f>
        <v>298</v>
      </c>
      <c r="AU258">
        <f>_xlfn.RANK.AVG(Table2[[#This Row],[Sharpe Ratio Z-Score]],Table2[Sharpe Ratio Z-Score])</f>
        <v>308</v>
      </c>
      <c r="AV258">
        <f>(Table2[[#This Row],[Rank 1Y]]+Table2[[#This Row],[Rank 6M]]+Table2[[#This Row],[Rank Sharpe]])/3</f>
        <v>288.66666666666669</v>
      </c>
    </row>
    <row r="259" spans="1:48" x14ac:dyDescent="0.3">
      <c r="A259" t="s">
        <v>312</v>
      </c>
      <c r="B259" t="s">
        <v>313</v>
      </c>
      <c r="C259" t="s">
        <v>3174</v>
      </c>
      <c r="D259" t="s">
        <v>279</v>
      </c>
      <c r="E259">
        <v>88250.877349600007</v>
      </c>
      <c r="F259">
        <v>931</v>
      </c>
      <c r="G259">
        <v>36.372436093778902</v>
      </c>
      <c r="H259">
        <f>(Table2[[#This Row],[1Y Return vs Nifty]]-AVERAGE(Table2[1Y Return vs Nifty]))/_xlfn.STDEV.P(Table2[1Y Return vs Nifty])</f>
        <v>0.1384772643764634</v>
      </c>
      <c r="I259">
        <v>0.58170420654457899</v>
      </c>
      <c r="J259">
        <f>(Table2[[#This Row],[1M Return vs Nifty]]-AVERAGE(Table2[1M Return vs Nifty]))/_xlfn.STDEV.P(Table2[1M Return vs Nifty])</f>
        <v>-0.18727687723758948</v>
      </c>
      <c r="K259">
        <v>12.1973272108483</v>
      </c>
      <c r="L259">
        <f>(Table2[[#This Row],[6M Return vs Nifty]]-AVERAGE(Table2[6M Return vs Nifty]))/_xlfn.STDEV.P(Table2[6M Return vs Nifty])</f>
        <v>-0.14146040132358503</v>
      </c>
      <c r="M259">
        <v>7.9703832408516195E-2</v>
      </c>
      <c r="N259">
        <f>(Table2[[#This Row],[1W Return vs Nifty]]-AVERAGE(Table2[1W Return vs Nifty]))/_xlfn.STDEV.P(Table2[1W Return vs Nifty])</f>
        <v>9.0409637530750216E-3</v>
      </c>
      <c r="O259">
        <v>888.9</v>
      </c>
      <c r="P259">
        <v>884.42354051332495</v>
      </c>
      <c r="Q259">
        <v>806.22314917977496</v>
      </c>
      <c r="R259">
        <v>64.900542610756105</v>
      </c>
      <c r="S259" s="1">
        <f>(Table2[[#This Row],[Close Price]]-Table2[[#This Row],[20D EMA]])/Table2[[#This Row],[20D EMA]]</f>
        <v>4.7361907976150322E-2</v>
      </c>
      <c r="T259" s="1">
        <f>(Table2[[#This Row],[Close Price]]-Table2[[#This Row],[50D EMA]])/Table2[[#This Row],[50D EMA]]</f>
        <v>5.2663070749611414E-2</v>
      </c>
      <c r="U259" s="1">
        <f>(Table2[[#This Row],[Close Price]]-Table2[[#This Row],[200D EMA]])/Table2[[#This Row],[200D EMA]]</f>
        <v>0.15476713977658532</v>
      </c>
      <c r="V259">
        <v>1.1457641324969901</v>
      </c>
      <c r="W259">
        <v>915</v>
      </c>
      <c r="X259">
        <v>936.95</v>
      </c>
      <c r="Y259">
        <v>915</v>
      </c>
      <c r="Z259">
        <v>936.95</v>
      </c>
      <c r="AA259">
        <v>860.25</v>
      </c>
      <c r="AB259">
        <v>936.95</v>
      </c>
      <c r="AC259" s="1">
        <f>(Table2[[#This Row],[Close Price]]/Table2[[#This Row],[Day Low]])-1</f>
        <v>1.7486338797814138E-2</v>
      </c>
      <c r="AD259" s="1">
        <f>(Table2[[#This Row],[Day High]]/Table2[[#This Row],[Close Price]])-1</f>
        <v>6.3909774436090583E-3</v>
      </c>
      <c r="AE259" s="1">
        <f>(Table2[[#This Row],[Close Price]]/Table2[[#This Row],[Current Week Low]])-1</f>
        <v>1.7486338797814138E-2</v>
      </c>
      <c r="AF259" s="1">
        <f>(Table2[[#This Row],[Current Week High]]/Table2[[#This Row],[Close Price]])-1</f>
        <v>6.3909774436090583E-3</v>
      </c>
      <c r="AG259" s="1">
        <f>(Table2[[#This Row],[Close Price]]/Table2[[#This Row],[Current Month Low]])-1</f>
        <v>8.2243533856437123E-2</v>
      </c>
      <c r="AH259" s="1">
        <f>(Table2[[#This Row],[Current Month High]]/Table2[[#This Row],[Close Price]])-1</f>
        <v>6.3909774436090583E-3</v>
      </c>
      <c r="AI259">
        <v>5.2524167561761503</v>
      </c>
      <c r="AJ259">
        <v>75.313059033989205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-0.16</v>
      </c>
      <c r="AM259" t="s">
        <v>3215</v>
      </c>
      <c r="AN259">
        <v>7.44</v>
      </c>
      <c r="AO259" t="s">
        <v>3216</v>
      </c>
      <c r="AP259">
        <v>9.3390438372071005E-2</v>
      </c>
      <c r="AQ259">
        <f>(Table2[[#This Row],[Sharpe Ratio]]-AVERAGE(Table2[Sharpe Ratio]))/_xlfn.STDEV.P(Table2[Sharpe Ratio])</f>
        <v>0.35068231576744474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0.16946326533580869</v>
      </c>
      <c r="AS259">
        <f>_xlfn.RANK.AVG(Table2[[#This Row],[1Y Return vs Nifty Z-Score]],Table2[1Y Return vs Nifty Z-Score])</f>
        <v>265</v>
      </c>
      <c r="AT259">
        <f>_xlfn.RANK.AVG(Table2[[#This Row],[6M Return vs Nifty Z-Score]],Table2[6M Return vs Nifty Z-Score])</f>
        <v>355</v>
      </c>
      <c r="AU259">
        <f>_xlfn.RANK.AVG(Table2[[#This Row],[Sharpe Ratio Z-Score]],Table2[Sharpe Ratio Z-Score])</f>
        <v>247</v>
      </c>
      <c r="AV259">
        <f>(Table2[[#This Row],[Rank 1Y]]+Table2[[#This Row],[Rank 6M]]+Table2[[#This Row],[Rank Sharpe]])/3</f>
        <v>289</v>
      </c>
    </row>
    <row r="260" spans="1:48" x14ac:dyDescent="0.3">
      <c r="A260" t="s">
        <v>564</v>
      </c>
      <c r="B260" t="s">
        <v>565</v>
      </c>
      <c r="C260" t="s">
        <v>3173</v>
      </c>
      <c r="D260" t="s">
        <v>46</v>
      </c>
      <c r="E260">
        <v>37103.616000000002</v>
      </c>
      <c r="F260">
        <v>60.23</v>
      </c>
      <c r="G260">
        <v>66.411475513041097</v>
      </c>
      <c r="H260">
        <f>(Table2[[#This Row],[1Y Return vs Nifty]]-AVERAGE(Table2[1Y Return vs Nifty]))/_xlfn.STDEV.P(Table2[1Y Return vs Nifty])</f>
        <v>0.63858633484179217</v>
      </c>
      <c r="I260">
        <v>-5.5210663368046697</v>
      </c>
      <c r="J260">
        <f>(Table2[[#This Row],[1M Return vs Nifty]]-AVERAGE(Table2[1M Return vs Nifty]))/_xlfn.STDEV.P(Table2[1M Return vs Nifty])</f>
        <v>-0.77693248875412535</v>
      </c>
      <c r="K260">
        <v>-5.9480059682736499</v>
      </c>
      <c r="L260">
        <f>(Table2[[#This Row],[6M Return vs Nifty]]-AVERAGE(Table2[6M Return vs Nifty]))/_xlfn.STDEV.P(Table2[6M Return vs Nifty])</f>
        <v>-0.68166952552103344</v>
      </c>
      <c r="M260">
        <v>-1.76140116085409</v>
      </c>
      <c r="N260">
        <f>(Table2[[#This Row],[1W Return vs Nifty]]-AVERAGE(Table2[1W Return vs Nifty]))/_xlfn.STDEV.P(Table2[1W Return vs Nifty])</f>
        <v>-0.43622610039848908</v>
      </c>
      <c r="O260">
        <v>62.52</v>
      </c>
      <c r="P260">
        <v>64.005113404371997</v>
      </c>
      <c r="Q260">
        <v>58.862150983567297</v>
      </c>
      <c r="R260">
        <v>42.474993703024602</v>
      </c>
      <c r="S260" s="1">
        <f>(Table2[[#This Row],[Close Price]]-Table2[[#This Row],[20D EMA]])/Table2[[#This Row],[20D EMA]]</f>
        <v>-3.6628278950735865E-2</v>
      </c>
      <c r="T260" s="1">
        <f>(Table2[[#This Row],[Close Price]]-Table2[[#This Row],[50D EMA]])/Table2[[#This Row],[50D EMA]]</f>
        <v>-5.8981434506983212E-2</v>
      </c>
      <c r="U260" s="1">
        <f>(Table2[[#This Row],[Close Price]]-Table2[[#This Row],[200D EMA]])/Table2[[#This Row],[200D EMA]]</f>
        <v>2.3238175866433529E-2</v>
      </c>
      <c r="V260">
        <v>0.52521125753011499</v>
      </c>
      <c r="W260">
        <v>60.1</v>
      </c>
      <c r="X260">
        <v>61.75</v>
      </c>
      <c r="Y260">
        <v>60.1</v>
      </c>
      <c r="Z260">
        <v>61.75</v>
      </c>
      <c r="AA260">
        <v>59.12</v>
      </c>
      <c r="AB260">
        <v>64.22</v>
      </c>
      <c r="AC260" s="1">
        <f>(Table2[[#This Row],[Close Price]]/Table2[[#This Row],[Day Low]])-1</f>
        <v>2.163061564059765E-3</v>
      </c>
      <c r="AD260" s="1">
        <f>(Table2[[#This Row],[Day High]]/Table2[[#This Row],[Close Price]])-1</f>
        <v>2.5236593059936974E-2</v>
      </c>
      <c r="AE260" s="1">
        <f>(Table2[[#This Row],[Close Price]]/Table2[[#This Row],[Current Week Low]])-1</f>
        <v>2.163061564059765E-3</v>
      </c>
      <c r="AF260" s="1">
        <f>(Table2[[#This Row],[Current Week High]]/Table2[[#This Row],[Close Price]])-1</f>
        <v>2.5236593059936974E-2</v>
      </c>
      <c r="AG260" s="1">
        <f>(Table2[[#This Row],[Close Price]]/Table2[[#This Row],[Current Month Low]])-1</f>
        <v>1.877537212449254E-2</v>
      </c>
      <c r="AH260" s="1">
        <f>(Table2[[#This Row],[Current Month High]]/Table2[[#This Row],[Close Price]])-1</f>
        <v>6.6246056782334417E-2</v>
      </c>
      <c r="AI260">
        <v>29.752614975925599</v>
      </c>
      <c r="AJ260">
        <v>109.495652173913</v>
      </c>
      <c r="AK260" t="str">
        <f>IF(AND(Table2[[#This Row],[20D EMA]]&gt;Table2[[#This Row],[50D EMA]],Table2[[#This Row],[50D EMA]]&gt;Table2[[#This Row],[200D EMA]]),"Uptrend","Downtrend/NoTrend")</f>
        <v>Downtrend/NoTrend</v>
      </c>
      <c r="AL260">
        <v>-0.1</v>
      </c>
      <c r="AM260" t="s">
        <v>3215</v>
      </c>
      <c r="AN260">
        <v>-6.14</v>
      </c>
      <c r="AO260" t="s">
        <v>3215</v>
      </c>
      <c r="AP260">
        <v>0.122738507834959</v>
      </c>
      <c r="AQ260">
        <f>(Table2[[#This Row],[Sharpe Ratio]]-AVERAGE(Table2[Sharpe Ratio]))/_xlfn.STDEV.P(Table2[Sharpe Ratio])</f>
        <v>0.69205697285703949</v>
      </c>
      <c r="AR2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0">
        <f>_xlfn.RANK.AVG(Table2[[#This Row],[1Y Return vs Nifty Z-Score]],Table2[1Y Return vs Nifty Z-Score])</f>
        <v>137</v>
      </c>
      <c r="AT260">
        <f>_xlfn.RANK.AVG(Table2[[#This Row],[6M Return vs Nifty Z-Score]],Table2[6M Return vs Nifty Z-Score])</f>
        <v>556</v>
      </c>
      <c r="AU260">
        <f>_xlfn.RANK.AVG(Table2[[#This Row],[Sharpe Ratio Z-Score]],Table2[Sharpe Ratio Z-Score])</f>
        <v>175</v>
      </c>
      <c r="AV260">
        <f>(Table2[[#This Row],[Rank 1Y]]+Table2[[#This Row],[Rank 6M]]+Table2[[#This Row],[Rank Sharpe]])/3</f>
        <v>289.33333333333331</v>
      </c>
    </row>
    <row r="261" spans="1:48" x14ac:dyDescent="0.3">
      <c r="A261" t="s">
        <v>356</v>
      </c>
      <c r="B261" t="s">
        <v>357</v>
      </c>
      <c r="C261" t="s">
        <v>3182</v>
      </c>
      <c r="D261" t="s">
        <v>201</v>
      </c>
      <c r="E261">
        <v>72133.336034940003</v>
      </c>
      <c r="F261">
        <v>243.8</v>
      </c>
      <c r="G261">
        <v>7.0427817691772896</v>
      </c>
      <c r="H261">
        <f>(Table2[[#This Row],[1Y Return vs Nifty]]-AVERAGE(Table2[1Y Return vs Nifty]))/_xlfn.STDEV.P(Table2[1Y Return vs Nifty])</f>
        <v>-0.34982151098118719</v>
      </c>
      <c r="I261">
        <v>-4.7986046477248099</v>
      </c>
      <c r="J261">
        <f>(Table2[[#This Row],[1M Return vs Nifty]]-AVERAGE(Table2[1M Return vs Nifty]))/_xlfn.STDEV.P(Table2[1M Return vs Nifty])</f>
        <v>-0.70712753933882921</v>
      </c>
      <c r="K261">
        <v>34.634056213054997</v>
      </c>
      <c r="L261">
        <f>(Table2[[#This Row],[6M Return vs Nifty]]-AVERAGE(Table2[6M Return vs Nifty]))/_xlfn.STDEV.P(Table2[6M Return vs Nifty])</f>
        <v>0.52650891092268826</v>
      </c>
      <c r="M261">
        <v>-2.66159903368826</v>
      </c>
      <c r="N261">
        <f>(Table2[[#This Row],[1W Return vs Nifty]]-AVERAGE(Table2[1W Return vs Nifty]))/_xlfn.STDEV.P(Table2[1W Return vs Nifty])</f>
        <v>-0.65393691290465106</v>
      </c>
      <c r="O261">
        <v>249.09</v>
      </c>
      <c r="P261">
        <v>244.605305496943</v>
      </c>
      <c r="Q261">
        <v>212.18872993506699</v>
      </c>
      <c r="R261">
        <v>41.5826897540977</v>
      </c>
      <c r="S261" s="1">
        <f>(Table2[[#This Row],[Close Price]]-Table2[[#This Row],[20D EMA]])/Table2[[#This Row],[20D EMA]]</f>
        <v>-2.1237303785780207E-2</v>
      </c>
      <c r="T261" s="1">
        <f>(Table2[[#This Row],[Close Price]]-Table2[[#This Row],[50D EMA]])/Table2[[#This Row],[50D EMA]]</f>
        <v>-3.2922650443207853E-3</v>
      </c>
      <c r="U261" s="1">
        <f>(Table2[[#This Row],[Close Price]]-Table2[[#This Row],[200D EMA]])/Table2[[#This Row],[200D EMA]]</f>
        <v>0.14897713971239923</v>
      </c>
      <c r="V261">
        <v>0.60687772624298297</v>
      </c>
      <c r="W261">
        <v>243.3</v>
      </c>
      <c r="X261">
        <v>248.2</v>
      </c>
      <c r="Y261">
        <v>243.3</v>
      </c>
      <c r="Z261">
        <v>248.2</v>
      </c>
      <c r="AA261">
        <v>240.15</v>
      </c>
      <c r="AB261">
        <v>258.10000000000002</v>
      </c>
      <c r="AC261" s="1">
        <f>(Table2[[#This Row],[Close Price]]/Table2[[#This Row],[Day Low]])-1</f>
        <v>2.0550760378132971E-3</v>
      </c>
      <c r="AD261" s="1">
        <f>(Table2[[#This Row],[Day High]]/Table2[[#This Row],[Close Price]])-1</f>
        <v>1.8047579983593076E-2</v>
      </c>
      <c r="AE261" s="1">
        <f>(Table2[[#This Row],[Close Price]]/Table2[[#This Row],[Current Week Low]])-1</f>
        <v>2.0550760378132971E-3</v>
      </c>
      <c r="AF261" s="1">
        <f>(Table2[[#This Row],[Current Week High]]/Table2[[#This Row],[Close Price]])-1</f>
        <v>1.8047579983593076E-2</v>
      </c>
      <c r="AG261" s="1">
        <f>(Table2[[#This Row],[Close Price]]/Table2[[#This Row],[Current Month Low]])-1</f>
        <v>1.5198834062044586E-2</v>
      </c>
      <c r="AH261" s="1">
        <f>(Table2[[#This Row],[Current Month High]]/Table2[[#This Row],[Close Price]])-1</f>
        <v>5.8654634946677664E-2</v>
      </c>
      <c r="AI261">
        <v>8.5520918785889801</v>
      </c>
      <c r="AJ261">
        <v>54.7445255474452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-0.02</v>
      </c>
      <c r="AM261" t="s">
        <v>3215</v>
      </c>
      <c r="AN261">
        <v>-3.94</v>
      </c>
      <c r="AO261" t="s">
        <v>3215</v>
      </c>
      <c r="AP261">
        <v>8.0853386578422004E-2</v>
      </c>
      <c r="AQ261">
        <f>(Table2[[#This Row],[Sharpe Ratio]]-AVERAGE(Table2[Sharpe Ratio]))/_xlfn.STDEV.P(Table2[Sharpe Ratio])</f>
        <v>0.20485222079702553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-0.97952483150495373</v>
      </c>
      <c r="AS261">
        <f>_xlfn.RANK.AVG(Table2[[#This Row],[1Y Return vs Nifty Z-Score]],Table2[1Y Return vs Nifty Z-Score])</f>
        <v>404</v>
      </c>
      <c r="AT261">
        <f>_xlfn.RANK.AVG(Table2[[#This Row],[6M Return vs Nifty Z-Score]],Table2[6M Return vs Nifty Z-Score])</f>
        <v>173</v>
      </c>
      <c r="AU261">
        <f>_xlfn.RANK.AVG(Table2[[#This Row],[Sharpe Ratio Z-Score]],Table2[Sharpe Ratio Z-Score])</f>
        <v>292</v>
      </c>
      <c r="AV261">
        <f>(Table2[[#This Row],[Rank 1Y]]+Table2[[#This Row],[Rank 6M]]+Table2[[#This Row],[Rank Sharpe]])/3</f>
        <v>289.66666666666669</v>
      </c>
    </row>
    <row r="262" spans="1:48" x14ac:dyDescent="0.3">
      <c r="A262" t="s">
        <v>386</v>
      </c>
      <c r="B262" t="s">
        <v>387</v>
      </c>
      <c r="C262" t="s">
        <v>3177</v>
      </c>
      <c r="D262" t="s">
        <v>127</v>
      </c>
      <c r="E262">
        <v>62823.941891459901</v>
      </c>
      <c r="F262">
        <v>759.45</v>
      </c>
      <c r="G262">
        <v>30.010993348769802</v>
      </c>
      <c r="H262">
        <f>(Table2[[#This Row],[1Y Return vs Nifty]]-AVERAGE(Table2[1Y Return vs Nifty]))/_xlfn.STDEV.P(Table2[1Y Return vs Nifty])</f>
        <v>3.2567911762981912E-2</v>
      </c>
      <c r="I262">
        <v>5.3263834932407903</v>
      </c>
      <c r="J262">
        <f>(Table2[[#This Row],[1M Return vs Nifty]]-AVERAGE(Table2[1M Return vs Nifty]))/_xlfn.STDEV.P(Table2[1M Return vs Nifty])</f>
        <v>0.27115863928295814</v>
      </c>
      <c r="K262">
        <v>-2.1944829977356899</v>
      </c>
      <c r="L262">
        <f>(Table2[[#This Row],[6M Return vs Nifty]]-AVERAGE(Table2[6M Return vs Nifty]))/_xlfn.STDEV.P(Table2[6M Return vs Nifty])</f>
        <v>-0.56992248089236963</v>
      </c>
      <c r="M262">
        <v>1.5937995545850601</v>
      </c>
      <c r="N262">
        <f>(Table2[[#This Row],[1W Return vs Nifty]]-AVERAGE(Table2[1W Return vs Nifty]))/_xlfn.STDEV.P(Table2[1W Return vs Nifty])</f>
        <v>0.37522157785444071</v>
      </c>
      <c r="O262">
        <v>738.11</v>
      </c>
      <c r="P262">
        <v>739.16820638684999</v>
      </c>
      <c r="Q262">
        <v>670.56162546622795</v>
      </c>
      <c r="R262">
        <v>63.7410791673828</v>
      </c>
      <c r="S262" s="1">
        <f>(Table2[[#This Row],[Close Price]]-Table2[[#This Row],[20D EMA]])/Table2[[#This Row],[20D EMA]]</f>
        <v>2.8911679830919555E-2</v>
      </c>
      <c r="T262" s="1">
        <f>(Table2[[#This Row],[Close Price]]-Table2[[#This Row],[50D EMA]])/Table2[[#This Row],[50D EMA]]</f>
        <v>2.7438671520099725E-2</v>
      </c>
      <c r="U262" s="1">
        <f>(Table2[[#This Row],[Close Price]]-Table2[[#This Row],[200D EMA]])/Table2[[#This Row],[200D EMA]]</f>
        <v>0.13255809929768916</v>
      </c>
      <c r="V262">
        <v>1.38280259078681</v>
      </c>
      <c r="W262">
        <v>750.1</v>
      </c>
      <c r="X262">
        <v>767.5</v>
      </c>
      <c r="Y262">
        <v>750.1</v>
      </c>
      <c r="Z262">
        <v>767.5</v>
      </c>
      <c r="AA262">
        <v>710</v>
      </c>
      <c r="AB262">
        <v>795</v>
      </c>
      <c r="AC262" s="1">
        <f>(Table2[[#This Row],[Close Price]]/Table2[[#This Row],[Day Low]])-1</f>
        <v>1.246500466604461E-2</v>
      </c>
      <c r="AD262" s="1">
        <f>(Table2[[#This Row],[Day High]]/Table2[[#This Row],[Close Price]])-1</f>
        <v>1.0599776153795482E-2</v>
      </c>
      <c r="AE262" s="1">
        <f>(Table2[[#This Row],[Close Price]]/Table2[[#This Row],[Current Week Low]])-1</f>
        <v>1.246500466604461E-2</v>
      </c>
      <c r="AF262" s="1">
        <f>(Table2[[#This Row],[Current Week High]]/Table2[[#This Row],[Close Price]])-1</f>
        <v>1.0599776153795482E-2</v>
      </c>
      <c r="AG262" s="1">
        <f>(Table2[[#This Row],[Close Price]]/Table2[[#This Row],[Current Month Low]])-1</f>
        <v>6.9647887323943669E-2</v>
      </c>
      <c r="AH262" s="1">
        <f>(Table2[[#This Row],[Current Month High]]/Table2[[#This Row],[Close Price]])-1</f>
        <v>4.6810191586016181E-2</v>
      </c>
      <c r="AI262">
        <v>11.659753769175</v>
      </c>
      <c r="AJ262">
        <v>77.794685707596798</v>
      </c>
      <c r="AK262" t="str">
        <f>IF(AND(Table2[[#This Row],[20D EMA]]&gt;Table2[[#This Row],[50D EMA]],Table2[[#This Row],[50D EMA]]&gt;Table2[[#This Row],[200D EMA]]),"Uptrend","Downtrend/NoTrend")</f>
        <v>Downtrend/NoTrend</v>
      </c>
      <c r="AL262">
        <v>-0.02</v>
      </c>
      <c r="AM262" t="s">
        <v>3215</v>
      </c>
      <c r="AN262">
        <v>3.17</v>
      </c>
      <c r="AO262" t="s">
        <v>3216</v>
      </c>
      <c r="AP262">
        <v>0.17285129943017599</v>
      </c>
      <c r="AQ262">
        <f>(Table2[[#This Row],[Sharpe Ratio]]-AVERAGE(Table2[Sharpe Ratio]))/_xlfn.STDEV.P(Table2[Sharpe Ratio])</f>
        <v>1.2749654012377349</v>
      </c>
      <c r="AR2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2">
        <f>_xlfn.RANK.AVG(Table2[[#This Row],[1Y Return vs Nifty Z-Score]],Table2[1Y Return vs Nifty Z-Score])</f>
        <v>286</v>
      </c>
      <c r="AT262">
        <f>_xlfn.RANK.AVG(Table2[[#This Row],[6M Return vs Nifty Z-Score]],Table2[6M Return vs Nifty Z-Score])</f>
        <v>508</v>
      </c>
      <c r="AU262">
        <f>_xlfn.RANK.AVG(Table2[[#This Row],[Sharpe Ratio Z-Score]],Table2[Sharpe Ratio Z-Score])</f>
        <v>78</v>
      </c>
      <c r="AV262">
        <f>(Table2[[#This Row],[Rank 1Y]]+Table2[[#This Row],[Rank 6M]]+Table2[[#This Row],[Rank Sharpe]])/3</f>
        <v>290.66666666666669</v>
      </c>
    </row>
    <row r="263" spans="1:48" x14ac:dyDescent="0.3">
      <c r="A263" t="s">
        <v>1806</v>
      </c>
      <c r="B263" t="s">
        <v>1807</v>
      </c>
      <c r="C263" t="s">
        <v>625</v>
      </c>
      <c r="D263" t="s">
        <v>625</v>
      </c>
      <c r="E263">
        <v>4404.9763472000004</v>
      </c>
      <c r="F263">
        <v>212.54</v>
      </c>
      <c r="G263">
        <v>18.1413632226243</v>
      </c>
      <c r="H263">
        <f>(Table2[[#This Row],[1Y Return vs Nifty]]-AVERAGE(Table2[1Y Return vs Nifty]))/_xlfn.STDEV.P(Table2[1Y Return vs Nifty])</f>
        <v>-0.16504525443391807</v>
      </c>
      <c r="I263">
        <v>-4.3486318008486098</v>
      </c>
      <c r="J263">
        <f>(Table2[[#This Row],[1M Return vs Nifty]]-AVERAGE(Table2[1M Return vs Nifty]))/_xlfn.STDEV.P(Table2[1M Return vs Nifty])</f>
        <v>-0.66365072625763355</v>
      </c>
      <c r="K263">
        <v>23.1591028023166</v>
      </c>
      <c r="L263">
        <f>(Table2[[#This Row],[6M Return vs Nifty]]-AVERAGE(Table2[6M Return vs Nifty]))/_xlfn.STDEV.P(Table2[6M Return vs Nifty])</f>
        <v>0.18488528400830626</v>
      </c>
      <c r="M263">
        <v>1.0659348779485101</v>
      </c>
      <c r="N263">
        <f>(Table2[[#This Row],[1W Return vs Nifty]]-AVERAGE(Table2[1W Return vs Nifty]))/_xlfn.STDEV.P(Table2[1W Return vs Nifty])</f>
        <v>0.24755870382205994</v>
      </c>
      <c r="O263">
        <v>213.71</v>
      </c>
      <c r="P263">
        <v>211.46748180138201</v>
      </c>
      <c r="Q263">
        <v>183.45478848033</v>
      </c>
      <c r="R263">
        <v>51.085535426296502</v>
      </c>
      <c r="S263" s="1">
        <f>(Table2[[#This Row],[Close Price]]-Table2[[#This Row],[20D EMA]])/Table2[[#This Row],[20D EMA]]</f>
        <v>-5.4747087174208779E-3</v>
      </c>
      <c r="T263" s="1">
        <f>(Table2[[#This Row],[Close Price]]-Table2[[#This Row],[50D EMA]])/Table2[[#This Row],[50D EMA]]</f>
        <v>5.0717878204334654E-3</v>
      </c>
      <c r="U263" s="1">
        <f>(Table2[[#This Row],[Close Price]]-Table2[[#This Row],[200D EMA]])/Table2[[#This Row],[200D EMA]]</f>
        <v>0.15854157724963669</v>
      </c>
      <c r="V263">
        <v>0.40485363364291799</v>
      </c>
      <c r="W263">
        <v>211.75</v>
      </c>
      <c r="X263">
        <v>215.5</v>
      </c>
      <c r="Y263">
        <v>211.75</v>
      </c>
      <c r="Z263">
        <v>215.5</v>
      </c>
      <c r="AA263">
        <v>203.54</v>
      </c>
      <c r="AB263">
        <v>218.25</v>
      </c>
      <c r="AC263" s="1">
        <f>(Table2[[#This Row],[Close Price]]/Table2[[#This Row],[Day Low]])-1</f>
        <v>3.7308146399055442E-3</v>
      </c>
      <c r="AD263" s="1">
        <f>(Table2[[#This Row],[Day High]]/Table2[[#This Row],[Close Price]])-1</f>
        <v>1.3926790251246768E-2</v>
      </c>
      <c r="AE263" s="1">
        <f>(Table2[[#This Row],[Close Price]]/Table2[[#This Row],[Current Week Low]])-1</f>
        <v>3.7308146399055442E-3</v>
      </c>
      <c r="AF263" s="1">
        <f>(Table2[[#This Row],[Current Week High]]/Table2[[#This Row],[Close Price]])-1</f>
        <v>1.3926790251246768E-2</v>
      </c>
      <c r="AG263" s="1">
        <f>(Table2[[#This Row],[Close Price]]/Table2[[#This Row],[Current Month Low]])-1</f>
        <v>4.4217352854475811E-2</v>
      </c>
      <c r="AH263" s="1">
        <f>(Table2[[#This Row],[Current Month High]]/Table2[[#This Row],[Close Price]])-1</f>
        <v>2.6865531194128156E-2</v>
      </c>
      <c r="AI263">
        <v>14.425519902135999</v>
      </c>
      <c r="AJ263">
        <v>58.4936614466815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-0.06</v>
      </c>
      <c r="AM263" t="s">
        <v>3215</v>
      </c>
      <c r="AN263">
        <v>-0.69</v>
      </c>
      <c r="AO263" t="s">
        <v>3215</v>
      </c>
      <c r="AP263">
        <v>8.5953935247829003E-2</v>
      </c>
      <c r="AQ263">
        <f>(Table2[[#This Row],[Sharpe Ratio]]-AVERAGE(Table2[Sharpe Ratio]))/_xlfn.STDEV.P(Table2[Sharpe Ratio])</f>
        <v>0.26418144022624312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-0.13207055263494225</v>
      </c>
      <c r="AS263">
        <f>_xlfn.RANK.AVG(Table2[[#This Row],[1Y Return vs Nifty Z-Score]],Table2[1Y Return vs Nifty Z-Score])</f>
        <v>343</v>
      </c>
      <c r="AT263">
        <f>_xlfn.RANK.AVG(Table2[[#This Row],[6M Return vs Nifty Z-Score]],Table2[6M Return vs Nifty Z-Score])</f>
        <v>255</v>
      </c>
      <c r="AU263">
        <f>_xlfn.RANK.AVG(Table2[[#This Row],[Sharpe Ratio Z-Score]],Table2[Sharpe Ratio Z-Score])</f>
        <v>274</v>
      </c>
      <c r="AV263">
        <f>(Table2[[#This Row],[Rank 1Y]]+Table2[[#This Row],[Rank 6M]]+Table2[[#This Row],[Rank Sharpe]])/3</f>
        <v>290.66666666666669</v>
      </c>
    </row>
    <row r="264" spans="1:48" x14ac:dyDescent="0.3">
      <c r="A264" t="s">
        <v>325</v>
      </c>
      <c r="B264" t="s">
        <v>326</v>
      </c>
      <c r="C264" t="s">
        <v>3183</v>
      </c>
      <c r="D264" t="s">
        <v>135</v>
      </c>
      <c r="E264">
        <v>82051.958319519996</v>
      </c>
      <c r="F264">
        <v>2838.5</v>
      </c>
      <c r="G264">
        <v>49.360420976557798</v>
      </c>
      <c r="H264">
        <f>(Table2[[#This Row],[1Y Return vs Nifty]]-AVERAGE(Table2[1Y Return vs Nifty]))/_xlfn.STDEV.P(Table2[1Y Return vs Nifty])</f>
        <v>0.35470951322724353</v>
      </c>
      <c r="I264">
        <v>-2.4253386157998702</v>
      </c>
      <c r="J264">
        <f>(Table2[[#This Row],[1M Return vs Nifty]]-AVERAGE(Table2[1M Return vs Nifty]))/_xlfn.STDEV.P(Table2[1M Return vs Nifty])</f>
        <v>-0.47782027251537162</v>
      </c>
      <c r="K264">
        <v>15.9744562500727</v>
      </c>
      <c r="L264">
        <f>(Table2[[#This Row],[6M Return vs Nifty]]-AVERAGE(Table2[6M Return vs Nifty]))/_xlfn.STDEV.P(Table2[6M Return vs Nifty])</f>
        <v>-2.9010574686734045E-2</v>
      </c>
      <c r="M264">
        <v>1.3970418910486599</v>
      </c>
      <c r="N264">
        <f>(Table2[[#This Row],[1W Return vs Nifty]]-AVERAGE(Table2[1W Return vs Nifty]))/_xlfn.STDEV.P(Table2[1W Return vs Nifty])</f>
        <v>0.32763618347835916</v>
      </c>
      <c r="O264">
        <v>2900.39</v>
      </c>
      <c r="P264">
        <v>2944.4363523213901</v>
      </c>
      <c r="Q264">
        <v>2618.1564574117401</v>
      </c>
      <c r="R264">
        <v>62.416035641474501</v>
      </c>
      <c r="S264" s="1">
        <f>(Table2[[#This Row],[Close Price]]-Table2[[#This Row],[20D EMA]])/Table2[[#This Row],[20D EMA]]</f>
        <v>-2.1338509648702372E-2</v>
      </c>
      <c r="T264" s="1">
        <f>(Table2[[#This Row],[Close Price]]-Table2[[#This Row],[50D EMA]])/Table2[[#This Row],[50D EMA]]</f>
        <v>-3.5978482685784678E-2</v>
      </c>
      <c r="U264" s="1">
        <f>(Table2[[#This Row],[Close Price]]-Table2[[#This Row],[200D EMA]])/Table2[[#This Row],[200D EMA]]</f>
        <v>8.4159807166790682E-2</v>
      </c>
      <c r="V264">
        <v>0.64233079143374705</v>
      </c>
      <c r="W264">
        <v>2828.95</v>
      </c>
      <c r="X264">
        <v>2983.95</v>
      </c>
      <c r="Y264">
        <v>2828.95</v>
      </c>
      <c r="Z264">
        <v>2983.95</v>
      </c>
      <c r="AA264">
        <v>2822.4</v>
      </c>
      <c r="AB264">
        <v>2983.95</v>
      </c>
      <c r="AC264" s="1">
        <f>(Table2[[#This Row],[Close Price]]/Table2[[#This Row],[Day Low]])-1</f>
        <v>3.3758108131993758E-3</v>
      </c>
      <c r="AD264" s="1">
        <f>(Table2[[#This Row],[Day High]]/Table2[[#This Row],[Close Price]])-1</f>
        <v>5.1241853091421374E-2</v>
      </c>
      <c r="AE264" s="1">
        <f>(Table2[[#This Row],[Close Price]]/Table2[[#This Row],[Current Week Low]])-1</f>
        <v>3.3758108131993758E-3</v>
      </c>
      <c r="AF264" s="1">
        <f>(Table2[[#This Row],[Current Week High]]/Table2[[#This Row],[Close Price]])-1</f>
        <v>5.1241853091421374E-2</v>
      </c>
      <c r="AG264" s="1">
        <f>(Table2[[#This Row],[Close Price]]/Table2[[#This Row],[Current Month Low]])-1</f>
        <v>5.7043650793651146E-3</v>
      </c>
      <c r="AH264" s="1">
        <f>(Table2[[#This Row],[Current Month High]]/Table2[[#This Row],[Close Price]])-1</f>
        <v>5.1241853091421374E-2</v>
      </c>
      <c r="AI264">
        <v>19.876695437731101</v>
      </c>
      <c r="AJ264">
        <v>85.280678851174898</v>
      </c>
      <c r="AK264" t="str">
        <f>IF(AND(Table2[[#This Row],[20D EMA]]&gt;Table2[[#This Row],[50D EMA]],Table2[[#This Row],[50D EMA]]&gt;Table2[[#This Row],[200D EMA]]),"Uptrend","Downtrend/NoTrend")</f>
        <v>Downtrend/NoTrend</v>
      </c>
      <c r="AL264">
        <v>-0.05</v>
      </c>
      <c r="AM264" t="s">
        <v>3215</v>
      </c>
      <c r="AN264">
        <v>-1.07</v>
      </c>
      <c r="AO264" t="s">
        <v>3215</v>
      </c>
      <c r="AP264">
        <v>6.0527220272606E-2</v>
      </c>
      <c r="AQ264">
        <f>(Table2[[#This Row],[Sharpe Ratio]]-AVERAGE(Table2[Sharpe Ratio]))/_xlfn.STDEV.P(Table2[Sharpe Ratio])</f>
        <v>-3.1580300305205644E-2</v>
      </c>
      <c r="AR2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4">
        <f>_xlfn.RANK.AVG(Table2[[#This Row],[1Y Return vs Nifty Z-Score]],Table2[1Y Return vs Nifty Z-Score])</f>
        <v>194</v>
      </c>
      <c r="AT264">
        <f>_xlfn.RANK.AVG(Table2[[#This Row],[6M Return vs Nifty Z-Score]],Table2[6M Return vs Nifty Z-Score])</f>
        <v>319</v>
      </c>
      <c r="AU264">
        <f>_xlfn.RANK.AVG(Table2[[#This Row],[Sharpe Ratio Z-Score]],Table2[Sharpe Ratio Z-Score])</f>
        <v>360</v>
      </c>
      <c r="AV264">
        <f>(Table2[[#This Row],[Rank 1Y]]+Table2[[#This Row],[Rank 6M]]+Table2[[#This Row],[Rank Sharpe]])/3</f>
        <v>291</v>
      </c>
    </row>
    <row r="265" spans="1:48" x14ac:dyDescent="0.3">
      <c r="A265" t="s">
        <v>364</v>
      </c>
      <c r="B265" t="s">
        <v>365</v>
      </c>
      <c r="C265" t="s">
        <v>3170</v>
      </c>
      <c r="D265" t="s">
        <v>40</v>
      </c>
      <c r="E265">
        <v>69026.868000000002</v>
      </c>
      <c r="F265">
        <v>395</v>
      </c>
      <c r="G265">
        <v>44.990349822252497</v>
      </c>
      <c r="H265">
        <f>(Table2[[#This Row],[1Y Return vs Nifty]]-AVERAGE(Table2[1Y Return vs Nifty]))/_xlfn.STDEV.P(Table2[1Y Return vs Nifty])</f>
        <v>0.28195378384644532</v>
      </c>
      <c r="I265">
        <v>-0.65128527297223204</v>
      </c>
      <c r="J265">
        <f>(Table2[[#This Row],[1M Return vs Nifty]]-AVERAGE(Table2[1M Return vs Nifty]))/_xlfn.STDEV.P(Table2[1M Return vs Nifty])</f>
        <v>-0.30640951713837394</v>
      </c>
      <c r="K265">
        <v>2.95203376197346</v>
      </c>
      <c r="L265">
        <f>(Table2[[#This Row],[6M Return vs Nifty]]-AVERAGE(Table2[6M Return vs Nifty]))/_xlfn.STDEV.P(Table2[6M Return vs Nifty])</f>
        <v>-0.41670427960693562</v>
      </c>
      <c r="M265">
        <v>-0.85758621446556704</v>
      </c>
      <c r="N265">
        <f>(Table2[[#This Row],[1W Return vs Nifty]]-AVERAGE(Table2[1W Return vs Nifty]))/_xlfn.STDEV.P(Table2[1W Return vs Nifty])</f>
        <v>-0.21764050686231479</v>
      </c>
      <c r="O265">
        <v>398.81</v>
      </c>
      <c r="P265">
        <v>395.716473239148</v>
      </c>
      <c r="Q265">
        <v>352.11100281643502</v>
      </c>
      <c r="R265">
        <v>45.496255363222701</v>
      </c>
      <c r="S265" s="1">
        <f>(Table2[[#This Row],[Close Price]]-Table2[[#This Row],[20D EMA]])/Table2[[#This Row],[20D EMA]]</f>
        <v>-9.553421428750538E-3</v>
      </c>
      <c r="T265" s="1">
        <f>(Table2[[#This Row],[Close Price]]-Table2[[#This Row],[50D EMA]])/Table2[[#This Row],[50D EMA]]</f>
        <v>-1.8105721838752131E-3</v>
      </c>
      <c r="U265" s="1">
        <f>(Table2[[#This Row],[Close Price]]-Table2[[#This Row],[200D EMA]])/Table2[[#This Row],[200D EMA]]</f>
        <v>0.12180533082041795</v>
      </c>
      <c r="V265">
        <v>0.958590554550943</v>
      </c>
      <c r="W265">
        <v>391.7</v>
      </c>
      <c r="X265">
        <v>397.4</v>
      </c>
      <c r="Y265">
        <v>391.7</v>
      </c>
      <c r="Z265">
        <v>397.4</v>
      </c>
      <c r="AA265">
        <v>381.45</v>
      </c>
      <c r="AB265">
        <v>429.2</v>
      </c>
      <c r="AC265" s="1">
        <f>(Table2[[#This Row],[Close Price]]/Table2[[#This Row],[Day Low]])-1</f>
        <v>8.4248149093695268E-3</v>
      </c>
      <c r="AD265" s="1">
        <f>(Table2[[#This Row],[Day High]]/Table2[[#This Row],[Close Price]])-1</f>
        <v>6.0759493670885512E-3</v>
      </c>
      <c r="AE265" s="1">
        <f>(Table2[[#This Row],[Close Price]]/Table2[[#This Row],[Current Week Low]])-1</f>
        <v>8.4248149093695268E-3</v>
      </c>
      <c r="AF265" s="1">
        <f>(Table2[[#This Row],[Current Week High]]/Table2[[#This Row],[Close Price]])-1</f>
        <v>6.0759493670885512E-3</v>
      </c>
      <c r="AG265" s="1">
        <f>(Table2[[#This Row],[Close Price]]/Table2[[#This Row],[Current Month Low]])-1</f>
        <v>3.5522348931708025E-2</v>
      </c>
      <c r="AH265" s="1">
        <f>(Table2[[#This Row],[Current Month High]]/Table2[[#This Row],[Close Price]])-1</f>
        <v>8.6582278481012631E-2</v>
      </c>
      <c r="AI265">
        <v>18.430379746835399</v>
      </c>
      <c r="AJ265">
        <v>86.189017204807897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0.03</v>
      </c>
      <c r="AM265" t="s">
        <v>3216</v>
      </c>
      <c r="AN265">
        <v>-2.31</v>
      </c>
      <c r="AO265" t="s">
        <v>3215</v>
      </c>
      <c r="AP265">
        <v>0.107488451442879</v>
      </c>
      <c r="AQ265">
        <f>(Table2[[#This Row],[Sharpe Ratio]]-AVERAGE(Table2[Sharpe Ratio]))/_xlfn.STDEV.P(Table2[Sharpe Ratio])</f>
        <v>0.51466940131586869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-0.14413111844531035</v>
      </c>
      <c r="AS265">
        <f>_xlfn.RANK.AVG(Table2[[#This Row],[1Y Return vs Nifty Z-Score]],Table2[1Y Return vs Nifty Z-Score])</f>
        <v>217</v>
      </c>
      <c r="AT265">
        <f>_xlfn.RANK.AVG(Table2[[#This Row],[6M Return vs Nifty Z-Score]],Table2[6M Return vs Nifty Z-Score])</f>
        <v>449</v>
      </c>
      <c r="AU265">
        <f>_xlfn.RANK.AVG(Table2[[#This Row],[Sharpe Ratio Z-Score]],Table2[Sharpe Ratio Z-Score])</f>
        <v>208</v>
      </c>
      <c r="AV265">
        <f>(Table2[[#This Row],[Rank 1Y]]+Table2[[#This Row],[Rank 6M]]+Table2[[#This Row],[Rank Sharpe]])/3</f>
        <v>291.33333333333331</v>
      </c>
    </row>
    <row r="266" spans="1:48" x14ac:dyDescent="0.3">
      <c r="A266" t="s">
        <v>1739</v>
      </c>
      <c r="B266" t="s">
        <v>1740</v>
      </c>
      <c r="C266" t="s">
        <v>3186</v>
      </c>
      <c r="D266" t="s">
        <v>121</v>
      </c>
      <c r="E266">
        <v>4819.74339951</v>
      </c>
      <c r="F266">
        <v>283.89999999999998</v>
      </c>
      <c r="G266">
        <v>42.377889205920198</v>
      </c>
      <c r="H266">
        <f>(Table2[[#This Row],[1Y Return vs Nifty]]-AVERAGE(Table2[1Y Return vs Nifty]))/_xlfn.STDEV.P(Table2[1Y Return vs Nifty])</f>
        <v>0.23845987472951669</v>
      </c>
      <c r="I266">
        <v>2.6249085594710002</v>
      </c>
      <c r="J266">
        <f>(Table2[[#This Row],[1M Return vs Nifty]]-AVERAGE(Table2[1M Return vs Nifty]))/_xlfn.STDEV.P(Table2[1M Return vs Nifty])</f>
        <v>1.0139509896782506E-2</v>
      </c>
      <c r="K266">
        <v>15.1504686804837</v>
      </c>
      <c r="L266">
        <f>(Table2[[#This Row],[6M Return vs Nifty]]-AVERAGE(Table2[6M Return vs Nifty]))/_xlfn.STDEV.P(Table2[6M Return vs Nifty])</f>
        <v>-5.3541708886541438E-2</v>
      </c>
      <c r="M266">
        <v>-4.3061316943358401E-2</v>
      </c>
      <c r="N266">
        <f>(Table2[[#This Row],[1W Return vs Nifty]]-AVERAGE(Table2[1W Return vs Nifty]))/_xlfn.STDEV.P(Table2[1W Return vs Nifty])</f>
        <v>-2.0649508996753965E-2</v>
      </c>
      <c r="O266">
        <v>278.31</v>
      </c>
      <c r="P266">
        <v>276.86635469981098</v>
      </c>
      <c r="Q266">
        <v>249.776769613185</v>
      </c>
      <c r="R266">
        <v>59.681094794026698</v>
      </c>
      <c r="S266" s="1">
        <f>(Table2[[#This Row],[Close Price]]-Table2[[#This Row],[20D EMA]])/Table2[[#This Row],[20D EMA]]</f>
        <v>2.008551615105449E-2</v>
      </c>
      <c r="T266" s="1">
        <f>(Table2[[#This Row],[Close Price]]-Table2[[#This Row],[50D EMA]])/Table2[[#This Row],[50D EMA]]</f>
        <v>2.5404478300785731E-2</v>
      </c>
      <c r="U266" s="1">
        <f>(Table2[[#This Row],[Close Price]]-Table2[[#This Row],[200D EMA]])/Table2[[#This Row],[200D EMA]]</f>
        <v>0.13661490794223849</v>
      </c>
      <c r="V266">
        <v>0.58503965095848198</v>
      </c>
      <c r="W266">
        <v>280.60000000000002</v>
      </c>
      <c r="X266">
        <v>286.75</v>
      </c>
      <c r="Y266">
        <v>280.60000000000002</v>
      </c>
      <c r="Z266">
        <v>286.75</v>
      </c>
      <c r="AA266">
        <v>271.5</v>
      </c>
      <c r="AB266">
        <v>288.39999999999998</v>
      </c>
      <c r="AC266" s="1">
        <f>(Table2[[#This Row],[Close Price]]/Table2[[#This Row],[Day Low]])-1</f>
        <v>1.1760513186029664E-2</v>
      </c>
      <c r="AD266" s="1">
        <f>(Table2[[#This Row],[Day High]]/Table2[[#This Row],[Close Price]])-1</f>
        <v>1.0038746037337232E-2</v>
      </c>
      <c r="AE266" s="1">
        <f>(Table2[[#This Row],[Close Price]]/Table2[[#This Row],[Current Week Low]])-1</f>
        <v>1.1760513186029664E-2</v>
      </c>
      <c r="AF266" s="1">
        <f>(Table2[[#This Row],[Current Week High]]/Table2[[#This Row],[Close Price]])-1</f>
        <v>1.0038746037337232E-2</v>
      </c>
      <c r="AG266" s="1">
        <f>(Table2[[#This Row],[Close Price]]/Table2[[#This Row],[Current Month Low]])-1</f>
        <v>4.5672191528544959E-2</v>
      </c>
      <c r="AH266" s="1">
        <f>(Table2[[#This Row],[Current Month High]]/Table2[[#This Row],[Close Price]])-1</f>
        <v>1.585065163790067E-2</v>
      </c>
      <c r="AI266">
        <v>12.874251497005901</v>
      </c>
      <c r="AJ266">
        <v>119.39721792890199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0</v>
      </c>
      <c r="AM266">
        <v>0</v>
      </c>
      <c r="AN266">
        <v>3.37</v>
      </c>
      <c r="AO266" t="s">
        <v>3216</v>
      </c>
      <c r="AP266">
        <v>7.3306336876725997E-2</v>
      </c>
      <c r="AQ266">
        <f>(Table2[[#This Row],[Sharpe Ratio]]-AVERAGE(Table2[Sharpe Ratio]))/_xlfn.STDEV.P(Table2[Sharpe Ratio])</f>
        <v>0.11706547532770106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0.29147364207070492</v>
      </c>
      <c r="AS266">
        <f>_xlfn.RANK.AVG(Table2[[#This Row],[1Y Return vs Nifty Z-Score]],Table2[1Y Return vs Nifty Z-Score])</f>
        <v>232</v>
      </c>
      <c r="AT266">
        <f>_xlfn.RANK.AVG(Table2[[#This Row],[6M Return vs Nifty Z-Score]],Table2[6M Return vs Nifty Z-Score])</f>
        <v>330</v>
      </c>
      <c r="AU266">
        <f>_xlfn.RANK.AVG(Table2[[#This Row],[Sharpe Ratio Z-Score]],Table2[Sharpe Ratio Z-Score])</f>
        <v>314</v>
      </c>
      <c r="AV266">
        <f>(Table2[[#This Row],[Rank 1Y]]+Table2[[#This Row],[Rank 6M]]+Table2[[#This Row],[Rank Sharpe]])/3</f>
        <v>292</v>
      </c>
    </row>
    <row r="267" spans="1:48" x14ac:dyDescent="0.3">
      <c r="A267" t="s">
        <v>1046</v>
      </c>
      <c r="B267" t="s">
        <v>1047</v>
      </c>
      <c r="C267" t="s">
        <v>3168</v>
      </c>
      <c r="D267" t="s">
        <v>18</v>
      </c>
      <c r="E267">
        <v>13124.306239</v>
      </c>
      <c r="F267">
        <v>876.1</v>
      </c>
      <c r="G267">
        <v>46.412070857447901</v>
      </c>
      <c r="H267">
        <f>(Table2[[#This Row],[1Y Return vs Nifty]]-AVERAGE(Table2[1Y Return vs Nifty]))/_xlfn.STDEV.P(Table2[1Y Return vs Nifty])</f>
        <v>0.30562350162432628</v>
      </c>
      <c r="I267">
        <v>-13.563935951442801</v>
      </c>
      <c r="J267">
        <f>(Table2[[#This Row],[1M Return vs Nifty]]-AVERAGE(Table2[1M Return vs Nifty]))/_xlfn.STDEV.P(Table2[1M Return vs Nifty])</f>
        <v>-1.5540423550484723</v>
      </c>
      <c r="K267">
        <v>-11.761599466858</v>
      </c>
      <c r="L267">
        <f>(Table2[[#This Row],[6M Return vs Nifty]]-AVERAGE(Table2[6M Return vs Nifty]))/_xlfn.STDEV.P(Table2[6M Return vs Nifty])</f>
        <v>-0.85474743052879398</v>
      </c>
      <c r="M267">
        <v>-7.0149553484820197</v>
      </c>
      <c r="N267">
        <f>(Table2[[#This Row],[1W Return vs Nifty]]-AVERAGE(Table2[1W Return vs Nifty]))/_xlfn.STDEV.P(Table2[1W Return vs Nifty])</f>
        <v>-1.7067862575033297</v>
      </c>
      <c r="O267">
        <v>932.84</v>
      </c>
      <c r="P267">
        <v>957.10989751902503</v>
      </c>
      <c r="Q267">
        <v>867.73527554870304</v>
      </c>
      <c r="R267">
        <v>21.832659355528602</v>
      </c>
      <c r="S267" s="1">
        <f>(Table2[[#This Row],[Close Price]]-Table2[[#This Row],[20D EMA]])/Table2[[#This Row],[20D EMA]]</f>
        <v>-6.082500750396639E-2</v>
      </c>
      <c r="T267" s="1">
        <f>(Table2[[#This Row],[Close Price]]-Table2[[#This Row],[50D EMA]])/Table2[[#This Row],[50D EMA]]</f>
        <v>-8.4640120981942638E-2</v>
      </c>
      <c r="U267" s="1">
        <f>(Table2[[#This Row],[Close Price]]-Table2[[#This Row],[200D EMA]])/Table2[[#This Row],[200D EMA]]</f>
        <v>9.6397192634673466E-3</v>
      </c>
      <c r="V267">
        <v>0.40196487738773401</v>
      </c>
      <c r="W267">
        <v>872.15</v>
      </c>
      <c r="X267">
        <v>892</v>
      </c>
      <c r="Y267">
        <v>872.15</v>
      </c>
      <c r="Z267">
        <v>892</v>
      </c>
      <c r="AA267">
        <v>868</v>
      </c>
      <c r="AB267">
        <v>993.75</v>
      </c>
      <c r="AC267" s="1">
        <f>(Table2[[#This Row],[Close Price]]/Table2[[#This Row],[Day Low]])-1</f>
        <v>4.5290374362207952E-3</v>
      </c>
      <c r="AD267" s="1">
        <f>(Table2[[#This Row],[Day High]]/Table2[[#This Row],[Close Price]])-1</f>
        <v>1.8148613172012329E-2</v>
      </c>
      <c r="AE267" s="1">
        <f>(Table2[[#This Row],[Close Price]]/Table2[[#This Row],[Current Week Low]])-1</f>
        <v>4.5290374362207952E-3</v>
      </c>
      <c r="AF267" s="1">
        <f>(Table2[[#This Row],[Current Week High]]/Table2[[#This Row],[Close Price]])-1</f>
        <v>1.8148613172012329E-2</v>
      </c>
      <c r="AG267" s="1">
        <f>(Table2[[#This Row],[Close Price]]/Table2[[#This Row],[Current Month Low]])-1</f>
        <v>9.3317972350230871E-3</v>
      </c>
      <c r="AH267" s="1">
        <f>(Table2[[#This Row],[Current Month High]]/Table2[[#This Row],[Close Price]])-1</f>
        <v>0.13428832325077034</v>
      </c>
      <c r="AI267">
        <v>45.531332039721399</v>
      </c>
      <c r="AJ267">
        <v>84.364478114478104</v>
      </c>
      <c r="AK267" t="str">
        <f>IF(AND(Table2[[#This Row],[20D EMA]]&gt;Table2[[#This Row],[50D EMA]],Table2[[#This Row],[50D EMA]]&gt;Table2[[#This Row],[200D EMA]]),"Uptrend","Downtrend/NoTrend")</f>
        <v>Downtrend/NoTrend</v>
      </c>
      <c r="AL267">
        <v>-0.11</v>
      </c>
      <c r="AM267" t="s">
        <v>3215</v>
      </c>
      <c r="AN267">
        <v>-9.25</v>
      </c>
      <c r="AO267" t="s">
        <v>3215</v>
      </c>
      <c r="AP267">
        <v>0.18050328509268301</v>
      </c>
      <c r="AQ267">
        <f>(Table2[[#This Row],[Sharpe Ratio]]-AVERAGE(Table2[Sharpe Ratio]))/_xlfn.STDEV.P(Table2[Sharpe Ratio])</f>
        <v>1.3639727543413547</v>
      </c>
      <c r="AR2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7">
        <f>_xlfn.RANK.AVG(Table2[[#This Row],[1Y Return vs Nifty Z-Score]],Table2[1Y Return vs Nifty Z-Score])</f>
        <v>209</v>
      </c>
      <c r="AT267">
        <f>_xlfn.RANK.AVG(Table2[[#This Row],[6M Return vs Nifty Z-Score]],Table2[6M Return vs Nifty Z-Score])</f>
        <v>604</v>
      </c>
      <c r="AU267">
        <f>_xlfn.RANK.AVG(Table2[[#This Row],[Sharpe Ratio Z-Score]],Table2[Sharpe Ratio Z-Score])</f>
        <v>65</v>
      </c>
      <c r="AV267">
        <f>(Table2[[#This Row],[Rank 1Y]]+Table2[[#This Row],[Rank 6M]]+Table2[[#This Row],[Rank Sharpe]])/3</f>
        <v>292.66666666666669</v>
      </c>
    </row>
    <row r="268" spans="1:48" x14ac:dyDescent="0.3">
      <c r="A268" t="s">
        <v>580</v>
      </c>
      <c r="B268" t="s">
        <v>581</v>
      </c>
      <c r="C268" t="s">
        <v>3179</v>
      </c>
      <c r="D268" t="s">
        <v>111</v>
      </c>
      <c r="E268">
        <v>35031.030872830001</v>
      </c>
      <c r="F268">
        <v>331.15</v>
      </c>
      <c r="G268">
        <v>21.141704633514198</v>
      </c>
      <c r="H268">
        <f>(Table2[[#This Row],[1Y Return vs Nifty]]-AVERAGE(Table2[1Y Return vs Nifty]))/_xlfn.STDEV.P(Table2[1Y Return vs Nifty])</f>
        <v>-0.11509365867428126</v>
      </c>
      <c r="I268">
        <v>1.41738887378745</v>
      </c>
      <c r="J268">
        <f>(Table2[[#This Row],[1M Return vs Nifty]]-AVERAGE(Table2[1M Return vs Nifty]))/_xlfn.STDEV.P(Table2[1M Return vs Nifty])</f>
        <v>-0.10653221381007448</v>
      </c>
      <c r="K268">
        <v>43.833650164985599</v>
      </c>
      <c r="L268">
        <f>(Table2[[#This Row],[6M Return vs Nifty]]-AVERAGE(Table2[6M Return vs Nifty]))/_xlfn.STDEV.P(Table2[6M Return vs Nifty])</f>
        <v>0.80039225837550465</v>
      </c>
      <c r="M268">
        <v>4.2241065012535</v>
      </c>
      <c r="N268">
        <f>(Table2[[#This Row],[1W Return vs Nifty]]-AVERAGE(Table2[1W Return vs Nifty]))/_xlfn.STDEV.P(Table2[1W Return vs Nifty])</f>
        <v>1.0113553433085591</v>
      </c>
      <c r="O268">
        <v>319.88</v>
      </c>
      <c r="P268">
        <v>317.07196190489901</v>
      </c>
      <c r="Q268">
        <v>281.13273576407602</v>
      </c>
      <c r="R268">
        <v>67.670043283523597</v>
      </c>
      <c r="S268" s="1">
        <f>(Table2[[#This Row],[Close Price]]-Table2[[#This Row],[20D EMA]])/Table2[[#This Row],[20D EMA]]</f>
        <v>3.5231961985744596E-2</v>
      </c>
      <c r="T268" s="1">
        <f>(Table2[[#This Row],[Close Price]]-Table2[[#This Row],[50D EMA]])/Table2[[#This Row],[50D EMA]]</f>
        <v>4.440013557339851E-2</v>
      </c>
      <c r="U268" s="1">
        <f>(Table2[[#This Row],[Close Price]]-Table2[[#This Row],[200D EMA]])/Table2[[#This Row],[200D EMA]]</f>
        <v>0.17791334082807769</v>
      </c>
      <c r="V268">
        <v>0.98373633863266596</v>
      </c>
      <c r="W268">
        <v>328</v>
      </c>
      <c r="X268">
        <v>337.45</v>
      </c>
      <c r="Y268">
        <v>328</v>
      </c>
      <c r="Z268">
        <v>337.45</v>
      </c>
      <c r="AA268">
        <v>303</v>
      </c>
      <c r="AB268">
        <v>337.45</v>
      </c>
      <c r="AC268" s="1">
        <f>(Table2[[#This Row],[Close Price]]/Table2[[#This Row],[Day Low]])-1</f>
        <v>9.6036585365852911E-3</v>
      </c>
      <c r="AD268" s="1">
        <f>(Table2[[#This Row],[Day High]]/Table2[[#This Row],[Close Price]])-1</f>
        <v>1.902461120338228E-2</v>
      </c>
      <c r="AE268" s="1">
        <f>(Table2[[#This Row],[Close Price]]/Table2[[#This Row],[Current Week Low]])-1</f>
        <v>9.6036585365852911E-3</v>
      </c>
      <c r="AF268" s="1">
        <f>(Table2[[#This Row],[Current Week High]]/Table2[[#This Row],[Close Price]])-1</f>
        <v>1.902461120338228E-2</v>
      </c>
      <c r="AG268" s="1">
        <f>(Table2[[#This Row],[Close Price]]/Table2[[#This Row],[Current Month Low]])-1</f>
        <v>9.2904290429042913E-2</v>
      </c>
      <c r="AH268" s="1">
        <f>(Table2[[#This Row],[Current Month High]]/Table2[[#This Row],[Close Price]])-1</f>
        <v>1.902461120338228E-2</v>
      </c>
      <c r="AI268">
        <v>5.3601087120640196</v>
      </c>
      <c r="AJ268">
        <v>66.616352201257797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-7.0000000000000007E-2</v>
      </c>
      <c r="AM268" t="s">
        <v>3215</v>
      </c>
      <c r="AN268">
        <v>5.58</v>
      </c>
      <c r="AO268" t="s">
        <v>3216</v>
      </c>
      <c r="AP268">
        <v>3.6961215869208003E-2</v>
      </c>
      <c r="AQ268">
        <f>(Table2[[#This Row],[Sharpe Ratio]]-AVERAGE(Table2[Sharpe Ratio]))/_xlfn.STDEV.P(Table2[Sharpe Ratio])</f>
        <v>-0.30569838777787373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1.2844233414218342</v>
      </c>
      <c r="AS268">
        <f>_xlfn.RANK.AVG(Table2[[#This Row],[1Y Return vs Nifty Z-Score]],Table2[1Y Return vs Nifty Z-Score])</f>
        <v>328</v>
      </c>
      <c r="AT268">
        <f>_xlfn.RANK.AVG(Table2[[#This Row],[6M Return vs Nifty Z-Score]],Table2[6M Return vs Nifty Z-Score])</f>
        <v>131</v>
      </c>
      <c r="AU268">
        <f>_xlfn.RANK.AVG(Table2[[#This Row],[Sharpe Ratio Z-Score]],Table2[Sharpe Ratio Z-Score])</f>
        <v>420</v>
      </c>
      <c r="AV268">
        <f>(Table2[[#This Row],[Rank 1Y]]+Table2[[#This Row],[Rank 6M]]+Table2[[#This Row],[Rank Sharpe]])/3</f>
        <v>293</v>
      </c>
    </row>
    <row r="269" spans="1:48" x14ac:dyDescent="0.3">
      <c r="A269" t="s">
        <v>1480</v>
      </c>
      <c r="B269" t="s">
        <v>1481</v>
      </c>
      <c r="C269" t="s">
        <v>3179</v>
      </c>
      <c r="D269" t="s">
        <v>78</v>
      </c>
      <c r="E269">
        <v>7202.2129111449904</v>
      </c>
      <c r="F269">
        <v>3639.95</v>
      </c>
      <c r="G269">
        <v>47.674882440582202</v>
      </c>
      <c r="H269">
        <f>(Table2[[#This Row],[1Y Return vs Nifty]]-AVERAGE(Table2[1Y Return vs Nifty]))/_xlfn.STDEV.P(Table2[1Y Return vs Nifty])</f>
        <v>0.32664759358011553</v>
      </c>
      <c r="I269">
        <v>-4.4894678205727701</v>
      </c>
      <c r="J269">
        <f>(Table2[[#This Row],[1M Return vs Nifty]]-AVERAGE(Table2[1M Return vs Nifty]))/_xlfn.STDEV.P(Table2[1M Return vs Nifty])</f>
        <v>-0.67725843913887662</v>
      </c>
      <c r="K269">
        <v>65.258907684600302</v>
      </c>
      <c r="L269">
        <f>(Table2[[#This Row],[6M Return vs Nifty]]-AVERAGE(Table2[6M Return vs Nifty]))/_xlfn.STDEV.P(Table2[6M Return vs Nifty])</f>
        <v>1.4382488072810413</v>
      </c>
      <c r="M269">
        <v>0.85405296341443404</v>
      </c>
      <c r="N269">
        <f>(Table2[[#This Row],[1W Return vs Nifty]]-AVERAGE(Table2[1W Return vs Nifty]))/_xlfn.STDEV.P(Table2[1W Return vs Nifty])</f>
        <v>0.19631554366734527</v>
      </c>
      <c r="O269">
        <v>3614.05</v>
      </c>
      <c r="P269">
        <v>3421.86669001562</v>
      </c>
      <c r="Q269">
        <v>2727.7126187275298</v>
      </c>
      <c r="R269">
        <v>51.091712214754303</v>
      </c>
      <c r="S269" s="1">
        <f>(Table2[[#This Row],[Close Price]]-Table2[[#This Row],[20D EMA]])/Table2[[#This Row],[20D EMA]]</f>
        <v>7.1664752839611058E-3</v>
      </c>
      <c r="T269" s="1">
        <f>(Table2[[#This Row],[Close Price]]-Table2[[#This Row],[50D EMA]])/Table2[[#This Row],[50D EMA]]</f>
        <v>6.3732263626957469E-2</v>
      </c>
      <c r="U269" s="1">
        <f>(Table2[[#This Row],[Close Price]]-Table2[[#This Row],[200D EMA]])/Table2[[#This Row],[200D EMA]]</f>
        <v>0.33443309790384962</v>
      </c>
      <c r="V269">
        <v>0.48129860308337202</v>
      </c>
      <c r="W269">
        <v>3580.05</v>
      </c>
      <c r="X269">
        <v>3648</v>
      </c>
      <c r="Y269">
        <v>3580.05</v>
      </c>
      <c r="Z269">
        <v>3648</v>
      </c>
      <c r="AA269">
        <v>3487.4</v>
      </c>
      <c r="AB269">
        <v>3717</v>
      </c>
      <c r="AC269" s="1">
        <f>(Table2[[#This Row],[Close Price]]/Table2[[#This Row],[Day Low]])-1</f>
        <v>1.673160989371647E-2</v>
      </c>
      <c r="AD269" s="1">
        <f>(Table2[[#This Row],[Day High]]/Table2[[#This Row],[Close Price]])-1</f>
        <v>2.211568840231326E-3</v>
      </c>
      <c r="AE269" s="1">
        <f>(Table2[[#This Row],[Close Price]]/Table2[[#This Row],[Current Week Low]])-1</f>
        <v>1.673160989371647E-2</v>
      </c>
      <c r="AF269" s="1">
        <f>(Table2[[#This Row],[Current Week High]]/Table2[[#This Row],[Close Price]])-1</f>
        <v>2.211568840231326E-3</v>
      </c>
      <c r="AG269" s="1">
        <f>(Table2[[#This Row],[Close Price]]/Table2[[#This Row],[Current Month Low]])-1</f>
        <v>4.3743189768882251E-2</v>
      </c>
      <c r="AH269" s="1">
        <f>(Table2[[#This Row],[Current Month High]]/Table2[[#This Row],[Close Price]])-1</f>
        <v>2.1167873185071295E-2</v>
      </c>
      <c r="AI269">
        <v>4.9478701630516904</v>
      </c>
      <c r="AJ269">
        <v>128.210031347962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0.1</v>
      </c>
      <c r="AM269" t="s">
        <v>3216</v>
      </c>
      <c r="AN269">
        <v>0.25</v>
      </c>
      <c r="AO269" t="s">
        <v>3216</v>
      </c>
      <c r="AP269">
        <v>-1.9476781426940998E-2</v>
      </c>
      <c r="AQ269">
        <f>(Table2[[#This Row],[Sharpe Ratio]]-AVERAGE(Table2[Sharpe Ratio]))/_xlfn.STDEV.P(Table2[Sharpe Ratio])</f>
        <v>-0.96218115909473079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0.32177234629489482</v>
      </c>
      <c r="AS269">
        <f>_xlfn.RANK.AVG(Table2[[#This Row],[1Y Return vs Nifty Z-Score]],Table2[1Y Return vs Nifty Z-Score])</f>
        <v>202</v>
      </c>
      <c r="AT269">
        <f>_xlfn.RANK.AVG(Table2[[#This Row],[6M Return vs Nifty Z-Score]],Table2[6M Return vs Nifty Z-Score])</f>
        <v>61</v>
      </c>
      <c r="AU269">
        <f>_xlfn.RANK.AVG(Table2[[#This Row],[Sharpe Ratio Z-Score]],Table2[Sharpe Ratio Z-Score])</f>
        <v>616</v>
      </c>
      <c r="AV269">
        <f>(Table2[[#This Row],[Rank 1Y]]+Table2[[#This Row],[Rank 6M]]+Table2[[#This Row],[Rank Sharpe]])/3</f>
        <v>293</v>
      </c>
    </row>
    <row r="270" spans="1:48" x14ac:dyDescent="0.3">
      <c r="A270" t="s">
        <v>191</v>
      </c>
      <c r="B270" t="s">
        <v>192</v>
      </c>
      <c r="C270" t="s">
        <v>3175</v>
      </c>
      <c r="D270" t="s">
        <v>95</v>
      </c>
      <c r="E270">
        <v>141170.10118646</v>
      </c>
      <c r="F270">
        <v>441.8</v>
      </c>
      <c r="G270">
        <v>40.661944807758204</v>
      </c>
      <c r="H270">
        <f>(Table2[[#This Row],[1Y Return vs Nifty]]-AVERAGE(Table2[1Y Return vs Nifty]))/_xlfn.STDEV.P(Table2[1Y Return vs Nifty])</f>
        <v>0.20989173891274027</v>
      </c>
      <c r="I270">
        <v>4.1128342827230604</v>
      </c>
      <c r="J270">
        <f>(Table2[[#This Row],[1M Return vs Nifty]]-AVERAGE(Table2[1M Return vs Nifty]))/_xlfn.STDEV.P(Table2[1M Return vs Nifty])</f>
        <v>0.15390433703607609</v>
      </c>
      <c r="K270">
        <v>-2.7694901975148398</v>
      </c>
      <c r="L270">
        <f>(Table2[[#This Row],[6M Return vs Nifty]]-AVERAGE(Table2[6M Return vs Nifty]))/_xlfn.STDEV.P(Table2[6M Return vs Nifty])</f>
        <v>-0.58704115998928075</v>
      </c>
      <c r="M270">
        <v>4.39519611271679</v>
      </c>
      <c r="N270">
        <f>(Table2[[#This Row],[1W Return vs Nifty]]-AVERAGE(Table2[1W Return vs Nifty]))/_xlfn.STDEV.P(Table2[1W Return vs Nifty])</f>
        <v>1.0527329775455354</v>
      </c>
      <c r="O270">
        <v>431.46</v>
      </c>
      <c r="P270">
        <v>429.84205600330102</v>
      </c>
      <c r="Q270">
        <v>392.90534381980899</v>
      </c>
      <c r="R270">
        <v>63.078483174667603</v>
      </c>
      <c r="S270" s="1">
        <f>(Table2[[#This Row],[Close Price]]-Table2[[#This Row],[20D EMA]])/Table2[[#This Row],[20D EMA]]</f>
        <v>2.3965141612200511E-2</v>
      </c>
      <c r="T270" s="1">
        <f>(Table2[[#This Row],[Close Price]]-Table2[[#This Row],[50D EMA]])/Table2[[#This Row],[50D EMA]]</f>
        <v>2.78193904707341E-2</v>
      </c>
      <c r="U270" s="1">
        <f>(Table2[[#This Row],[Close Price]]-Table2[[#This Row],[200D EMA]])/Table2[[#This Row],[200D EMA]]</f>
        <v>0.12444385638749338</v>
      </c>
      <c r="V270">
        <v>1.0795719563722801</v>
      </c>
      <c r="W270">
        <v>440.5</v>
      </c>
      <c r="X270">
        <v>451.9</v>
      </c>
      <c r="Y270">
        <v>440.5</v>
      </c>
      <c r="Z270">
        <v>451.9</v>
      </c>
      <c r="AA270">
        <v>411.3</v>
      </c>
      <c r="AB270">
        <v>451.9</v>
      </c>
      <c r="AC270" s="1">
        <f>(Table2[[#This Row],[Close Price]]/Table2[[#This Row],[Day Low]])-1</f>
        <v>2.9511918274687243E-3</v>
      </c>
      <c r="AD270" s="1">
        <f>(Table2[[#This Row],[Day High]]/Table2[[#This Row],[Close Price]])-1</f>
        <v>2.2861023087369814E-2</v>
      </c>
      <c r="AE270" s="1">
        <f>(Table2[[#This Row],[Close Price]]/Table2[[#This Row],[Current Week Low]])-1</f>
        <v>2.9511918274687243E-3</v>
      </c>
      <c r="AF270" s="1">
        <f>(Table2[[#This Row],[Current Week High]]/Table2[[#This Row],[Close Price]])-1</f>
        <v>2.2861023087369814E-2</v>
      </c>
      <c r="AG270" s="1">
        <f>(Table2[[#This Row],[Close Price]]/Table2[[#This Row],[Current Month Low]])-1</f>
        <v>7.4155117918794033E-2</v>
      </c>
      <c r="AH270" s="1">
        <f>(Table2[[#This Row],[Current Month High]]/Table2[[#This Row],[Close Price]])-1</f>
        <v>2.2861023087369814E-2</v>
      </c>
      <c r="AI270">
        <v>6.60932548664554</v>
      </c>
      <c r="AJ270">
        <v>91.421143847487002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-0.02</v>
      </c>
      <c r="AM270" t="s">
        <v>3215</v>
      </c>
      <c r="AN270">
        <v>2.89</v>
      </c>
      <c r="AO270" t="s">
        <v>3216</v>
      </c>
      <c r="AP270">
        <v>0.145526169488537</v>
      </c>
      <c r="AQ270">
        <f>(Table2[[#This Row],[Sharpe Ratio]]-AVERAGE(Table2[Sharpe Ratio]))/_xlfn.STDEV.P(Table2[Sharpe Ratio])</f>
        <v>0.95712143281073314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1.7866093263158045</v>
      </c>
      <c r="AS270">
        <f>_xlfn.RANK.AVG(Table2[[#This Row],[1Y Return vs Nifty Z-Score]],Table2[1Y Return vs Nifty Z-Score])</f>
        <v>243</v>
      </c>
      <c r="AT270">
        <f>_xlfn.RANK.AVG(Table2[[#This Row],[6M Return vs Nifty Z-Score]],Table2[6M Return vs Nifty Z-Score])</f>
        <v>518</v>
      </c>
      <c r="AU270">
        <f>_xlfn.RANK.AVG(Table2[[#This Row],[Sharpe Ratio Z-Score]],Table2[Sharpe Ratio Z-Score])</f>
        <v>122</v>
      </c>
      <c r="AV270">
        <f>(Table2[[#This Row],[Rank 1Y]]+Table2[[#This Row],[Rank 6M]]+Table2[[#This Row],[Rank Sharpe]])/3</f>
        <v>294.33333333333331</v>
      </c>
    </row>
    <row r="271" spans="1:48" x14ac:dyDescent="0.3">
      <c r="A271" t="s">
        <v>441</v>
      </c>
      <c r="B271" t="s">
        <v>442</v>
      </c>
      <c r="C271" t="s">
        <v>3175</v>
      </c>
      <c r="D271" t="s">
        <v>108</v>
      </c>
      <c r="E271">
        <v>51311.335599974998</v>
      </c>
      <c r="F271">
        <v>129.78</v>
      </c>
      <c r="G271">
        <v>43.605331884979698</v>
      </c>
      <c r="H271">
        <f>(Table2[[#This Row],[1Y Return vs Nifty]]-AVERAGE(Table2[1Y Return vs Nifty]))/_xlfn.STDEV.P(Table2[1Y Return vs Nifty])</f>
        <v>0.25889512263162806</v>
      </c>
      <c r="I271">
        <v>-12.0362448778553</v>
      </c>
      <c r="J271">
        <f>(Table2[[#This Row],[1M Return vs Nifty]]-AVERAGE(Table2[1M Return vs Nifty]))/_xlfn.STDEV.P(Table2[1M Return vs Nifty])</f>
        <v>-1.4064353611747982</v>
      </c>
      <c r="K271">
        <v>-10.3008093482254</v>
      </c>
      <c r="L271">
        <f>(Table2[[#This Row],[6M Return vs Nifty]]-AVERAGE(Table2[6M Return vs Nifty]))/_xlfn.STDEV.P(Table2[6M Return vs Nifty])</f>
        <v>-0.8112578928701093</v>
      </c>
      <c r="M271">
        <v>-0.42761030003968098</v>
      </c>
      <c r="N271">
        <f>(Table2[[#This Row],[1W Return vs Nifty]]-AVERAGE(Table2[1W Return vs Nifty]))/_xlfn.STDEV.P(Table2[1W Return vs Nifty])</f>
        <v>-0.11365180780771919</v>
      </c>
      <c r="O271">
        <v>133.44</v>
      </c>
      <c r="P271">
        <v>136.005936803861</v>
      </c>
      <c r="Q271">
        <v>121.191740151809</v>
      </c>
      <c r="R271">
        <v>42.033385090999403</v>
      </c>
      <c r="S271" s="1">
        <f>(Table2[[#This Row],[Close Price]]-Table2[[#This Row],[20D EMA]])/Table2[[#This Row],[20D EMA]]</f>
        <v>-2.742805755395681E-2</v>
      </c>
      <c r="T271" s="1">
        <f>(Table2[[#This Row],[Close Price]]-Table2[[#This Row],[50D EMA]])/Table2[[#This Row],[50D EMA]]</f>
        <v>-4.5776948787461011E-2</v>
      </c>
      <c r="U271" s="1">
        <f>(Table2[[#This Row],[Close Price]]-Table2[[#This Row],[200D EMA]])/Table2[[#This Row],[200D EMA]]</f>
        <v>7.0865059264212618E-2</v>
      </c>
      <c r="V271">
        <v>0.51292956424372704</v>
      </c>
      <c r="W271">
        <v>129.5</v>
      </c>
      <c r="X271">
        <v>132.30000000000001</v>
      </c>
      <c r="Y271">
        <v>129.5</v>
      </c>
      <c r="Z271">
        <v>132.30000000000001</v>
      </c>
      <c r="AA271">
        <v>124.76</v>
      </c>
      <c r="AB271">
        <v>140</v>
      </c>
      <c r="AC271" s="1">
        <f>(Table2[[#This Row],[Close Price]]/Table2[[#This Row],[Day Low]])-1</f>
        <v>2.1621621621621401E-3</v>
      </c>
      <c r="AD271" s="1">
        <f>(Table2[[#This Row],[Day High]]/Table2[[#This Row],[Close Price]])-1</f>
        <v>1.9417475728155331E-2</v>
      </c>
      <c r="AE271" s="1">
        <f>(Table2[[#This Row],[Close Price]]/Table2[[#This Row],[Current Week Low]])-1</f>
        <v>2.1621621621621401E-3</v>
      </c>
      <c r="AF271" s="1">
        <f>(Table2[[#This Row],[Current Week High]]/Table2[[#This Row],[Close Price]])-1</f>
        <v>1.9417475728155331E-2</v>
      </c>
      <c r="AG271" s="1">
        <f>(Table2[[#This Row],[Close Price]]/Table2[[#This Row],[Current Month Low]])-1</f>
        <v>4.0237255530618743E-2</v>
      </c>
      <c r="AH271" s="1">
        <f>(Table2[[#This Row],[Current Month High]]/Table2[[#This Row],[Close Price]])-1</f>
        <v>7.8748651564185534E-2</v>
      </c>
      <c r="AI271">
        <v>31.376175065495399</v>
      </c>
      <c r="AJ271">
        <v>104.700315457413</v>
      </c>
      <c r="AK271" t="str">
        <f>IF(AND(Table2[[#This Row],[20D EMA]]&gt;Table2[[#This Row],[50D EMA]],Table2[[#This Row],[50D EMA]]&gt;Table2[[#This Row],[200D EMA]]),"Uptrend","Downtrend/NoTrend")</f>
        <v>Downtrend/NoTrend</v>
      </c>
      <c r="AL271">
        <v>-0.05</v>
      </c>
      <c r="AM271" t="s">
        <v>3215</v>
      </c>
      <c r="AN271">
        <v>-2.95</v>
      </c>
      <c r="AO271" t="s">
        <v>3215</v>
      </c>
      <c r="AP271">
        <v>0.17846662667649599</v>
      </c>
      <c r="AQ271">
        <f>(Table2[[#This Row],[Sharpe Ratio]]-AVERAGE(Table2[Sharpe Ratio]))/_xlfn.STDEV.P(Table2[Sharpe Ratio])</f>
        <v>1.3402824884683753</v>
      </c>
      <c r="AR2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1">
        <f>_xlfn.RANK.AVG(Table2[[#This Row],[1Y Return vs Nifty Z-Score]],Table2[1Y Return vs Nifty Z-Score])</f>
        <v>224</v>
      </c>
      <c r="AT271">
        <f>_xlfn.RANK.AVG(Table2[[#This Row],[6M Return vs Nifty Z-Score]],Table2[6M Return vs Nifty Z-Score])</f>
        <v>592</v>
      </c>
      <c r="AU271">
        <f>_xlfn.RANK.AVG(Table2[[#This Row],[Sharpe Ratio Z-Score]],Table2[Sharpe Ratio Z-Score])</f>
        <v>68</v>
      </c>
      <c r="AV271">
        <f>(Table2[[#This Row],[Rank 1Y]]+Table2[[#This Row],[Rank 6M]]+Table2[[#This Row],[Rank Sharpe]])/3</f>
        <v>294.66666666666669</v>
      </c>
    </row>
    <row r="272" spans="1:48" x14ac:dyDescent="0.3">
      <c r="A272" t="s">
        <v>934</v>
      </c>
      <c r="B272" t="s">
        <v>935</v>
      </c>
      <c r="C272" t="s">
        <v>3174</v>
      </c>
      <c r="D272" t="s">
        <v>54</v>
      </c>
      <c r="E272">
        <v>16480.943409420001</v>
      </c>
      <c r="F272">
        <v>7206.3</v>
      </c>
      <c r="G272">
        <v>35.567876073799901</v>
      </c>
      <c r="H272">
        <f>(Table2[[#This Row],[1Y Return vs Nifty]]-AVERAGE(Table2[1Y Return vs Nifty]))/_xlfn.STDEV.P(Table2[1Y Return vs Nifty])</f>
        <v>0.12508243646238404</v>
      </c>
      <c r="I272">
        <v>2.7716884380998699</v>
      </c>
      <c r="J272">
        <f>(Table2[[#This Row],[1M Return vs Nifty]]-AVERAGE(Table2[1M Return vs Nifty]))/_xlfn.STDEV.P(Table2[1M Return vs Nifty])</f>
        <v>2.4321524192822214E-2</v>
      </c>
      <c r="K272">
        <v>32.261544854087298</v>
      </c>
      <c r="L272">
        <f>(Table2[[#This Row],[6M Return vs Nifty]]-AVERAGE(Table2[6M Return vs Nifty]))/_xlfn.STDEV.P(Table2[6M Return vs Nifty])</f>
        <v>0.45587629862923584</v>
      </c>
      <c r="M272">
        <v>-4.1644079868051804</v>
      </c>
      <c r="N272">
        <f>(Table2[[#This Row],[1W Return vs Nifty]]-AVERAGE(Table2[1W Return vs Nifty]))/_xlfn.STDEV.P(Table2[1W Return vs Nifty])</f>
        <v>-1.0173878475247671</v>
      </c>
      <c r="O272">
        <v>7068.85</v>
      </c>
      <c r="P272">
        <v>6776.4969713505398</v>
      </c>
      <c r="Q272">
        <v>5884.1518228048199</v>
      </c>
      <c r="R272">
        <v>52.878457395058902</v>
      </c>
      <c r="S272" s="1">
        <f>(Table2[[#This Row],[Close Price]]-Table2[[#This Row],[20D EMA]])/Table2[[#This Row],[20D EMA]]</f>
        <v>1.9444464092461974E-2</v>
      </c>
      <c r="T272" s="1">
        <f>(Table2[[#This Row],[Close Price]]-Table2[[#This Row],[50D EMA]])/Table2[[#This Row],[50D EMA]]</f>
        <v>6.3425547221015247E-2</v>
      </c>
      <c r="U272" s="1">
        <f>(Table2[[#This Row],[Close Price]]-Table2[[#This Row],[200D EMA]])/Table2[[#This Row],[200D EMA]]</f>
        <v>0.22469647572161847</v>
      </c>
      <c r="V272">
        <v>1.13501100935291</v>
      </c>
      <c r="W272">
        <v>7152.25</v>
      </c>
      <c r="X272">
        <v>7260</v>
      </c>
      <c r="Y272">
        <v>7152.25</v>
      </c>
      <c r="Z272">
        <v>7260</v>
      </c>
      <c r="AA272">
        <v>6700</v>
      </c>
      <c r="AB272">
        <v>7600</v>
      </c>
      <c r="AC272" s="1">
        <f>(Table2[[#This Row],[Close Price]]/Table2[[#This Row],[Day Low]])-1</f>
        <v>7.5570624628613636E-3</v>
      </c>
      <c r="AD272" s="1">
        <f>(Table2[[#This Row],[Day High]]/Table2[[#This Row],[Close Price]])-1</f>
        <v>7.4518129969609603E-3</v>
      </c>
      <c r="AE272" s="1">
        <f>(Table2[[#This Row],[Close Price]]/Table2[[#This Row],[Current Week Low]])-1</f>
        <v>7.5570624628613636E-3</v>
      </c>
      <c r="AF272" s="1">
        <f>(Table2[[#This Row],[Current Week High]]/Table2[[#This Row],[Close Price]])-1</f>
        <v>7.4518129969609603E-3</v>
      </c>
      <c r="AG272" s="1">
        <f>(Table2[[#This Row],[Close Price]]/Table2[[#This Row],[Current Month Low]])-1</f>
        <v>7.5567164179104473E-2</v>
      </c>
      <c r="AH272" s="1">
        <f>(Table2[[#This Row],[Current Month High]]/Table2[[#This Row],[Close Price]])-1</f>
        <v>5.4632751897645049E-2</v>
      </c>
      <c r="AI272">
        <v>5.4632751897645004</v>
      </c>
      <c r="AJ272">
        <v>63.474356555051003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-0.09</v>
      </c>
      <c r="AM272" t="s">
        <v>3215</v>
      </c>
      <c r="AN272">
        <v>6.43</v>
      </c>
      <c r="AO272" t="s">
        <v>3216</v>
      </c>
      <c r="AP272">
        <v>3.5949365130680998E-2</v>
      </c>
      <c r="AQ272">
        <f>(Table2[[#This Row],[Sharpe Ratio]]-AVERAGE(Table2[Sharpe Ratio]))/_xlfn.STDEV.P(Table2[Sharpe Ratio])</f>
        <v>-0.31746816361704128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-0.72957575185736623</v>
      </c>
      <c r="AS272">
        <f>_xlfn.RANK.AVG(Table2[[#This Row],[1Y Return vs Nifty Z-Score]],Table2[1Y Return vs Nifty Z-Score])</f>
        <v>271</v>
      </c>
      <c r="AT272">
        <f>_xlfn.RANK.AVG(Table2[[#This Row],[6M Return vs Nifty Z-Score]],Table2[6M Return vs Nifty Z-Score])</f>
        <v>190</v>
      </c>
      <c r="AU272">
        <f>_xlfn.RANK.AVG(Table2[[#This Row],[Sharpe Ratio Z-Score]],Table2[Sharpe Ratio Z-Score])</f>
        <v>426</v>
      </c>
      <c r="AV272">
        <f>(Table2[[#This Row],[Rank 1Y]]+Table2[[#This Row],[Rank 6M]]+Table2[[#This Row],[Rank Sharpe]])/3</f>
        <v>295.66666666666669</v>
      </c>
    </row>
    <row r="273" spans="1:48" x14ac:dyDescent="0.3">
      <c r="A273" t="s">
        <v>782</v>
      </c>
      <c r="B273" t="s">
        <v>783</v>
      </c>
      <c r="C273" t="s">
        <v>3174</v>
      </c>
      <c r="D273" t="s">
        <v>54</v>
      </c>
      <c r="E273">
        <v>21752.84729772</v>
      </c>
      <c r="F273">
        <v>2085.9499999999998</v>
      </c>
      <c r="G273">
        <v>82.354699080822101</v>
      </c>
      <c r="H273">
        <f>(Table2[[#This Row],[1Y Return vs Nifty]]-AVERAGE(Table2[1Y Return vs Nifty]))/_xlfn.STDEV.P(Table2[1Y Return vs Nifty])</f>
        <v>0.90401928053016389</v>
      </c>
      <c r="I273">
        <v>28.330468874020202</v>
      </c>
      <c r="J273">
        <f>(Table2[[#This Row],[1M Return vs Nifty]]-AVERAGE(Table2[1M Return vs Nifty]))/_xlfn.STDEV.P(Table2[1M Return vs Nifty])</f>
        <v>2.4938356900143774</v>
      </c>
      <c r="K273">
        <v>26.638183335632199</v>
      </c>
      <c r="L273">
        <f>(Table2[[#This Row],[6M Return vs Nifty]]-AVERAGE(Table2[6M Return vs Nifty]))/_xlfn.STDEV.P(Table2[6M Return vs Nifty])</f>
        <v>0.28846183613672283</v>
      </c>
      <c r="M273">
        <v>11.220684089236199</v>
      </c>
      <c r="N273">
        <f>(Table2[[#This Row],[1W Return vs Nifty]]-AVERAGE(Table2[1W Return vs Nifty]))/_xlfn.STDEV.P(Table2[1W Return vs Nifty])</f>
        <v>2.7034617539207053</v>
      </c>
      <c r="O273">
        <v>1828.39</v>
      </c>
      <c r="P273">
        <v>1714.2015705511201</v>
      </c>
      <c r="Q273">
        <v>1505.17028700583</v>
      </c>
      <c r="R273">
        <v>89.412329706862494</v>
      </c>
      <c r="S273" s="1">
        <f>(Table2[[#This Row],[Close Price]]-Table2[[#This Row],[20D EMA]])/Table2[[#This Row],[20D EMA]]</f>
        <v>0.14086710165774244</v>
      </c>
      <c r="T273" s="1">
        <f>(Table2[[#This Row],[Close Price]]-Table2[[#This Row],[50D EMA]])/Table2[[#This Row],[50D EMA]]</f>
        <v>0.21686389502569509</v>
      </c>
      <c r="U273" s="1">
        <f>(Table2[[#This Row],[Close Price]]-Table2[[#This Row],[200D EMA]])/Table2[[#This Row],[200D EMA]]</f>
        <v>0.38585648282327556</v>
      </c>
      <c r="V273">
        <v>2.0675542335325199</v>
      </c>
      <c r="W273">
        <v>2035.4</v>
      </c>
      <c r="X273">
        <v>2117</v>
      </c>
      <c r="Y273">
        <v>2035.4</v>
      </c>
      <c r="Z273">
        <v>2117</v>
      </c>
      <c r="AA273">
        <v>1694.75</v>
      </c>
      <c r="AB273">
        <v>2138.75</v>
      </c>
      <c r="AC273" s="1">
        <f>(Table2[[#This Row],[Close Price]]/Table2[[#This Row],[Day Low]])-1</f>
        <v>2.48354131865971E-2</v>
      </c>
      <c r="AD273" s="1">
        <f>(Table2[[#This Row],[Day High]]/Table2[[#This Row],[Close Price]])-1</f>
        <v>1.4885304058103177E-2</v>
      </c>
      <c r="AE273" s="1">
        <f>(Table2[[#This Row],[Close Price]]/Table2[[#This Row],[Current Week Low]])-1</f>
        <v>2.48354131865971E-2</v>
      </c>
      <c r="AF273" s="1">
        <f>(Table2[[#This Row],[Current Week High]]/Table2[[#This Row],[Close Price]])-1</f>
        <v>1.4885304058103177E-2</v>
      </c>
      <c r="AG273" s="1">
        <f>(Table2[[#This Row],[Close Price]]/Table2[[#This Row],[Current Month Low]])-1</f>
        <v>0.2308305059743323</v>
      </c>
      <c r="AH273" s="1">
        <f>(Table2[[#This Row],[Current Month High]]/Table2[[#This Row],[Close Price]])-1</f>
        <v>2.5312207866919234E-2</v>
      </c>
      <c r="AI273">
        <v>2.5312207866919199</v>
      </c>
      <c r="AJ273">
        <v>117.58109940544399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0.11</v>
      </c>
      <c r="AM273" t="s">
        <v>3216</v>
      </c>
      <c r="AN273">
        <v>22.3</v>
      </c>
      <c r="AO273" t="s">
        <v>3216</v>
      </c>
      <c r="AQ273">
        <f>(Table2[[#This Row],[Sharpe Ratio]]-AVERAGE(Table2[Sharpe Ratio]))/_xlfn.STDEV.P(Table2[Sharpe Ratio])</f>
        <v>-0.73562862250492933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5.6541499380970404</v>
      </c>
      <c r="AS273">
        <f>_xlfn.RANK.AVG(Table2[[#This Row],[1Y Return vs Nifty Z-Score]],Table2[1Y Return vs Nifty Z-Score])</f>
        <v>107</v>
      </c>
      <c r="AT273">
        <f>_xlfn.RANK.AVG(Table2[[#This Row],[6M Return vs Nifty Z-Score]],Table2[6M Return vs Nifty Z-Score])</f>
        <v>233</v>
      </c>
      <c r="AU273">
        <f>_xlfn.RANK.AVG(Table2[[#This Row],[Sharpe Ratio Z-Score]],Table2[Sharpe Ratio Z-Score])</f>
        <v>551.5</v>
      </c>
      <c r="AV273">
        <f>(Table2[[#This Row],[Rank 1Y]]+Table2[[#This Row],[Rank 6M]]+Table2[[#This Row],[Rank Sharpe]])/3</f>
        <v>297.16666666666669</v>
      </c>
    </row>
    <row r="274" spans="1:48" x14ac:dyDescent="0.3">
      <c r="A274" t="s">
        <v>432</v>
      </c>
      <c r="B274" t="s">
        <v>433</v>
      </c>
      <c r="C274" t="s">
        <v>3170</v>
      </c>
      <c r="D274" t="s">
        <v>51</v>
      </c>
      <c r="E274">
        <v>53352.83557625</v>
      </c>
      <c r="F274">
        <v>4903.2</v>
      </c>
      <c r="G274">
        <v>44.540263391829001</v>
      </c>
      <c r="H274">
        <f>(Table2[[#This Row],[1Y Return vs Nifty]]-AVERAGE(Table2[1Y Return vs Nifty]))/_xlfn.STDEV.P(Table2[1Y Return vs Nifty])</f>
        <v>0.27446045813764069</v>
      </c>
      <c r="I274">
        <v>22.004406899782602</v>
      </c>
      <c r="J274">
        <f>(Table2[[#This Row],[1M Return vs Nifty]]-AVERAGE(Table2[1M Return vs Nifty]))/_xlfn.STDEV.P(Table2[1M Return vs Nifty])</f>
        <v>1.8826054437820792</v>
      </c>
      <c r="K274">
        <v>12.092531637292</v>
      </c>
      <c r="L274">
        <f>(Table2[[#This Row],[6M Return vs Nifty]]-AVERAGE(Table2[6M Return vs Nifty]))/_xlfn.STDEV.P(Table2[6M Return vs Nifty])</f>
        <v>-0.14458029581390805</v>
      </c>
      <c r="M274">
        <v>-2.1551158262393901</v>
      </c>
      <c r="N274">
        <f>(Table2[[#This Row],[1W Return vs Nifty]]-AVERAGE(Table2[1W Return vs Nifty]))/_xlfn.STDEV.P(Table2[1W Return vs Nifty])</f>
        <v>-0.53144509866912326</v>
      </c>
      <c r="O274">
        <v>4684.62</v>
      </c>
      <c r="P274">
        <v>4528.1412814542</v>
      </c>
      <c r="Q274">
        <v>4132.67161391639</v>
      </c>
      <c r="R274">
        <v>57.468716688569899</v>
      </c>
      <c r="S274" s="1">
        <f>(Table2[[#This Row],[Close Price]]-Table2[[#This Row],[20D EMA]])/Table2[[#This Row],[20D EMA]]</f>
        <v>4.6659067330968133E-2</v>
      </c>
      <c r="T274" s="1">
        <f>(Table2[[#This Row],[Close Price]]-Table2[[#This Row],[50D EMA]])/Table2[[#This Row],[50D EMA]]</f>
        <v>8.2828404688236837E-2</v>
      </c>
      <c r="U274" s="1">
        <f>(Table2[[#This Row],[Close Price]]-Table2[[#This Row],[200D EMA]])/Table2[[#This Row],[200D EMA]]</f>
        <v>0.1864480070201868</v>
      </c>
      <c r="V274">
        <v>0.93888704012212398</v>
      </c>
      <c r="W274">
        <v>4825.05</v>
      </c>
      <c r="X274">
        <v>4966.3500000000004</v>
      </c>
      <c r="Y274">
        <v>4825.05</v>
      </c>
      <c r="Z274">
        <v>4966.3500000000004</v>
      </c>
      <c r="AA274">
        <v>4600</v>
      </c>
      <c r="AB274">
        <v>5133.75</v>
      </c>
      <c r="AC274" s="1">
        <f>(Table2[[#This Row],[Close Price]]/Table2[[#This Row],[Day Low]])-1</f>
        <v>1.6196723350017095E-2</v>
      </c>
      <c r="AD274" s="1">
        <f>(Table2[[#This Row],[Day High]]/Table2[[#This Row],[Close Price]])-1</f>
        <v>1.287934410181113E-2</v>
      </c>
      <c r="AE274" s="1">
        <f>(Table2[[#This Row],[Close Price]]/Table2[[#This Row],[Current Week Low]])-1</f>
        <v>1.6196723350017095E-2</v>
      </c>
      <c r="AF274" s="1">
        <f>(Table2[[#This Row],[Current Week High]]/Table2[[#This Row],[Close Price]])-1</f>
        <v>1.287934410181113E-2</v>
      </c>
      <c r="AG274" s="1">
        <f>(Table2[[#This Row],[Close Price]]/Table2[[#This Row],[Current Month Low]])-1</f>
        <v>6.591304347826088E-2</v>
      </c>
      <c r="AH274" s="1">
        <f>(Table2[[#This Row],[Current Month High]]/Table2[[#This Row],[Close Price]])-1</f>
        <v>4.7020313264806601E-2</v>
      </c>
      <c r="AI274">
        <v>5.3597650513950104</v>
      </c>
      <c r="AJ274">
        <v>82.614525139664806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0.02</v>
      </c>
      <c r="AM274" t="s">
        <v>3216</v>
      </c>
      <c r="AN274">
        <v>3.81</v>
      </c>
      <c r="AO274" t="s">
        <v>3216</v>
      </c>
      <c r="AP274">
        <v>7.1522248588031995E-2</v>
      </c>
      <c r="AQ274">
        <f>(Table2[[#This Row],[Sharpe Ratio]]-AVERAGE(Table2[Sharpe Ratio]))/_xlfn.STDEV.P(Table2[Sharpe Ratio])</f>
        <v>9.6313087217790139E-2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1.577353594654479</v>
      </c>
      <c r="AS274">
        <f>_xlfn.RANK.AVG(Table2[[#This Row],[1Y Return vs Nifty Z-Score]],Table2[1Y Return vs Nifty Z-Score])</f>
        <v>219</v>
      </c>
      <c r="AT274">
        <f>_xlfn.RANK.AVG(Table2[[#This Row],[6M Return vs Nifty Z-Score]],Table2[6M Return vs Nifty Z-Score])</f>
        <v>356</v>
      </c>
      <c r="AU274">
        <f>_xlfn.RANK.AVG(Table2[[#This Row],[Sharpe Ratio Z-Score]],Table2[Sharpe Ratio Z-Score])</f>
        <v>318</v>
      </c>
      <c r="AV274">
        <f>(Table2[[#This Row],[Rank 1Y]]+Table2[[#This Row],[Rank 6M]]+Table2[[#This Row],[Rank Sharpe]])/3</f>
        <v>297.66666666666669</v>
      </c>
    </row>
    <row r="275" spans="1:48" x14ac:dyDescent="0.3">
      <c r="A275" t="s">
        <v>714</v>
      </c>
      <c r="B275" t="s">
        <v>715</v>
      </c>
      <c r="C275" t="s">
        <v>3168</v>
      </c>
      <c r="D275" t="s">
        <v>282</v>
      </c>
      <c r="E275">
        <v>25613.324133679998</v>
      </c>
      <c r="F275">
        <v>257.45</v>
      </c>
      <c r="G275">
        <v>48.951050366048797</v>
      </c>
      <c r="H275">
        <f>(Table2[[#This Row],[1Y Return vs Nifty]]-AVERAGE(Table2[1Y Return vs Nifty]))/_xlfn.STDEV.P(Table2[1Y Return vs Nifty])</f>
        <v>0.34789405043430882</v>
      </c>
      <c r="I275">
        <v>0.27102839998704797</v>
      </c>
      <c r="J275">
        <f>(Table2[[#This Row],[1M Return vs Nifty]]-AVERAGE(Table2[1M Return vs Nifty]))/_xlfn.STDEV.P(Table2[1M Return vs Nifty])</f>
        <v>-0.21729467512099751</v>
      </c>
      <c r="K275">
        <v>12.8899817078733</v>
      </c>
      <c r="L275">
        <f>(Table2[[#This Row],[6M Return vs Nifty]]-AVERAGE(Table2[6M Return vs Nifty]))/_xlfn.STDEV.P(Table2[6M Return vs Nifty])</f>
        <v>-0.12083921594684972</v>
      </c>
      <c r="M275">
        <v>-3.5207190622355</v>
      </c>
      <c r="N275">
        <f>(Table2[[#This Row],[1W Return vs Nifty]]-AVERAGE(Table2[1W Return vs Nifty]))/_xlfn.STDEV.P(Table2[1W Return vs Nifty])</f>
        <v>-0.86171314199799864</v>
      </c>
      <c r="O275">
        <v>261.13</v>
      </c>
      <c r="P275">
        <v>253.10039639920399</v>
      </c>
      <c r="Q275">
        <v>212.810991379293</v>
      </c>
      <c r="R275">
        <v>44.811942653037903</v>
      </c>
      <c r="S275" s="1">
        <f>(Table2[[#This Row],[Close Price]]-Table2[[#This Row],[20D EMA]])/Table2[[#This Row],[20D EMA]]</f>
        <v>-1.4092597556772515E-2</v>
      </c>
      <c r="T275" s="1">
        <f>(Table2[[#This Row],[Close Price]]-Table2[[#This Row],[50D EMA]])/Table2[[#This Row],[50D EMA]]</f>
        <v>1.7185289563654279E-2</v>
      </c>
      <c r="U275" s="1">
        <f>(Table2[[#This Row],[Close Price]]-Table2[[#This Row],[200D EMA]])/Table2[[#This Row],[200D EMA]]</f>
        <v>0.20975894304795042</v>
      </c>
      <c r="V275">
        <v>0.51392845274146104</v>
      </c>
      <c r="W275">
        <v>255.5</v>
      </c>
      <c r="X275">
        <v>260.75</v>
      </c>
      <c r="Y275">
        <v>255.5</v>
      </c>
      <c r="Z275">
        <v>260.75</v>
      </c>
      <c r="AA275">
        <v>251</v>
      </c>
      <c r="AB275">
        <v>278.8</v>
      </c>
      <c r="AC275" s="1">
        <f>(Table2[[#This Row],[Close Price]]/Table2[[#This Row],[Day Low]])-1</f>
        <v>7.6320939334637572E-3</v>
      </c>
      <c r="AD275" s="1">
        <f>(Table2[[#This Row],[Day High]]/Table2[[#This Row],[Close Price]])-1</f>
        <v>1.2818022917071348E-2</v>
      </c>
      <c r="AE275" s="1">
        <f>(Table2[[#This Row],[Close Price]]/Table2[[#This Row],[Current Week Low]])-1</f>
        <v>7.6320939334637572E-3</v>
      </c>
      <c r="AF275" s="1">
        <f>(Table2[[#This Row],[Current Week High]]/Table2[[#This Row],[Close Price]])-1</f>
        <v>1.2818022917071348E-2</v>
      </c>
      <c r="AG275" s="1">
        <f>(Table2[[#This Row],[Close Price]]/Table2[[#This Row],[Current Month Low]])-1</f>
        <v>2.5697211155378374E-2</v>
      </c>
      <c r="AH275" s="1">
        <f>(Table2[[#This Row],[Current Month High]]/Table2[[#This Row],[Close Price]])-1</f>
        <v>8.2928724024082356E-2</v>
      </c>
      <c r="AI275">
        <v>10.4680520489415</v>
      </c>
      <c r="AJ275">
        <v>94.448640483383599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0.24</v>
      </c>
      <c r="AM275" t="s">
        <v>3216</v>
      </c>
      <c r="AN275">
        <v>-3.29</v>
      </c>
      <c r="AO275" t="s">
        <v>3215</v>
      </c>
      <c r="AP275">
        <v>6.2488249250434003E-2</v>
      </c>
      <c r="AQ275">
        <f>(Table2[[#This Row],[Sharpe Ratio]]-AVERAGE(Table2[Sharpe Ratio]))/_xlfn.STDEV.P(Table2[Sharpe Ratio])</f>
        <v>-8.7697506813083047E-3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-0.86072273331284532</v>
      </c>
      <c r="AS275">
        <f>_xlfn.RANK.AVG(Table2[[#This Row],[1Y Return vs Nifty Z-Score]],Table2[1Y Return vs Nifty Z-Score])</f>
        <v>197</v>
      </c>
      <c r="AT275">
        <f>_xlfn.RANK.AVG(Table2[[#This Row],[6M Return vs Nifty Z-Score]],Table2[6M Return vs Nifty Z-Score])</f>
        <v>348</v>
      </c>
      <c r="AU275">
        <f>_xlfn.RANK.AVG(Table2[[#This Row],[Sharpe Ratio Z-Score]],Table2[Sharpe Ratio Z-Score])</f>
        <v>353</v>
      </c>
      <c r="AV275">
        <f>(Table2[[#This Row],[Rank 1Y]]+Table2[[#This Row],[Rank 6M]]+Table2[[#This Row],[Rank Sharpe]])/3</f>
        <v>299.33333333333331</v>
      </c>
    </row>
    <row r="276" spans="1:48" x14ac:dyDescent="0.3">
      <c r="A276" t="s">
        <v>918</v>
      </c>
      <c r="B276" t="s">
        <v>919</v>
      </c>
      <c r="C276" t="s">
        <v>3174</v>
      </c>
      <c r="D276" t="s">
        <v>54</v>
      </c>
      <c r="E276">
        <v>16999</v>
      </c>
      <c r="F276">
        <v>6747.35</v>
      </c>
      <c r="G276">
        <v>21.810405066785599</v>
      </c>
      <c r="H276">
        <f>(Table2[[#This Row],[1Y Return vs Nifty]]-AVERAGE(Table2[1Y Return vs Nifty]))/_xlfn.STDEV.P(Table2[1Y Return vs Nifty])</f>
        <v>-0.103960707735488</v>
      </c>
      <c r="I276">
        <v>-0.50664304605093502</v>
      </c>
      <c r="J276">
        <f>(Table2[[#This Row],[1M Return vs Nifty]]-AVERAGE(Table2[1M Return vs Nifty]))/_xlfn.STDEV.P(Table2[1M Return vs Nifty])</f>
        <v>-0.29243404482451829</v>
      </c>
      <c r="K276">
        <v>17.114006847967701</v>
      </c>
      <c r="L276">
        <f>(Table2[[#This Row],[6M Return vs Nifty]]-AVERAGE(Table2[6M Return vs Nifty]))/_xlfn.STDEV.P(Table2[6M Return vs Nifty])</f>
        <v>4.9152631246015197E-3</v>
      </c>
      <c r="M276">
        <v>-2.7610480269495499</v>
      </c>
      <c r="N276">
        <f>(Table2[[#This Row],[1W Return vs Nifty]]-AVERAGE(Table2[1W Return vs Nifty]))/_xlfn.STDEV.P(Table2[1W Return vs Nifty])</f>
        <v>-0.67798842622101696</v>
      </c>
      <c r="O276">
        <v>6795.84</v>
      </c>
      <c r="P276">
        <v>6691.5844129778898</v>
      </c>
      <c r="Q276">
        <v>5922.82829386905</v>
      </c>
      <c r="R276">
        <v>48.137620210693903</v>
      </c>
      <c r="S276" s="1">
        <f>(Table2[[#This Row],[Close Price]]-Table2[[#This Row],[20D EMA]])/Table2[[#This Row],[20D EMA]]</f>
        <v>-7.1352474454960358E-3</v>
      </c>
      <c r="T276" s="1">
        <f>(Table2[[#This Row],[Close Price]]-Table2[[#This Row],[50D EMA]])/Table2[[#This Row],[50D EMA]]</f>
        <v>8.3336895390510035E-3</v>
      </c>
      <c r="U276" s="1">
        <f>(Table2[[#This Row],[Close Price]]-Table2[[#This Row],[200D EMA]])/Table2[[#This Row],[200D EMA]]</f>
        <v>0.13921080693567378</v>
      </c>
      <c r="V276">
        <v>0.65156435004209701</v>
      </c>
      <c r="W276">
        <v>6722.05</v>
      </c>
      <c r="X276">
        <v>6832.35</v>
      </c>
      <c r="Y276">
        <v>6722.05</v>
      </c>
      <c r="Z276">
        <v>6832.35</v>
      </c>
      <c r="AA276">
        <v>6367.55</v>
      </c>
      <c r="AB276">
        <v>7309.9</v>
      </c>
      <c r="AC276" s="1">
        <f>(Table2[[#This Row],[Close Price]]/Table2[[#This Row],[Day Low]])-1</f>
        <v>3.7637327898483175E-3</v>
      </c>
      <c r="AD276" s="1">
        <f>(Table2[[#This Row],[Day High]]/Table2[[#This Row],[Close Price]])-1</f>
        <v>1.2597538292811183E-2</v>
      </c>
      <c r="AE276" s="1">
        <f>(Table2[[#This Row],[Close Price]]/Table2[[#This Row],[Current Week Low]])-1</f>
        <v>3.7637327898483175E-3</v>
      </c>
      <c r="AF276" s="1">
        <f>(Table2[[#This Row],[Current Week High]]/Table2[[#This Row],[Close Price]])-1</f>
        <v>1.2597538292811183E-2</v>
      </c>
      <c r="AG276" s="1">
        <f>(Table2[[#This Row],[Close Price]]/Table2[[#This Row],[Current Month Low]])-1</f>
        <v>5.9646174745388691E-2</v>
      </c>
      <c r="AH276" s="1">
        <f>(Table2[[#This Row],[Current Month High]]/Table2[[#This Row],[Close Price]])-1</f>
        <v>8.337347254848182E-2</v>
      </c>
      <c r="AI276">
        <v>12.2247993656768</v>
      </c>
      <c r="AJ276">
        <v>56.514729761076303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-0.12</v>
      </c>
      <c r="AM276" t="s">
        <v>3215</v>
      </c>
      <c r="AN276">
        <v>1.29</v>
      </c>
      <c r="AO276" t="s">
        <v>3216</v>
      </c>
      <c r="AP276">
        <v>8.6656310633066003E-2</v>
      </c>
      <c r="AQ276">
        <f>(Table2[[#This Row],[Sharpe Ratio]]-AVERAGE(Table2[Sharpe Ratio]))/_xlfn.STDEV.P(Table2[Sharpe Ratio])</f>
        <v>0.27235142076232771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-0.79711649489409397</v>
      </c>
      <c r="AS276">
        <f>_xlfn.RANK.AVG(Table2[[#This Row],[1Y Return vs Nifty Z-Score]],Table2[1Y Return vs Nifty Z-Score])</f>
        <v>325</v>
      </c>
      <c r="AT276">
        <f>_xlfn.RANK.AVG(Table2[[#This Row],[6M Return vs Nifty Z-Score]],Table2[6M Return vs Nifty Z-Score])</f>
        <v>312</v>
      </c>
      <c r="AU276">
        <f>_xlfn.RANK.AVG(Table2[[#This Row],[Sharpe Ratio Z-Score]],Table2[Sharpe Ratio Z-Score])</f>
        <v>269</v>
      </c>
      <c r="AV276">
        <f>(Table2[[#This Row],[Rank 1Y]]+Table2[[#This Row],[Rank 6M]]+Table2[[#This Row],[Rank Sharpe]])/3</f>
        <v>302</v>
      </c>
    </row>
    <row r="277" spans="1:48" x14ac:dyDescent="0.3">
      <c r="A277" t="s">
        <v>1431</v>
      </c>
      <c r="B277" t="s">
        <v>1432</v>
      </c>
      <c r="C277" t="s">
        <v>3173</v>
      </c>
      <c r="D277" t="s">
        <v>46</v>
      </c>
      <c r="E277">
        <v>7769.5521466</v>
      </c>
      <c r="F277">
        <v>1186.8499999999999</v>
      </c>
      <c r="G277">
        <v>41.499336370132802</v>
      </c>
      <c r="H277">
        <f>(Table2[[#This Row],[1Y Return vs Nifty]]-AVERAGE(Table2[1Y Return vs Nifty]))/_xlfn.STDEV.P(Table2[1Y Return vs Nifty])</f>
        <v>0.22383316726634225</v>
      </c>
      <c r="I277">
        <v>-12.350489339000299</v>
      </c>
      <c r="J277">
        <f>(Table2[[#This Row],[1M Return vs Nifty]]-AVERAGE(Table2[1M Return vs Nifty]))/_xlfn.STDEV.P(Table2[1M Return vs Nifty])</f>
        <v>-1.4367979659271715</v>
      </c>
      <c r="K277">
        <v>-1.0063292325175299</v>
      </c>
      <c r="L277">
        <f>(Table2[[#This Row],[6M Return vs Nifty]]-AVERAGE(Table2[6M Return vs Nifty]))/_xlfn.STDEV.P(Table2[6M Return vs Nifty])</f>
        <v>-0.53454966637392809</v>
      </c>
      <c r="M277">
        <v>-7.5087140777305201</v>
      </c>
      <c r="N277">
        <f>(Table2[[#This Row],[1W Return vs Nifty]]-AVERAGE(Table2[1W Return vs Nifty]))/_xlfn.STDEV.P(Table2[1W Return vs Nifty])</f>
        <v>-1.8262006855648627</v>
      </c>
      <c r="O277">
        <v>1234.22</v>
      </c>
      <c r="P277">
        <v>1268.1676357755</v>
      </c>
      <c r="Q277">
        <v>1117.97643741151</v>
      </c>
      <c r="R277">
        <v>32.223537611611299</v>
      </c>
      <c r="S277" s="1">
        <f>(Table2[[#This Row],[Close Price]]-Table2[[#This Row],[20D EMA]])/Table2[[#This Row],[20D EMA]]</f>
        <v>-3.8380515629304432E-2</v>
      </c>
      <c r="T277" s="1">
        <f>(Table2[[#This Row],[Close Price]]-Table2[[#This Row],[50D EMA]])/Table2[[#This Row],[50D EMA]]</f>
        <v>-6.4122150322637253E-2</v>
      </c>
      <c r="U277" s="1">
        <f>(Table2[[#This Row],[Close Price]]-Table2[[#This Row],[200D EMA]])/Table2[[#This Row],[200D EMA]]</f>
        <v>6.1605558295982764E-2</v>
      </c>
      <c r="V277">
        <v>1.05378006363962</v>
      </c>
      <c r="W277">
        <v>1156.55</v>
      </c>
      <c r="X277">
        <v>1193.1500000000001</v>
      </c>
      <c r="Y277">
        <v>1156.55</v>
      </c>
      <c r="Z277">
        <v>1193.1500000000001</v>
      </c>
      <c r="AA277">
        <v>1147.95</v>
      </c>
      <c r="AB277">
        <v>1285</v>
      </c>
      <c r="AC277" s="1">
        <f>(Table2[[#This Row],[Close Price]]/Table2[[#This Row],[Day Low]])-1</f>
        <v>2.6198607928753503E-2</v>
      </c>
      <c r="AD277" s="1">
        <f>(Table2[[#This Row],[Day High]]/Table2[[#This Row],[Close Price]])-1</f>
        <v>5.3081686818048368E-3</v>
      </c>
      <c r="AE277" s="1">
        <f>(Table2[[#This Row],[Close Price]]/Table2[[#This Row],[Current Week Low]])-1</f>
        <v>2.6198607928753503E-2</v>
      </c>
      <c r="AF277" s="1">
        <f>(Table2[[#This Row],[Current Week High]]/Table2[[#This Row],[Close Price]])-1</f>
        <v>5.3081686818048368E-3</v>
      </c>
      <c r="AG277" s="1">
        <f>(Table2[[#This Row],[Close Price]]/Table2[[#This Row],[Current Month Low]])-1</f>
        <v>3.3886493314168709E-2</v>
      </c>
      <c r="AH277" s="1">
        <f>(Table2[[#This Row],[Current Month High]]/Table2[[#This Row],[Close Price]])-1</f>
        <v>8.2697897796688791E-2</v>
      </c>
      <c r="AI277">
        <v>29.9616632261869</v>
      </c>
      <c r="AJ277">
        <v>82.5923076923076</v>
      </c>
      <c r="AK277" t="str">
        <f>IF(AND(Table2[[#This Row],[20D EMA]]&gt;Table2[[#This Row],[50D EMA]],Table2[[#This Row],[50D EMA]]&gt;Table2[[#This Row],[200D EMA]]),"Uptrend","Downtrend/NoTrend")</f>
        <v>Downtrend/NoTrend</v>
      </c>
      <c r="AL277">
        <v>0.01</v>
      </c>
      <c r="AM277" t="s">
        <v>3216</v>
      </c>
      <c r="AN277">
        <v>-9.32</v>
      </c>
      <c r="AO277" t="s">
        <v>3215</v>
      </c>
      <c r="AP277">
        <v>0.12345082383825499</v>
      </c>
      <c r="AQ277">
        <f>(Table2[[#This Row],[Sharpe Ratio]]-AVERAGE(Table2[Sharpe Ratio]))/_xlfn.STDEV.P(Table2[Sharpe Ratio])</f>
        <v>0.7003425819555219</v>
      </c>
      <c r="AR2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7">
        <f>_xlfn.RANK.AVG(Table2[[#This Row],[1Y Return vs Nifty Z-Score]],Table2[1Y Return vs Nifty Z-Score])</f>
        <v>239</v>
      </c>
      <c r="AT277">
        <f>_xlfn.RANK.AVG(Table2[[#This Row],[6M Return vs Nifty Z-Score]],Table2[6M Return vs Nifty Z-Score])</f>
        <v>496</v>
      </c>
      <c r="AU277">
        <f>_xlfn.RANK.AVG(Table2[[#This Row],[Sharpe Ratio Z-Score]],Table2[Sharpe Ratio Z-Score])</f>
        <v>172</v>
      </c>
      <c r="AV277">
        <f>(Table2[[#This Row],[Rank 1Y]]+Table2[[#This Row],[Rank 6M]]+Table2[[#This Row],[Rank Sharpe]])/3</f>
        <v>302.33333333333331</v>
      </c>
    </row>
    <row r="278" spans="1:48" x14ac:dyDescent="0.3">
      <c r="A278" t="s">
        <v>1189</v>
      </c>
      <c r="B278" t="s">
        <v>1190</v>
      </c>
      <c r="C278" t="s">
        <v>3172</v>
      </c>
      <c r="D278" t="s">
        <v>1007</v>
      </c>
      <c r="E278">
        <v>10373.57470352</v>
      </c>
      <c r="F278">
        <v>473.9</v>
      </c>
      <c r="G278">
        <v>-3.4918126881193401</v>
      </c>
      <c r="H278">
        <f>(Table2[[#This Row],[1Y Return vs Nifty]]-AVERAGE(Table2[1Y Return vs Nifty]))/_xlfn.STDEV.P(Table2[1Y Return vs Nifty])</f>
        <v>-0.5252081526189184</v>
      </c>
      <c r="I278">
        <v>11.758610289698501</v>
      </c>
      <c r="J278">
        <f>(Table2[[#This Row],[1M Return vs Nifty]]-AVERAGE(Table2[1M Return vs Nifty]))/_xlfn.STDEV.P(Table2[1M Return vs Nifty])</f>
        <v>0.89264663365162766</v>
      </c>
      <c r="K278">
        <v>31.323771072373901</v>
      </c>
      <c r="L278">
        <f>(Table2[[#This Row],[6M Return vs Nifty]]-AVERAGE(Table2[6M Return vs Nifty]))/_xlfn.STDEV.P(Table2[6M Return vs Nifty])</f>
        <v>0.42795760745317019</v>
      </c>
      <c r="M278">
        <v>0.78179373173839095</v>
      </c>
      <c r="N278">
        <f>(Table2[[#This Row],[1W Return vs Nifty]]-AVERAGE(Table2[1W Return vs Nifty]))/_xlfn.STDEV.P(Table2[1W Return vs Nifty])</f>
        <v>0.17883981248200806</v>
      </c>
      <c r="O278">
        <v>460.06</v>
      </c>
      <c r="P278">
        <v>429.71747392211398</v>
      </c>
      <c r="Q278">
        <v>377.040228171558</v>
      </c>
      <c r="R278">
        <v>66.5310435383049</v>
      </c>
      <c r="S278" s="1">
        <f>(Table2[[#This Row],[Close Price]]-Table2[[#This Row],[20D EMA]])/Table2[[#This Row],[20D EMA]]</f>
        <v>3.0083032647915436E-2</v>
      </c>
      <c r="T278" s="1">
        <f>(Table2[[#This Row],[Close Price]]-Table2[[#This Row],[50D EMA]])/Table2[[#This Row],[50D EMA]]</f>
        <v>0.10281761566413297</v>
      </c>
      <c r="U278" s="1">
        <f>(Table2[[#This Row],[Close Price]]-Table2[[#This Row],[200D EMA]])/Table2[[#This Row],[200D EMA]]</f>
        <v>0.25689505944275415</v>
      </c>
      <c r="V278">
        <v>0.52882141710335495</v>
      </c>
      <c r="W278">
        <v>476.35</v>
      </c>
      <c r="X278">
        <v>518</v>
      </c>
      <c r="Y278">
        <v>476.35</v>
      </c>
      <c r="Z278">
        <v>518</v>
      </c>
      <c r="AA278">
        <v>450</v>
      </c>
      <c r="AB278">
        <v>518</v>
      </c>
      <c r="AC278" s="1">
        <f>(Table2[[#This Row],[Close Price]]/Table2[[#This Row],[Day Low]])-1</f>
        <v>-5.143277002204405E-3</v>
      </c>
      <c r="AD278" s="1">
        <f>(Table2[[#This Row],[Day High]]/Table2[[#This Row],[Close Price]])-1</f>
        <v>9.3057607090103467E-2</v>
      </c>
      <c r="AE278" s="1">
        <f>(Table2[[#This Row],[Close Price]]/Table2[[#This Row],[Current Week Low]])-1</f>
        <v>-5.143277002204405E-3</v>
      </c>
      <c r="AF278" s="1">
        <f>(Table2[[#This Row],[Current Week High]]/Table2[[#This Row],[Close Price]])-1</f>
        <v>9.3057607090103467E-2</v>
      </c>
      <c r="AG278" s="1">
        <f>(Table2[[#This Row],[Close Price]]/Table2[[#This Row],[Current Month Low]])-1</f>
        <v>5.3111111111111109E-2</v>
      </c>
      <c r="AH278" s="1">
        <f>(Table2[[#This Row],[Current Month High]]/Table2[[#This Row],[Close Price]])-1</f>
        <v>9.3057607090103467E-2</v>
      </c>
      <c r="AI278">
        <v>2.7642962650348202</v>
      </c>
      <c r="AJ278">
        <v>77.158878504672799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0.12</v>
      </c>
      <c r="AM278" t="s">
        <v>3216</v>
      </c>
      <c r="AN278">
        <v>15.58</v>
      </c>
      <c r="AO278" t="s">
        <v>3216</v>
      </c>
      <c r="AP278">
        <v>0.103428520210619</v>
      </c>
      <c r="AQ278">
        <f>(Table2[[#This Row],[Sharpe Ratio]]-AVERAGE(Table2[Sharpe Ratio]))/_xlfn.STDEV.P(Table2[Sharpe Ratio])</f>
        <v>0.46744456991860428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1.4416804708864919</v>
      </c>
      <c r="AS278">
        <f>_xlfn.RANK.AVG(Table2[[#This Row],[1Y Return vs Nifty Z-Score]],Table2[1Y Return vs Nifty Z-Score])</f>
        <v>492</v>
      </c>
      <c r="AT278">
        <f>_xlfn.RANK.AVG(Table2[[#This Row],[6M Return vs Nifty Z-Score]],Table2[6M Return vs Nifty Z-Score])</f>
        <v>198</v>
      </c>
      <c r="AU278">
        <f>_xlfn.RANK.AVG(Table2[[#This Row],[Sharpe Ratio Z-Score]],Table2[Sharpe Ratio Z-Score])</f>
        <v>218</v>
      </c>
      <c r="AV278">
        <f>(Table2[[#This Row],[Rank 1Y]]+Table2[[#This Row],[Rank 6M]]+Table2[[#This Row],[Rank Sharpe]])/3</f>
        <v>302.66666666666669</v>
      </c>
    </row>
    <row r="279" spans="1:48" x14ac:dyDescent="0.3">
      <c r="A279" t="s">
        <v>1287</v>
      </c>
      <c r="B279" t="s">
        <v>1288</v>
      </c>
      <c r="C279" t="s">
        <v>3176</v>
      </c>
      <c r="D279" t="s">
        <v>206</v>
      </c>
      <c r="E279">
        <v>9097.1452769999996</v>
      </c>
      <c r="F279">
        <v>468.2</v>
      </c>
      <c r="G279">
        <v>25.273817084186302</v>
      </c>
      <c r="H279">
        <f>(Table2[[#This Row],[1Y Return vs Nifty]]-AVERAGE(Table2[1Y Return vs Nifty]))/_xlfn.STDEV.P(Table2[1Y Return vs Nifty])</f>
        <v>-4.6299617429449942E-2</v>
      </c>
      <c r="I279">
        <v>9.5286393691353304</v>
      </c>
      <c r="J279">
        <f>(Table2[[#This Row],[1M Return vs Nifty]]-AVERAGE(Table2[1M Return vs Nifty]))/_xlfn.STDEV.P(Table2[1M Return vs Nifty])</f>
        <v>0.67718467952953598</v>
      </c>
      <c r="K279">
        <v>70.572171133094301</v>
      </c>
      <c r="L279">
        <f>(Table2[[#This Row],[6M Return vs Nifty]]-AVERAGE(Table2[6M Return vs Nifty]))/_xlfn.STDEV.P(Table2[6M Return vs Nifty])</f>
        <v>1.5964312647651397</v>
      </c>
      <c r="M279">
        <v>0.19520623002215101</v>
      </c>
      <c r="N279">
        <f>(Table2[[#This Row],[1W Return vs Nifty]]-AVERAGE(Table2[1W Return vs Nifty]))/_xlfn.STDEV.P(Table2[1W Return vs Nifty])</f>
        <v>3.6974956478146165E-2</v>
      </c>
      <c r="O279">
        <v>446.47</v>
      </c>
      <c r="P279">
        <v>418.26379621682202</v>
      </c>
      <c r="Q279">
        <v>334.499150198682</v>
      </c>
      <c r="R279">
        <v>64.949529069875496</v>
      </c>
      <c r="S279" s="1">
        <f>(Table2[[#This Row],[Close Price]]-Table2[[#This Row],[20D EMA]])/Table2[[#This Row],[20D EMA]]</f>
        <v>4.8670683360584048E-2</v>
      </c>
      <c r="T279" s="1">
        <f>(Table2[[#This Row],[Close Price]]-Table2[[#This Row],[50D EMA]])/Table2[[#This Row],[50D EMA]]</f>
        <v>0.11938925681555225</v>
      </c>
      <c r="U279" s="1">
        <f>(Table2[[#This Row],[Close Price]]-Table2[[#This Row],[200D EMA]])/Table2[[#This Row],[200D EMA]]</f>
        <v>0.39970460230438215</v>
      </c>
      <c r="V279">
        <v>0.65666584854402499</v>
      </c>
      <c r="W279">
        <v>463.2</v>
      </c>
      <c r="X279">
        <v>478.25</v>
      </c>
      <c r="Y279">
        <v>463.2</v>
      </c>
      <c r="Z279">
        <v>478.25</v>
      </c>
      <c r="AA279">
        <v>441</v>
      </c>
      <c r="AB279">
        <v>478.25</v>
      </c>
      <c r="AC279" s="1">
        <f>(Table2[[#This Row],[Close Price]]/Table2[[#This Row],[Day Low]])-1</f>
        <v>1.0794473229706281E-2</v>
      </c>
      <c r="AD279" s="1">
        <f>(Table2[[#This Row],[Day High]]/Table2[[#This Row],[Close Price]])-1</f>
        <v>2.1465185818026589E-2</v>
      </c>
      <c r="AE279" s="1">
        <f>(Table2[[#This Row],[Close Price]]/Table2[[#This Row],[Current Week Low]])-1</f>
        <v>1.0794473229706281E-2</v>
      </c>
      <c r="AF279" s="1">
        <f>(Table2[[#This Row],[Current Week High]]/Table2[[#This Row],[Close Price]])-1</f>
        <v>2.1465185818026589E-2</v>
      </c>
      <c r="AG279" s="1">
        <f>(Table2[[#This Row],[Close Price]]/Table2[[#This Row],[Current Month Low]])-1</f>
        <v>6.1678004535147268E-2</v>
      </c>
      <c r="AH279" s="1">
        <f>(Table2[[#This Row],[Current Month High]]/Table2[[#This Row],[Close Price]])-1</f>
        <v>2.1465185818026589E-2</v>
      </c>
      <c r="AI279">
        <v>2.14651858180265</v>
      </c>
      <c r="AJ279">
        <v>95.002082465639305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0.28000000000000003</v>
      </c>
      <c r="AM279" t="s">
        <v>3216</v>
      </c>
      <c r="AN279">
        <v>2.16</v>
      </c>
      <c r="AO279" t="s">
        <v>3216</v>
      </c>
      <c r="AQ279">
        <f>(Table2[[#This Row],[Sharpe Ratio]]-AVERAGE(Table2[Sharpe Ratio]))/_xlfn.STDEV.P(Table2[Sharpe Ratio])</f>
        <v>-0.73562862250492933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1.5286626608384426</v>
      </c>
      <c r="AS279">
        <f>_xlfn.RANK.AVG(Table2[[#This Row],[1Y Return vs Nifty Z-Score]],Table2[1Y Return vs Nifty Z-Score])</f>
        <v>308</v>
      </c>
      <c r="AT279">
        <f>_xlfn.RANK.AVG(Table2[[#This Row],[6M Return vs Nifty Z-Score]],Table2[6M Return vs Nifty Z-Score])</f>
        <v>49</v>
      </c>
      <c r="AU279">
        <f>_xlfn.RANK.AVG(Table2[[#This Row],[Sharpe Ratio Z-Score]],Table2[Sharpe Ratio Z-Score])</f>
        <v>551.5</v>
      </c>
      <c r="AV279">
        <f>(Table2[[#This Row],[Rank 1Y]]+Table2[[#This Row],[Rank 6M]]+Table2[[#This Row],[Rank Sharpe]])/3</f>
        <v>302.83333333333331</v>
      </c>
    </row>
    <row r="280" spans="1:48" x14ac:dyDescent="0.3">
      <c r="A280" t="s">
        <v>763</v>
      </c>
      <c r="B280" t="s">
        <v>764</v>
      </c>
      <c r="C280" t="s">
        <v>3169</v>
      </c>
      <c r="D280" t="s">
        <v>765</v>
      </c>
      <c r="E280">
        <v>22162.860759325002</v>
      </c>
      <c r="F280">
        <v>1577.65</v>
      </c>
      <c r="G280">
        <v>17.051099515256801</v>
      </c>
      <c r="H280">
        <f>(Table2[[#This Row],[1Y Return vs Nifty]]-AVERAGE(Table2[1Y Return vs Nifty]))/_xlfn.STDEV.P(Table2[1Y Return vs Nifty])</f>
        <v>-0.18319665939875215</v>
      </c>
      <c r="I280">
        <v>0.15241019856292401</v>
      </c>
      <c r="J280">
        <f>(Table2[[#This Row],[1M Return vs Nifty]]-AVERAGE(Table2[1M Return vs Nifty]))/_xlfn.STDEV.P(Table2[1M Return vs Nifty])</f>
        <v>-0.22875568083977843</v>
      </c>
      <c r="K280">
        <v>38.3290713225202</v>
      </c>
      <c r="L280">
        <f>(Table2[[#This Row],[6M Return vs Nifty]]-AVERAGE(Table2[6M Return vs Nifty]))/_xlfn.STDEV.P(Table2[6M Return vs Nifty])</f>
        <v>0.63651410379934648</v>
      </c>
      <c r="M280">
        <v>-3.4035528851150598</v>
      </c>
      <c r="N280">
        <f>(Table2[[#This Row],[1W Return vs Nifty]]-AVERAGE(Table2[1W Return vs Nifty]))/_xlfn.STDEV.P(Table2[1W Return vs Nifty])</f>
        <v>-0.83337676797522764</v>
      </c>
      <c r="O280">
        <v>1585.25</v>
      </c>
      <c r="P280">
        <v>1514.6862676245701</v>
      </c>
      <c r="Q280">
        <v>1298.5512593501901</v>
      </c>
      <c r="R280">
        <v>45.821410553392099</v>
      </c>
      <c r="S280" s="1">
        <f>(Table2[[#This Row],[Close Price]]-Table2[[#This Row],[20D EMA]])/Table2[[#This Row],[20D EMA]]</f>
        <v>-4.7941964989748681E-3</v>
      </c>
      <c r="T280" s="1">
        <f>(Table2[[#This Row],[Close Price]]-Table2[[#This Row],[50D EMA]])/Table2[[#This Row],[50D EMA]]</f>
        <v>4.1568827631991316E-2</v>
      </c>
      <c r="U280" s="1">
        <f>(Table2[[#This Row],[Close Price]]-Table2[[#This Row],[200D EMA]])/Table2[[#This Row],[200D EMA]]</f>
        <v>0.21493086132731812</v>
      </c>
      <c r="V280">
        <v>0.29687954352925999</v>
      </c>
      <c r="W280">
        <v>1563.75</v>
      </c>
      <c r="X280">
        <v>1592.8</v>
      </c>
      <c r="Y280">
        <v>1563.75</v>
      </c>
      <c r="Z280">
        <v>1592.8</v>
      </c>
      <c r="AA280">
        <v>1541</v>
      </c>
      <c r="AB280">
        <v>1682.95</v>
      </c>
      <c r="AC280" s="1">
        <f>(Table2[[#This Row],[Close Price]]/Table2[[#This Row],[Day Low]])-1</f>
        <v>8.8888888888889461E-3</v>
      </c>
      <c r="AD280" s="1">
        <f>(Table2[[#This Row],[Day High]]/Table2[[#This Row],[Close Price]])-1</f>
        <v>9.6028903749245664E-3</v>
      </c>
      <c r="AE280" s="1">
        <f>(Table2[[#This Row],[Close Price]]/Table2[[#This Row],[Current Week Low]])-1</f>
        <v>8.8888888888889461E-3</v>
      </c>
      <c r="AF280" s="1">
        <f>(Table2[[#This Row],[Current Week High]]/Table2[[#This Row],[Close Price]])-1</f>
        <v>9.6028903749245664E-3</v>
      </c>
      <c r="AG280" s="1">
        <f>(Table2[[#This Row],[Close Price]]/Table2[[#This Row],[Current Month Low]])-1</f>
        <v>2.3783257624918841E-2</v>
      </c>
      <c r="AH280" s="1">
        <f>(Table2[[#This Row],[Current Month High]]/Table2[[#This Row],[Close Price]])-1</f>
        <v>6.6744842011853045E-2</v>
      </c>
      <c r="AI280">
        <v>8.7059867524482399</v>
      </c>
      <c r="AJ280">
        <v>59.656934675909497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-0.01</v>
      </c>
      <c r="AM280" t="s">
        <v>3215</v>
      </c>
      <c r="AN280">
        <v>-4.01</v>
      </c>
      <c r="AO280" t="s">
        <v>3215</v>
      </c>
      <c r="AP280">
        <v>4.2519868187900003E-2</v>
      </c>
      <c r="AQ280">
        <f>(Table2[[#This Row],[Sharpe Ratio]]-AVERAGE(Table2[Sharpe Ratio]))/_xlfn.STDEV.P(Table2[Sharpe Ratio])</f>
        <v>-0.24104053927532249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-0.84985554368973426</v>
      </c>
      <c r="AS280">
        <f>_xlfn.RANK.AVG(Table2[[#This Row],[1Y Return vs Nifty Z-Score]],Table2[1Y Return vs Nifty Z-Score])</f>
        <v>352</v>
      </c>
      <c r="AT280">
        <f>_xlfn.RANK.AVG(Table2[[#This Row],[6M Return vs Nifty Z-Score]],Table2[6M Return vs Nifty Z-Score])</f>
        <v>155</v>
      </c>
      <c r="AU280">
        <f>_xlfn.RANK.AVG(Table2[[#This Row],[Sharpe Ratio Z-Score]],Table2[Sharpe Ratio Z-Score])</f>
        <v>402</v>
      </c>
      <c r="AV280">
        <f>(Table2[[#This Row],[Rank 1Y]]+Table2[[#This Row],[Rank 6M]]+Table2[[#This Row],[Rank Sharpe]])/3</f>
        <v>303</v>
      </c>
    </row>
    <row r="281" spans="1:48" x14ac:dyDescent="0.3">
      <c r="A281" t="s">
        <v>1716</v>
      </c>
      <c r="B281" t="s">
        <v>1717</v>
      </c>
      <c r="C281" t="s">
        <v>3172</v>
      </c>
      <c r="D281" t="s">
        <v>1007</v>
      </c>
      <c r="E281">
        <v>4902.0537171059996</v>
      </c>
      <c r="F281">
        <v>39.18</v>
      </c>
      <c r="G281">
        <v>25.272922351366599</v>
      </c>
      <c r="H281">
        <f>(Table2[[#This Row],[1Y Return vs Nifty]]-AVERAGE(Table2[1Y Return vs Nifty]))/_xlfn.STDEV.P(Table2[1Y Return vs Nifty])</f>
        <v>-4.6314513511595941E-2</v>
      </c>
      <c r="I281">
        <v>-6.3879623889596902</v>
      </c>
      <c r="J281">
        <f>(Table2[[#This Row],[1M Return vs Nifty]]-AVERAGE(Table2[1M Return vs Nifty]))/_xlfn.STDEV.P(Table2[1M Return vs Nifty])</f>
        <v>-0.86069282647676981</v>
      </c>
      <c r="K281">
        <v>16.4391281957367</v>
      </c>
      <c r="L281">
        <f>(Table2[[#This Row],[6M Return vs Nifty]]-AVERAGE(Table2[6M Return vs Nifty]))/_xlfn.STDEV.P(Table2[6M Return vs Nifty])</f>
        <v>-1.5176713256451925E-2</v>
      </c>
      <c r="M281">
        <v>-2.7730929344597901</v>
      </c>
      <c r="N281">
        <f>(Table2[[#This Row],[1W Return vs Nifty]]-AVERAGE(Table2[1W Return vs Nifty]))/_xlfn.STDEV.P(Table2[1W Return vs Nifty])</f>
        <v>-0.68090145976591965</v>
      </c>
      <c r="O281">
        <v>39.950000000000003</v>
      </c>
      <c r="P281">
        <v>39.9740984570047</v>
      </c>
      <c r="Q281">
        <v>34.886817336471402</v>
      </c>
      <c r="R281">
        <v>34.848537980787597</v>
      </c>
      <c r="S281" s="1">
        <f>(Table2[[#This Row],[Close Price]]-Table2[[#This Row],[20D EMA]])/Table2[[#This Row],[20D EMA]]</f>
        <v>-1.9274092615769789E-2</v>
      </c>
      <c r="T281" s="1">
        <f>(Table2[[#This Row],[Close Price]]-Table2[[#This Row],[50D EMA]])/Table2[[#This Row],[50D EMA]]</f>
        <v>-1.9865324989350699E-2</v>
      </c>
      <c r="U281" s="1">
        <f>(Table2[[#This Row],[Close Price]]-Table2[[#This Row],[200D EMA]])/Table2[[#This Row],[200D EMA]]</f>
        <v>0.12306031307248011</v>
      </c>
      <c r="V281">
        <v>0.46053744747848402</v>
      </c>
      <c r="W281">
        <v>39.049999999999997</v>
      </c>
      <c r="X281">
        <v>39.9</v>
      </c>
      <c r="Y281">
        <v>39.049999999999997</v>
      </c>
      <c r="Z281">
        <v>39.9</v>
      </c>
      <c r="AA281">
        <v>38.159999999999997</v>
      </c>
      <c r="AB281">
        <v>42.95</v>
      </c>
      <c r="AC281" s="1">
        <f>(Table2[[#This Row],[Close Price]]/Table2[[#This Row],[Day Low]])-1</f>
        <v>3.3290653008963833E-3</v>
      </c>
      <c r="AD281" s="1">
        <f>(Table2[[#This Row],[Day High]]/Table2[[#This Row],[Close Price]])-1</f>
        <v>1.8376722817764035E-2</v>
      </c>
      <c r="AE281" s="1">
        <f>(Table2[[#This Row],[Close Price]]/Table2[[#This Row],[Current Week Low]])-1</f>
        <v>3.3290653008963833E-3</v>
      </c>
      <c r="AF281" s="1">
        <f>(Table2[[#This Row],[Current Week High]]/Table2[[#This Row],[Close Price]])-1</f>
        <v>1.8376722817764035E-2</v>
      </c>
      <c r="AG281" s="1">
        <f>(Table2[[#This Row],[Close Price]]/Table2[[#This Row],[Current Month Low]])-1</f>
        <v>2.6729559748427834E-2</v>
      </c>
      <c r="AH281" s="1">
        <f>(Table2[[#This Row],[Current Month High]]/Table2[[#This Row],[Close Price]])-1</f>
        <v>9.6222562531904199E-2</v>
      </c>
      <c r="AI281">
        <v>17.662072485962199</v>
      </c>
      <c r="AJ281">
        <v>74.133333333333297</v>
      </c>
      <c r="AK281" t="str">
        <f>IF(AND(Table2[[#This Row],[20D EMA]]&gt;Table2[[#This Row],[50D EMA]],Table2[[#This Row],[50D EMA]]&gt;Table2[[#This Row],[200D EMA]]),"Uptrend","Downtrend/NoTrend")</f>
        <v>Downtrend/NoTrend</v>
      </c>
      <c r="AL281">
        <v>-0.14000000000000001</v>
      </c>
      <c r="AM281" t="s">
        <v>3215</v>
      </c>
      <c r="AN281">
        <v>-3.83</v>
      </c>
      <c r="AO281" t="s">
        <v>3215</v>
      </c>
      <c r="AP281">
        <v>8.2387356812278004E-2</v>
      </c>
      <c r="AQ281">
        <f>(Table2[[#This Row],[Sharpe Ratio]]-AVERAGE(Table2[Sharpe Ratio]))/_xlfn.STDEV.P(Table2[Sharpe Ratio])</f>
        <v>0.22269525347862756</v>
      </c>
      <c r="AR2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1">
        <f>_xlfn.RANK.AVG(Table2[[#This Row],[1Y Return vs Nifty Z-Score]],Table2[1Y Return vs Nifty Z-Score])</f>
        <v>309</v>
      </c>
      <c r="AT281">
        <f>_xlfn.RANK.AVG(Table2[[#This Row],[6M Return vs Nifty Z-Score]],Table2[6M Return vs Nifty Z-Score])</f>
        <v>316</v>
      </c>
      <c r="AU281">
        <f>_xlfn.RANK.AVG(Table2[[#This Row],[Sharpe Ratio Z-Score]],Table2[Sharpe Ratio Z-Score])</f>
        <v>287</v>
      </c>
      <c r="AV281">
        <f>(Table2[[#This Row],[Rank 1Y]]+Table2[[#This Row],[Rank 6M]]+Table2[[#This Row],[Rank Sharpe]])/3</f>
        <v>304</v>
      </c>
    </row>
    <row r="282" spans="1:48" x14ac:dyDescent="0.3">
      <c r="A282" t="s">
        <v>645</v>
      </c>
      <c r="B282" t="s">
        <v>646</v>
      </c>
      <c r="C282" t="s">
        <v>3184</v>
      </c>
      <c r="D282" t="s">
        <v>282</v>
      </c>
      <c r="E282">
        <v>29539.444656479998</v>
      </c>
      <c r="F282">
        <v>592.35</v>
      </c>
      <c r="G282">
        <v>13.9954520710743</v>
      </c>
      <c r="H282">
        <f>(Table2[[#This Row],[1Y Return vs Nifty]]-AVERAGE(Table2[1Y Return vs Nifty]))/_xlfn.STDEV.P(Table2[1Y Return vs Nifty])</f>
        <v>-0.23406902524411119</v>
      </c>
      <c r="I282">
        <v>6.8022168552849198</v>
      </c>
      <c r="J282">
        <f>(Table2[[#This Row],[1M Return vs Nifty]]-AVERAGE(Table2[1M Return vs Nifty]))/_xlfn.STDEV.P(Table2[1M Return vs Nifty])</f>
        <v>0.41375509074892552</v>
      </c>
      <c r="K282">
        <v>57.237281120272897</v>
      </c>
      <c r="L282">
        <f>(Table2[[#This Row],[6M Return vs Nifty]]-AVERAGE(Table2[6M Return vs Nifty]))/_xlfn.STDEV.P(Table2[6M Return vs Nifty])</f>
        <v>1.1994350132229492</v>
      </c>
      <c r="M282">
        <v>8.4827528242003201</v>
      </c>
      <c r="N282">
        <f>(Table2[[#This Row],[1W Return vs Nifty]]-AVERAGE(Table2[1W Return vs Nifty]))/_xlfn.STDEV.P(Table2[1W Return vs Nifty])</f>
        <v>2.0412992913275598</v>
      </c>
      <c r="O282">
        <v>550.54999999999995</v>
      </c>
      <c r="P282">
        <v>524.56161693875094</v>
      </c>
      <c r="Q282">
        <v>461.35442828604403</v>
      </c>
      <c r="R282">
        <v>68.928938368668895</v>
      </c>
      <c r="S282" s="1">
        <f>(Table2[[#This Row],[Close Price]]-Table2[[#This Row],[20D EMA]])/Table2[[#This Row],[20D EMA]]</f>
        <v>7.5924075924076059E-2</v>
      </c>
      <c r="T282" s="1">
        <f>(Table2[[#This Row],[Close Price]]-Table2[[#This Row],[50D EMA]])/Table2[[#This Row],[50D EMA]]</f>
        <v>0.12922863753709263</v>
      </c>
      <c r="U282" s="1">
        <f>(Table2[[#This Row],[Close Price]]-Table2[[#This Row],[200D EMA]])/Table2[[#This Row],[200D EMA]]</f>
        <v>0.28393695536989089</v>
      </c>
      <c r="V282">
        <v>1.72468919648275</v>
      </c>
      <c r="W282">
        <v>581.1</v>
      </c>
      <c r="X282">
        <v>600</v>
      </c>
      <c r="Y282">
        <v>581.1</v>
      </c>
      <c r="Z282">
        <v>600</v>
      </c>
      <c r="AA282">
        <v>501.35</v>
      </c>
      <c r="AB282">
        <v>628.29999999999995</v>
      </c>
      <c r="AC282" s="1">
        <f>(Table2[[#This Row],[Close Price]]/Table2[[#This Row],[Day Low]])-1</f>
        <v>1.9359834796076392E-2</v>
      </c>
      <c r="AD282" s="1">
        <f>(Table2[[#This Row],[Day High]]/Table2[[#This Row],[Close Price]])-1</f>
        <v>1.2914661939731564E-2</v>
      </c>
      <c r="AE282" s="1">
        <f>(Table2[[#This Row],[Close Price]]/Table2[[#This Row],[Current Week Low]])-1</f>
        <v>1.9359834796076392E-2</v>
      </c>
      <c r="AF282" s="1">
        <f>(Table2[[#This Row],[Current Week High]]/Table2[[#This Row],[Close Price]])-1</f>
        <v>1.2914661939731564E-2</v>
      </c>
      <c r="AG282" s="1">
        <f>(Table2[[#This Row],[Close Price]]/Table2[[#This Row],[Current Month Low]])-1</f>
        <v>0.18150992320734027</v>
      </c>
      <c r="AH282" s="1">
        <f>(Table2[[#This Row],[Current Month High]]/Table2[[#This Row],[Close Price]])-1</f>
        <v>6.0690470161222088E-2</v>
      </c>
      <c r="AI282">
        <v>6.0690470161221999</v>
      </c>
      <c r="AJ282">
        <v>76.242189824457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0.21</v>
      </c>
      <c r="AM282" t="s">
        <v>3216</v>
      </c>
      <c r="AN282">
        <v>12.87</v>
      </c>
      <c r="AO282" t="s">
        <v>3216</v>
      </c>
      <c r="AP282">
        <v>2.4344871833707999E-2</v>
      </c>
      <c r="AQ282">
        <f>(Table2[[#This Row],[Sharpe Ratio]]-AVERAGE(Table2[Sharpe Ratio]))/_xlfn.STDEV.P(Table2[Sharpe Ratio])</f>
        <v>-0.45245080446713654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2.967969565588187</v>
      </c>
      <c r="AS282">
        <f>_xlfn.RANK.AVG(Table2[[#This Row],[1Y Return vs Nifty Z-Score]],Table2[1Y Return vs Nifty Z-Score])</f>
        <v>369</v>
      </c>
      <c r="AT282">
        <f>_xlfn.RANK.AVG(Table2[[#This Row],[6M Return vs Nifty Z-Score]],Table2[6M Return vs Nifty Z-Score])</f>
        <v>82</v>
      </c>
      <c r="AU282">
        <f>_xlfn.RANK.AVG(Table2[[#This Row],[Sharpe Ratio Z-Score]],Table2[Sharpe Ratio Z-Score])</f>
        <v>463</v>
      </c>
      <c r="AV282">
        <f>(Table2[[#This Row],[Rank 1Y]]+Table2[[#This Row],[Rank 6M]]+Table2[[#This Row],[Rank Sharpe]])/3</f>
        <v>304.66666666666669</v>
      </c>
    </row>
    <row r="283" spans="1:48" x14ac:dyDescent="0.3">
      <c r="A283" t="s">
        <v>786</v>
      </c>
      <c r="B283" t="s">
        <v>787</v>
      </c>
      <c r="C283" t="s">
        <v>3170</v>
      </c>
      <c r="D283" t="s">
        <v>412</v>
      </c>
      <c r="E283">
        <v>21690.659689125001</v>
      </c>
      <c r="F283">
        <v>4520.3</v>
      </c>
      <c r="G283">
        <v>52.398579158491103</v>
      </c>
      <c r="H283">
        <f>(Table2[[#This Row],[1Y Return vs Nifty]]-AVERAGE(Table2[1Y Return vs Nifty]))/_xlfn.STDEV.P(Table2[1Y Return vs Nifty])</f>
        <v>0.40529070668974132</v>
      </c>
      <c r="I283">
        <v>2.20207611122414</v>
      </c>
      <c r="J283">
        <f>(Table2[[#This Row],[1M Return vs Nifty]]-AVERAGE(Table2[1M Return vs Nifty]))/_xlfn.STDEV.P(Table2[1M Return vs Nifty])</f>
        <v>-3.0714971534073415E-2</v>
      </c>
      <c r="K283">
        <v>39.1946927863928</v>
      </c>
      <c r="L283">
        <f>(Table2[[#This Row],[6M Return vs Nifty]]-AVERAGE(Table2[6M Return vs Nifty]))/_xlfn.STDEV.P(Table2[6M Return vs Nifty])</f>
        <v>0.66228473078475625</v>
      </c>
      <c r="M283">
        <v>-0.110893887453233</v>
      </c>
      <c r="N283">
        <f>(Table2[[#This Row],[1W Return vs Nifty]]-AVERAGE(Table2[1W Return vs Nifty]))/_xlfn.STDEV.P(Table2[1W Return vs Nifty])</f>
        <v>-3.7054662225556124E-2</v>
      </c>
      <c r="O283">
        <v>4359.74</v>
      </c>
      <c r="P283">
        <v>4198.88057450624</v>
      </c>
      <c r="Q283">
        <v>3509.0607815618901</v>
      </c>
      <c r="R283">
        <v>55.594614916107801</v>
      </c>
      <c r="S283" s="1">
        <f>(Table2[[#This Row],[Close Price]]-Table2[[#This Row],[20D EMA]])/Table2[[#This Row],[20D EMA]]</f>
        <v>3.6827884231628583E-2</v>
      </c>
      <c r="T283" s="1">
        <f>(Table2[[#This Row],[Close Price]]-Table2[[#This Row],[50D EMA]])/Table2[[#This Row],[50D EMA]]</f>
        <v>7.6548837193722019E-2</v>
      </c>
      <c r="U283" s="1">
        <f>(Table2[[#This Row],[Close Price]]-Table2[[#This Row],[200D EMA]])/Table2[[#This Row],[200D EMA]]</f>
        <v>0.28817945353115415</v>
      </c>
      <c r="V283">
        <v>0.52123450668809401</v>
      </c>
      <c r="W283">
        <v>4377.1499999999996</v>
      </c>
      <c r="X283">
        <v>4544</v>
      </c>
      <c r="Y283">
        <v>4377.1499999999996</v>
      </c>
      <c r="Z283">
        <v>4544</v>
      </c>
      <c r="AA283">
        <v>4234.6000000000004</v>
      </c>
      <c r="AB283">
        <v>4544</v>
      </c>
      <c r="AC283" s="1">
        <f>(Table2[[#This Row],[Close Price]]/Table2[[#This Row],[Day Low]])-1</f>
        <v>3.2703928355208411E-2</v>
      </c>
      <c r="AD283" s="1">
        <f>(Table2[[#This Row],[Day High]]/Table2[[#This Row],[Close Price]])-1</f>
        <v>5.2430148441475755E-3</v>
      </c>
      <c r="AE283" s="1">
        <f>(Table2[[#This Row],[Close Price]]/Table2[[#This Row],[Current Week Low]])-1</f>
        <v>3.2703928355208411E-2</v>
      </c>
      <c r="AF283" s="1">
        <f>(Table2[[#This Row],[Current Week High]]/Table2[[#This Row],[Close Price]])-1</f>
        <v>5.2430148441475755E-3</v>
      </c>
      <c r="AG283" s="1">
        <f>(Table2[[#This Row],[Close Price]]/Table2[[#This Row],[Current Month Low]])-1</f>
        <v>6.7468001700278668E-2</v>
      </c>
      <c r="AH283" s="1">
        <f>(Table2[[#This Row],[Current Month High]]/Table2[[#This Row],[Close Price]])-1</f>
        <v>5.2430148441475755E-3</v>
      </c>
      <c r="AI283">
        <v>8.6211092184147002</v>
      </c>
      <c r="AJ283">
        <v>102.704035874439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0.25</v>
      </c>
      <c r="AM283" t="s">
        <v>3216</v>
      </c>
      <c r="AN283">
        <v>4.25</v>
      </c>
      <c r="AO283" t="s">
        <v>3216</v>
      </c>
      <c r="AP283">
        <v>-4.9860178415090002E-3</v>
      </c>
      <c r="AQ283">
        <f>(Table2[[#This Row],[Sharpe Ratio]]-AVERAGE(Table2[Sharpe Ratio]))/_xlfn.STDEV.P(Table2[Sharpe Ratio])</f>
        <v>-0.79362562748817433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0.20618017622669368</v>
      </c>
      <c r="AS283">
        <f>_xlfn.RANK.AVG(Table2[[#This Row],[1Y Return vs Nifty Z-Score]],Table2[1Y Return vs Nifty Z-Score])</f>
        <v>174</v>
      </c>
      <c r="AT283">
        <f>_xlfn.RANK.AVG(Table2[[#This Row],[6M Return vs Nifty Z-Score]],Table2[6M Return vs Nifty Z-Score])</f>
        <v>150</v>
      </c>
      <c r="AU283">
        <f>_xlfn.RANK.AVG(Table2[[#This Row],[Sharpe Ratio Z-Score]],Table2[Sharpe Ratio Z-Score])</f>
        <v>591</v>
      </c>
      <c r="AV283">
        <f>(Table2[[#This Row],[Rank 1Y]]+Table2[[#This Row],[Rank 6M]]+Table2[[#This Row],[Rank Sharpe]])/3</f>
        <v>305</v>
      </c>
    </row>
    <row r="284" spans="1:48" x14ac:dyDescent="0.3">
      <c r="A284" t="s">
        <v>823</v>
      </c>
      <c r="B284" t="s">
        <v>824</v>
      </c>
      <c r="C284" t="s">
        <v>3180</v>
      </c>
      <c r="D284" t="s">
        <v>211</v>
      </c>
      <c r="E284">
        <v>20031.668343835001</v>
      </c>
      <c r="F284">
        <v>460.45</v>
      </c>
      <c r="G284">
        <v>23.496355420344901</v>
      </c>
      <c r="H284">
        <f>(Table2[[#This Row],[1Y Return vs Nifty]]-AVERAGE(Table2[1Y Return vs Nifty]))/_xlfn.STDEV.P(Table2[1Y Return vs Nifty])</f>
        <v>-7.589193188679795E-2</v>
      </c>
      <c r="I284">
        <v>-14.466167393307</v>
      </c>
      <c r="J284">
        <f>(Table2[[#This Row],[1M Return vs Nifty]]-AVERAGE(Table2[1M Return vs Nifty]))/_xlfn.STDEV.P(Table2[1M Return vs Nifty])</f>
        <v>-1.6412168324113245</v>
      </c>
      <c r="K284">
        <v>26.5713119178318</v>
      </c>
      <c r="L284">
        <f>(Table2[[#This Row],[6M Return vs Nifty]]-AVERAGE(Table2[6M Return vs Nifty]))/_xlfn.STDEV.P(Table2[6M Return vs Nifty])</f>
        <v>0.28647099090466283</v>
      </c>
      <c r="M284">
        <v>-2.9743480054098801</v>
      </c>
      <c r="N284">
        <f>(Table2[[#This Row],[1W Return vs Nifty]]-AVERAGE(Table2[1W Return vs Nifty]))/_xlfn.STDEV.P(Table2[1W Return vs Nifty])</f>
        <v>-0.72957454191793758</v>
      </c>
      <c r="O284">
        <v>466.36</v>
      </c>
      <c r="P284">
        <v>457.92113031501401</v>
      </c>
      <c r="Q284">
        <v>387.32798260394799</v>
      </c>
      <c r="R284">
        <v>42.860933569425796</v>
      </c>
      <c r="S284" s="1">
        <f>(Table2[[#This Row],[Close Price]]-Table2[[#This Row],[20D EMA]])/Table2[[#This Row],[20D EMA]]</f>
        <v>-1.2672613431683731E-2</v>
      </c>
      <c r="T284" s="1">
        <f>(Table2[[#This Row],[Close Price]]-Table2[[#This Row],[50D EMA]])/Table2[[#This Row],[50D EMA]]</f>
        <v>5.5225005302688536E-3</v>
      </c>
      <c r="U284" s="1">
        <f>(Table2[[#This Row],[Close Price]]-Table2[[#This Row],[200D EMA]])/Table2[[#This Row],[200D EMA]]</f>
        <v>0.18878578538132887</v>
      </c>
      <c r="V284">
        <v>0.57393155301635201</v>
      </c>
      <c r="W284">
        <v>462</v>
      </c>
      <c r="X284">
        <v>469.5</v>
      </c>
      <c r="Y284">
        <v>462</v>
      </c>
      <c r="Z284">
        <v>469.5</v>
      </c>
      <c r="AA284">
        <v>449.4</v>
      </c>
      <c r="AB284">
        <v>477</v>
      </c>
      <c r="AC284" s="1">
        <f>(Table2[[#This Row],[Close Price]]/Table2[[#This Row],[Day Low]])-1</f>
        <v>-3.354978354978333E-3</v>
      </c>
      <c r="AD284" s="1">
        <f>(Table2[[#This Row],[Day High]]/Table2[[#This Row],[Close Price]])-1</f>
        <v>1.9654685633619273E-2</v>
      </c>
      <c r="AE284" s="1">
        <f>(Table2[[#This Row],[Close Price]]/Table2[[#This Row],[Current Week Low]])-1</f>
        <v>-3.354978354978333E-3</v>
      </c>
      <c r="AF284" s="1">
        <f>(Table2[[#This Row],[Current Week High]]/Table2[[#This Row],[Close Price]])-1</f>
        <v>1.9654685633619273E-2</v>
      </c>
      <c r="AG284" s="1">
        <f>(Table2[[#This Row],[Close Price]]/Table2[[#This Row],[Current Month Low]])-1</f>
        <v>2.4588340008900866E-2</v>
      </c>
      <c r="AH284" s="1">
        <f>(Table2[[#This Row],[Current Month High]]/Table2[[#This Row],[Close Price]])-1</f>
        <v>3.5943099142143664E-2</v>
      </c>
      <c r="AI284">
        <v>25.409925073297799</v>
      </c>
      <c r="AJ284">
        <v>63.861209964412801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0.05</v>
      </c>
      <c r="AM284" t="s">
        <v>3216</v>
      </c>
      <c r="AN284">
        <v>0.43</v>
      </c>
      <c r="AO284" t="s">
        <v>3216</v>
      </c>
      <c r="AP284">
        <v>5.8673699893149002E-2</v>
      </c>
      <c r="AQ284">
        <f>(Table2[[#This Row],[Sharpe Ratio]]-AVERAGE(Table2[Sharpe Ratio]))/_xlfn.STDEV.P(Table2[Sharpe Ratio])</f>
        <v>-5.3140317557646852E-2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-2.2133526328690443</v>
      </c>
      <c r="AS284">
        <f>_xlfn.RANK.AVG(Table2[[#This Row],[1Y Return vs Nifty Z-Score]],Table2[1Y Return vs Nifty Z-Score])</f>
        <v>318</v>
      </c>
      <c r="AT284">
        <f>_xlfn.RANK.AVG(Table2[[#This Row],[6M Return vs Nifty Z-Score]],Table2[6M Return vs Nifty Z-Score])</f>
        <v>234</v>
      </c>
      <c r="AU284">
        <f>_xlfn.RANK.AVG(Table2[[#This Row],[Sharpe Ratio Z-Score]],Table2[Sharpe Ratio Z-Score])</f>
        <v>365</v>
      </c>
      <c r="AV284">
        <f>(Table2[[#This Row],[Rank 1Y]]+Table2[[#This Row],[Rank 6M]]+Table2[[#This Row],[Rank Sharpe]])/3</f>
        <v>305.66666666666669</v>
      </c>
    </row>
    <row r="285" spans="1:48" x14ac:dyDescent="0.3">
      <c r="A285" t="s">
        <v>1165</v>
      </c>
      <c r="B285" t="s">
        <v>1166</v>
      </c>
      <c r="C285" t="s">
        <v>3170</v>
      </c>
      <c r="D285" t="s">
        <v>546</v>
      </c>
      <c r="E285">
        <v>10715.65623336</v>
      </c>
      <c r="F285">
        <v>1187.4000000000001</v>
      </c>
      <c r="G285">
        <v>14.985802227068101</v>
      </c>
      <c r="H285">
        <f>(Table2[[#This Row],[1Y Return vs Nifty]]-AVERAGE(Table2[1Y Return vs Nifty]))/_xlfn.STDEV.P(Table2[1Y Return vs Nifty])</f>
        <v>-0.21758104475191017</v>
      </c>
      <c r="I285">
        <v>15.926702113204801</v>
      </c>
      <c r="J285">
        <f>(Table2[[#This Row],[1M Return vs Nifty]]-AVERAGE(Table2[1M Return vs Nifty]))/_xlfn.STDEV.P(Table2[1M Return vs Nifty])</f>
        <v>1.2953717100065145</v>
      </c>
      <c r="K285">
        <v>25.395522693834501</v>
      </c>
      <c r="L285">
        <f>(Table2[[#This Row],[6M Return vs Nifty]]-AVERAGE(Table2[6M Return vs Nifty]))/_xlfn.STDEV.P(Table2[6M Return vs Nifty])</f>
        <v>0.25146628414804023</v>
      </c>
      <c r="M285">
        <v>4.2571599990835098</v>
      </c>
      <c r="N285">
        <f>(Table2[[#This Row],[1W Return vs Nifty]]-AVERAGE(Table2[1W Return vs Nifty]))/_xlfn.STDEV.P(Table2[1W Return vs Nifty])</f>
        <v>1.0193492567423756</v>
      </c>
      <c r="O285">
        <v>1114.82</v>
      </c>
      <c r="P285">
        <v>1070.62092580281</v>
      </c>
      <c r="Q285">
        <v>970.77026827859095</v>
      </c>
      <c r="R285">
        <v>69.139997733570596</v>
      </c>
      <c r="S285" s="1">
        <f>(Table2[[#This Row],[Close Price]]-Table2[[#This Row],[20D EMA]])/Table2[[#This Row],[20D EMA]]</f>
        <v>6.5104680576236668E-2</v>
      </c>
      <c r="T285" s="1">
        <f>(Table2[[#This Row],[Close Price]]-Table2[[#This Row],[50D EMA]])/Table2[[#This Row],[50D EMA]]</f>
        <v>0.10907602437307375</v>
      </c>
      <c r="U285" s="1">
        <f>(Table2[[#This Row],[Close Price]]-Table2[[#This Row],[200D EMA]])/Table2[[#This Row],[200D EMA]]</f>
        <v>0.2231524170034026</v>
      </c>
      <c r="V285">
        <v>2.35542694277378</v>
      </c>
      <c r="W285">
        <v>1176</v>
      </c>
      <c r="X285">
        <v>1242.6500000000001</v>
      </c>
      <c r="Y285">
        <v>1176</v>
      </c>
      <c r="Z285">
        <v>1242.6500000000001</v>
      </c>
      <c r="AA285">
        <v>1058.6500000000001</v>
      </c>
      <c r="AB285">
        <v>1274</v>
      </c>
      <c r="AC285" s="1">
        <f>(Table2[[#This Row],[Close Price]]/Table2[[#This Row],[Day Low]])-1</f>
        <v>9.6938775510204689E-3</v>
      </c>
      <c r="AD285" s="1">
        <f>(Table2[[#This Row],[Day High]]/Table2[[#This Row],[Close Price]])-1</f>
        <v>4.653023412497892E-2</v>
      </c>
      <c r="AE285" s="1">
        <f>(Table2[[#This Row],[Close Price]]/Table2[[#This Row],[Current Week Low]])-1</f>
        <v>9.6938775510204689E-3</v>
      </c>
      <c r="AF285" s="1">
        <f>(Table2[[#This Row],[Current Week High]]/Table2[[#This Row],[Close Price]])-1</f>
        <v>4.653023412497892E-2</v>
      </c>
      <c r="AG285" s="1">
        <f>(Table2[[#This Row],[Close Price]]/Table2[[#This Row],[Current Month Low]])-1</f>
        <v>0.12161715392244843</v>
      </c>
      <c r="AH285" s="1">
        <f>(Table2[[#This Row],[Current Month High]]/Table2[[#This Row],[Close Price]])-1</f>
        <v>7.2932457470102685E-2</v>
      </c>
      <c r="AI285">
        <v>7.2932457470102596</v>
      </c>
      <c r="AJ285">
        <v>52.887401017189198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0.15</v>
      </c>
      <c r="AM285" t="s">
        <v>3216</v>
      </c>
      <c r="AN285">
        <v>7.06</v>
      </c>
      <c r="AO285" t="s">
        <v>3216</v>
      </c>
      <c r="AP285">
        <v>7.3510531996423004E-2</v>
      </c>
      <c r="AQ285">
        <f>(Table2[[#This Row],[Sharpe Ratio]]-AVERAGE(Table2[Sharpe Ratio]))/_xlfn.STDEV.P(Table2[Sharpe Ratio])</f>
        <v>0.11944065843996957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2.4680468645849896</v>
      </c>
      <c r="AS285">
        <f>_xlfn.RANK.AVG(Table2[[#This Row],[1Y Return vs Nifty Z-Score]],Table2[1Y Return vs Nifty Z-Score])</f>
        <v>367</v>
      </c>
      <c r="AT285">
        <f>_xlfn.RANK.AVG(Table2[[#This Row],[6M Return vs Nifty Z-Score]],Table2[6M Return vs Nifty Z-Score])</f>
        <v>240</v>
      </c>
      <c r="AU285">
        <f>_xlfn.RANK.AVG(Table2[[#This Row],[Sharpe Ratio Z-Score]],Table2[Sharpe Ratio Z-Score])</f>
        <v>312</v>
      </c>
      <c r="AV285">
        <f>(Table2[[#This Row],[Rank 1Y]]+Table2[[#This Row],[Rank 6M]]+Table2[[#This Row],[Rank Sharpe]])/3</f>
        <v>306.33333333333331</v>
      </c>
    </row>
    <row r="286" spans="1:48" x14ac:dyDescent="0.3">
      <c r="A286" t="s">
        <v>1038</v>
      </c>
      <c r="B286" t="s">
        <v>1039</v>
      </c>
      <c r="C286" t="s">
        <v>3182</v>
      </c>
      <c r="D286" t="s">
        <v>261</v>
      </c>
      <c r="E286">
        <v>13327.37824</v>
      </c>
      <c r="F286">
        <v>4208.7</v>
      </c>
      <c r="G286">
        <v>10.8122563852117</v>
      </c>
      <c r="H286">
        <f>(Table2[[#This Row],[1Y Return vs Nifty]]-AVERAGE(Table2[1Y Return vs Nifty]))/_xlfn.STDEV.P(Table2[1Y Return vs Nifty])</f>
        <v>-0.28706489549637942</v>
      </c>
      <c r="I286">
        <v>1.35188959326013</v>
      </c>
      <c r="J286">
        <f>(Table2[[#This Row],[1M Return vs Nifty]]-AVERAGE(Table2[1M Return vs Nifty]))/_xlfn.STDEV.P(Table2[1M Return vs Nifty])</f>
        <v>-0.11286081784964795</v>
      </c>
      <c r="K286">
        <v>1.5186084583125199</v>
      </c>
      <c r="L286">
        <f>(Table2[[#This Row],[6M Return vs Nifty]]-AVERAGE(Table2[6M Return vs Nifty]))/_xlfn.STDEV.P(Table2[6M Return vs Nifty])</f>
        <v>-0.45937913270823366</v>
      </c>
      <c r="M286">
        <v>-3.7345726214704902</v>
      </c>
      <c r="N286">
        <f>(Table2[[#This Row],[1W Return vs Nifty]]-AVERAGE(Table2[1W Return vs Nifty]))/_xlfn.STDEV.P(Table2[1W Return vs Nifty])</f>
        <v>-0.91343313994889486</v>
      </c>
      <c r="O286">
        <v>4238.32</v>
      </c>
      <c r="P286">
        <v>4249.2421251948099</v>
      </c>
      <c r="Q286">
        <v>3903.5083203950098</v>
      </c>
      <c r="R286">
        <v>43.852048697259697</v>
      </c>
      <c r="S286" s="1">
        <f>(Table2[[#This Row],[Close Price]]-Table2[[#This Row],[20D EMA]])/Table2[[#This Row],[20D EMA]]</f>
        <v>-6.9886181317125404E-3</v>
      </c>
      <c r="T286" s="1">
        <f>(Table2[[#This Row],[Close Price]]-Table2[[#This Row],[50D EMA]])/Table2[[#This Row],[50D EMA]]</f>
        <v>-9.541024964057886E-3</v>
      </c>
      <c r="U286" s="1">
        <f>(Table2[[#This Row],[Close Price]]-Table2[[#This Row],[200D EMA]])/Table2[[#This Row],[200D EMA]]</f>
        <v>7.8183944942662897E-2</v>
      </c>
      <c r="V286">
        <v>0.74138876331848802</v>
      </c>
      <c r="W286">
        <v>4166.3500000000004</v>
      </c>
      <c r="X286">
        <v>4263</v>
      </c>
      <c r="Y286">
        <v>4166.3500000000004</v>
      </c>
      <c r="Z286">
        <v>4263</v>
      </c>
      <c r="AA286">
        <v>4166.3500000000004</v>
      </c>
      <c r="AB286">
        <v>4409.7</v>
      </c>
      <c r="AC286" s="1">
        <f>(Table2[[#This Row],[Close Price]]/Table2[[#This Row],[Day Low]])-1</f>
        <v>1.016477252271164E-2</v>
      </c>
      <c r="AD286" s="1">
        <f>(Table2[[#This Row],[Day High]]/Table2[[#This Row],[Close Price]])-1</f>
        <v>1.2901846175778831E-2</v>
      </c>
      <c r="AE286" s="1">
        <f>(Table2[[#This Row],[Close Price]]/Table2[[#This Row],[Current Week Low]])-1</f>
        <v>1.016477252271164E-2</v>
      </c>
      <c r="AF286" s="1">
        <f>(Table2[[#This Row],[Current Week High]]/Table2[[#This Row],[Close Price]])-1</f>
        <v>1.2901846175778831E-2</v>
      </c>
      <c r="AG286" s="1">
        <f>(Table2[[#This Row],[Close Price]]/Table2[[#This Row],[Current Month Low]])-1</f>
        <v>1.016477252271164E-2</v>
      </c>
      <c r="AH286" s="1">
        <f>(Table2[[#This Row],[Current Month High]]/Table2[[#This Row],[Close Price]])-1</f>
        <v>4.775821512581091E-2</v>
      </c>
      <c r="AI286">
        <v>18.801530163708499</v>
      </c>
      <c r="AJ286">
        <v>52.489130434782602</v>
      </c>
      <c r="AK286" t="str">
        <f>IF(AND(Table2[[#This Row],[20D EMA]]&gt;Table2[[#This Row],[50D EMA]],Table2[[#This Row],[50D EMA]]&gt;Table2[[#This Row],[200D EMA]]),"Uptrend","Downtrend/NoTrend")</f>
        <v>Downtrend/NoTrend</v>
      </c>
      <c r="AL286">
        <v>-0.11</v>
      </c>
      <c r="AM286" t="s">
        <v>3215</v>
      </c>
      <c r="AN286">
        <v>-0.57999999999999996</v>
      </c>
      <c r="AO286" t="s">
        <v>3215</v>
      </c>
      <c r="AP286">
        <v>0.18399920280020199</v>
      </c>
      <c r="AQ286">
        <f>(Table2[[#This Row],[Sharpe Ratio]]-AVERAGE(Table2[Sharpe Ratio]))/_xlfn.STDEV.P(Table2[Sharpe Ratio])</f>
        <v>1.4046370205250933</v>
      </c>
      <c r="AR2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6">
        <f>_xlfn.RANK.AVG(Table2[[#This Row],[1Y Return vs Nifty Z-Score]],Table2[1Y Return vs Nifty Z-Score])</f>
        <v>392</v>
      </c>
      <c r="AT286">
        <f>_xlfn.RANK.AVG(Table2[[#This Row],[6M Return vs Nifty Z-Score]],Table2[6M Return vs Nifty Z-Score])</f>
        <v>470</v>
      </c>
      <c r="AU286">
        <f>_xlfn.RANK.AVG(Table2[[#This Row],[Sharpe Ratio Z-Score]],Table2[Sharpe Ratio Z-Score])</f>
        <v>59</v>
      </c>
      <c r="AV286">
        <f>(Table2[[#This Row],[Rank 1Y]]+Table2[[#This Row],[Rank 6M]]+Table2[[#This Row],[Rank Sharpe]])/3</f>
        <v>307</v>
      </c>
    </row>
    <row r="287" spans="1:48" x14ac:dyDescent="0.3">
      <c r="A287" t="s">
        <v>1143</v>
      </c>
      <c r="B287" t="s">
        <v>1144</v>
      </c>
      <c r="C287" t="s">
        <v>3181</v>
      </c>
      <c r="D287" t="s">
        <v>92</v>
      </c>
      <c r="E287">
        <v>11055.78730179</v>
      </c>
      <c r="F287">
        <v>226.05</v>
      </c>
      <c r="G287">
        <v>50.273136104947</v>
      </c>
      <c r="H287">
        <f>(Table2[[#This Row],[1Y Return vs Nifty]]-AVERAGE(Table2[1Y Return vs Nifty]))/_xlfn.STDEV.P(Table2[1Y Return vs Nifty])</f>
        <v>0.36990497630738678</v>
      </c>
      <c r="I287">
        <v>-4.31756723996617</v>
      </c>
      <c r="J287">
        <f>(Table2[[#This Row],[1M Return vs Nifty]]-AVERAGE(Table2[1M Return vs Nifty]))/_xlfn.STDEV.P(Table2[1M Return vs Nifty])</f>
        <v>-0.66064923824272037</v>
      </c>
      <c r="K287">
        <v>0.36824766961329602</v>
      </c>
      <c r="L287">
        <f>(Table2[[#This Row],[6M Return vs Nifty]]-AVERAGE(Table2[6M Return vs Nifty]))/_xlfn.STDEV.P(Table2[6M Return vs Nifty])</f>
        <v>-0.4936268033373582</v>
      </c>
      <c r="M287">
        <v>-0.35683809551618001</v>
      </c>
      <c r="N287">
        <f>(Table2[[#This Row],[1W Return vs Nifty]]-AVERAGE(Table2[1W Return vs Nifty]))/_xlfn.STDEV.P(Table2[1W Return vs Nifty])</f>
        <v>-9.6535710764350552E-2</v>
      </c>
      <c r="O287">
        <v>228.04</v>
      </c>
      <c r="P287">
        <v>224.567720151408</v>
      </c>
      <c r="Q287">
        <v>197.71860776104</v>
      </c>
      <c r="R287">
        <v>50.901929176238099</v>
      </c>
      <c r="S287" s="1">
        <f>(Table2[[#This Row],[Close Price]]-Table2[[#This Row],[20D EMA]])/Table2[[#This Row],[20D EMA]]</f>
        <v>-8.7265392036483987E-3</v>
      </c>
      <c r="T287" s="1">
        <f>(Table2[[#This Row],[Close Price]]-Table2[[#This Row],[50D EMA]])/Table2[[#This Row],[50D EMA]]</f>
        <v>6.6005917840401647E-3</v>
      </c>
      <c r="U287" s="1">
        <f>(Table2[[#This Row],[Close Price]]-Table2[[#This Row],[200D EMA]])/Table2[[#This Row],[200D EMA]]</f>
        <v>0.14329148156455226</v>
      </c>
      <c r="V287">
        <v>0.37660546491151298</v>
      </c>
      <c r="W287">
        <v>225.22</v>
      </c>
      <c r="X287">
        <v>229.69</v>
      </c>
      <c r="Y287">
        <v>225.22</v>
      </c>
      <c r="Z287">
        <v>229.69</v>
      </c>
      <c r="AA287">
        <v>219.02</v>
      </c>
      <c r="AB287">
        <v>236.9</v>
      </c>
      <c r="AC287" s="1">
        <f>(Table2[[#This Row],[Close Price]]/Table2[[#This Row],[Day Low]])-1</f>
        <v>3.6852854986235695E-3</v>
      </c>
      <c r="AD287" s="1">
        <f>(Table2[[#This Row],[Day High]]/Table2[[#This Row],[Close Price]])-1</f>
        <v>1.6102632161026253E-2</v>
      </c>
      <c r="AE287" s="1">
        <f>(Table2[[#This Row],[Close Price]]/Table2[[#This Row],[Current Week Low]])-1</f>
        <v>3.6852854986235695E-3</v>
      </c>
      <c r="AF287" s="1">
        <f>(Table2[[#This Row],[Current Week High]]/Table2[[#This Row],[Close Price]])-1</f>
        <v>1.6102632161026253E-2</v>
      </c>
      <c r="AG287" s="1">
        <f>(Table2[[#This Row],[Close Price]]/Table2[[#This Row],[Current Month Low]])-1</f>
        <v>3.2097525340151645E-2</v>
      </c>
      <c r="AH287" s="1">
        <f>(Table2[[#This Row],[Current Month High]]/Table2[[#This Row],[Close Price]])-1</f>
        <v>4.7998230479982196E-2</v>
      </c>
      <c r="AI287">
        <v>10.9002433090024</v>
      </c>
      <c r="AJ287">
        <v>94.451612903225794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0.06</v>
      </c>
      <c r="AM287" t="s">
        <v>3216</v>
      </c>
      <c r="AN287">
        <v>-0.38</v>
      </c>
      <c r="AO287" t="s">
        <v>3215</v>
      </c>
      <c r="AP287">
        <v>9.2136645908181006E-2</v>
      </c>
      <c r="AQ287">
        <f>(Table2[[#This Row],[Sharpe Ratio]]-AVERAGE(Table2[Sharpe Ratio]))/_xlfn.STDEV.P(Table2[Sharpe Ratio])</f>
        <v>0.33609829098301353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-0.54480848505402879</v>
      </c>
      <c r="AS287">
        <f>_xlfn.RANK.AVG(Table2[[#This Row],[1Y Return vs Nifty Z-Score]],Table2[1Y Return vs Nifty Z-Score])</f>
        <v>189</v>
      </c>
      <c r="AT287">
        <f>_xlfn.RANK.AVG(Table2[[#This Row],[6M Return vs Nifty Z-Score]],Table2[6M Return vs Nifty Z-Score])</f>
        <v>480</v>
      </c>
      <c r="AU287">
        <f>_xlfn.RANK.AVG(Table2[[#This Row],[Sharpe Ratio Z-Score]],Table2[Sharpe Ratio Z-Score])</f>
        <v>254</v>
      </c>
      <c r="AV287">
        <f>(Table2[[#This Row],[Rank 1Y]]+Table2[[#This Row],[Rank 6M]]+Table2[[#This Row],[Rank Sharpe]])/3</f>
        <v>307.66666666666669</v>
      </c>
    </row>
    <row r="288" spans="1:48" x14ac:dyDescent="0.3">
      <c r="A288" t="s">
        <v>1800</v>
      </c>
      <c r="B288" t="s">
        <v>1801</v>
      </c>
      <c r="C288" t="s">
        <v>3174</v>
      </c>
      <c r="D288" t="s">
        <v>54</v>
      </c>
      <c r="E288">
        <v>4439.955686155</v>
      </c>
      <c r="F288">
        <v>178.02</v>
      </c>
      <c r="G288">
        <v>71.324021001126198</v>
      </c>
      <c r="H288">
        <f>(Table2[[#This Row],[1Y Return vs Nifty]]-AVERAGE(Table2[1Y Return vs Nifty]))/_xlfn.STDEV.P(Table2[1Y Return vs Nifty])</f>
        <v>0.72037352262015641</v>
      </c>
      <c r="I288">
        <v>16.479099889273499</v>
      </c>
      <c r="J288">
        <f>(Table2[[#This Row],[1M Return vs Nifty]]-AVERAGE(Table2[1M Return vs Nifty]))/_xlfn.STDEV.P(Table2[1M Return vs Nifty])</f>
        <v>1.3487449191308745</v>
      </c>
      <c r="K288">
        <v>36.506355086493002</v>
      </c>
      <c r="L288">
        <f>(Table2[[#This Row],[6M Return vs Nifty]]-AVERAGE(Table2[6M Return vs Nifty]))/_xlfn.STDEV.P(Table2[6M Return vs Nifty])</f>
        <v>0.58224957573558744</v>
      </c>
      <c r="M288">
        <v>0.59642861705074901</v>
      </c>
      <c r="N288">
        <f>(Table2[[#This Row],[1W Return vs Nifty]]-AVERAGE(Table2[1W Return vs Nifty]))/_xlfn.STDEV.P(Table2[1W Return vs Nifty])</f>
        <v>0.13400968018910647</v>
      </c>
      <c r="O288">
        <v>168.36</v>
      </c>
      <c r="P288">
        <v>154.462458649626</v>
      </c>
      <c r="Q288">
        <v>130.92449856858701</v>
      </c>
      <c r="R288">
        <v>64.9254230419359</v>
      </c>
      <c r="S288" s="1">
        <f>(Table2[[#This Row],[Close Price]]-Table2[[#This Row],[20D EMA]])/Table2[[#This Row],[20D EMA]]</f>
        <v>5.7377049180327842E-2</v>
      </c>
      <c r="T288" s="1">
        <f>(Table2[[#This Row],[Close Price]]-Table2[[#This Row],[50D EMA]])/Table2[[#This Row],[50D EMA]]</f>
        <v>0.15251305434552623</v>
      </c>
      <c r="U288" s="1">
        <f>(Table2[[#This Row],[Close Price]]-Table2[[#This Row],[200D EMA]])/Table2[[#This Row],[200D EMA]]</f>
        <v>0.3597149650853253</v>
      </c>
      <c r="V288">
        <v>1.4584524231585301</v>
      </c>
      <c r="W288">
        <v>174.26</v>
      </c>
      <c r="X288">
        <v>182</v>
      </c>
      <c r="Y288">
        <v>174.26</v>
      </c>
      <c r="Z288">
        <v>182</v>
      </c>
      <c r="AA288">
        <v>160.75</v>
      </c>
      <c r="AB288">
        <v>184.7</v>
      </c>
      <c r="AC288" s="1">
        <f>(Table2[[#This Row],[Close Price]]/Table2[[#This Row],[Day Low]])-1</f>
        <v>2.1576953976816471E-2</v>
      </c>
      <c r="AD288" s="1">
        <f>(Table2[[#This Row],[Day High]]/Table2[[#This Row],[Close Price]])-1</f>
        <v>2.2357038534996043E-2</v>
      </c>
      <c r="AE288" s="1">
        <f>(Table2[[#This Row],[Close Price]]/Table2[[#This Row],[Current Week Low]])-1</f>
        <v>2.1576953976816471E-2</v>
      </c>
      <c r="AF288" s="1">
        <f>(Table2[[#This Row],[Current Week High]]/Table2[[#This Row],[Close Price]])-1</f>
        <v>2.2357038534996043E-2</v>
      </c>
      <c r="AG288" s="1">
        <f>(Table2[[#This Row],[Close Price]]/Table2[[#This Row],[Current Month Low]])-1</f>
        <v>0.1074339035769829</v>
      </c>
      <c r="AH288" s="1">
        <f>(Table2[[#This Row],[Current Month High]]/Table2[[#This Row],[Close Price]])-1</f>
        <v>3.7523873722053569E-2</v>
      </c>
      <c r="AI288">
        <v>3.7523873722053498</v>
      </c>
      <c r="AJ288">
        <v>104.620689655172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0.26</v>
      </c>
      <c r="AM288" t="s">
        <v>3216</v>
      </c>
      <c r="AN288">
        <v>11.38</v>
      </c>
      <c r="AO288" t="s">
        <v>3216</v>
      </c>
      <c r="AP288">
        <v>-2.1830499402993E-2</v>
      </c>
      <c r="AQ288">
        <f>(Table2[[#This Row],[Sharpe Ratio]]-AVERAGE(Table2[Sharpe Ratio]))/_xlfn.STDEV.P(Table2[Sharpe Ratio])</f>
        <v>-0.98955943922237033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1.7958182584533544</v>
      </c>
      <c r="AS288">
        <f>_xlfn.RANK.AVG(Table2[[#This Row],[1Y Return vs Nifty Z-Score]],Table2[1Y Return vs Nifty Z-Score])</f>
        <v>130</v>
      </c>
      <c r="AT288">
        <f>_xlfn.RANK.AVG(Table2[[#This Row],[6M Return vs Nifty Z-Score]],Table2[6M Return vs Nifty Z-Score])</f>
        <v>166</v>
      </c>
      <c r="AU288">
        <f>_xlfn.RANK.AVG(Table2[[#This Row],[Sharpe Ratio Z-Score]],Table2[Sharpe Ratio Z-Score])</f>
        <v>627</v>
      </c>
      <c r="AV288">
        <f>(Table2[[#This Row],[Rank 1Y]]+Table2[[#This Row],[Rank 6M]]+Table2[[#This Row],[Rank Sharpe]])/3</f>
        <v>307.66666666666669</v>
      </c>
    </row>
    <row r="289" spans="1:48" x14ac:dyDescent="0.3">
      <c r="A289" t="s">
        <v>517</v>
      </c>
      <c r="B289" t="s">
        <v>518</v>
      </c>
      <c r="C289" t="s">
        <v>3182</v>
      </c>
      <c r="D289" t="s">
        <v>519</v>
      </c>
      <c r="E289">
        <v>41400.956637495001</v>
      </c>
      <c r="F289">
        <v>3848.1</v>
      </c>
      <c r="G289">
        <v>-4.3243132054928202</v>
      </c>
      <c r="H289">
        <f>(Table2[[#This Row],[1Y Return vs Nifty]]-AVERAGE(Table2[1Y Return vs Nifty]))/_xlfn.STDEV.P(Table2[1Y Return vs Nifty])</f>
        <v>-0.53906815173855016</v>
      </c>
      <c r="I289">
        <v>-0.112278723032114</v>
      </c>
      <c r="J289">
        <f>(Table2[[#This Row],[1M Return vs Nifty]]-AVERAGE(Table2[1M Return vs Nifty]))/_xlfn.STDEV.P(Table2[1M Return vs Nifty])</f>
        <v>-0.25433018127628332</v>
      </c>
      <c r="K289">
        <v>27.190009313712899</v>
      </c>
      <c r="L289">
        <f>(Table2[[#This Row],[6M Return vs Nifty]]-AVERAGE(Table2[6M Return vs Nifty]))/_xlfn.STDEV.P(Table2[6M Return vs Nifty])</f>
        <v>0.30489038144838299</v>
      </c>
      <c r="M289">
        <v>1.6954498367625801</v>
      </c>
      <c r="N289">
        <f>(Table2[[#This Row],[1W Return vs Nifty]]-AVERAGE(Table2[1W Return vs Nifty]))/_xlfn.STDEV.P(Table2[1W Return vs Nifty])</f>
        <v>0.39980546789927451</v>
      </c>
      <c r="O289">
        <v>3795.35</v>
      </c>
      <c r="P289">
        <v>3834.9504036110102</v>
      </c>
      <c r="Q289">
        <v>3495.8030318699198</v>
      </c>
      <c r="R289">
        <v>58.794714924226703</v>
      </c>
      <c r="S289" s="1">
        <f>(Table2[[#This Row],[Close Price]]-Table2[[#This Row],[20D EMA]])/Table2[[#This Row],[20D EMA]]</f>
        <v>1.3898586428129158E-2</v>
      </c>
      <c r="T289" s="1">
        <f>(Table2[[#This Row],[Close Price]]-Table2[[#This Row],[50D EMA]])/Table2[[#This Row],[50D EMA]]</f>
        <v>3.4288830376027783E-3</v>
      </c>
      <c r="U289" s="1">
        <f>(Table2[[#This Row],[Close Price]]-Table2[[#This Row],[200D EMA]])/Table2[[#This Row],[200D EMA]]</f>
        <v>0.10077712185678693</v>
      </c>
      <c r="V289">
        <v>0.52585528305523099</v>
      </c>
      <c r="W289">
        <v>3806</v>
      </c>
      <c r="X289">
        <v>3869.5</v>
      </c>
      <c r="Y289">
        <v>3806</v>
      </c>
      <c r="Z289">
        <v>3869.5</v>
      </c>
      <c r="AA289">
        <v>3621</v>
      </c>
      <c r="AB289">
        <v>3869.5</v>
      </c>
      <c r="AC289" s="1">
        <f>(Table2[[#This Row],[Close Price]]/Table2[[#This Row],[Day Low]])-1</f>
        <v>1.1061481870730416E-2</v>
      </c>
      <c r="AD289" s="1">
        <f>(Table2[[#This Row],[Day High]]/Table2[[#This Row],[Close Price]])-1</f>
        <v>5.5611860398638857E-3</v>
      </c>
      <c r="AE289" s="1">
        <f>(Table2[[#This Row],[Close Price]]/Table2[[#This Row],[Current Week Low]])-1</f>
        <v>1.1061481870730416E-2</v>
      </c>
      <c r="AF289" s="1">
        <f>(Table2[[#This Row],[Current Week High]]/Table2[[#This Row],[Close Price]])-1</f>
        <v>5.5611860398638857E-3</v>
      </c>
      <c r="AG289" s="1">
        <f>(Table2[[#This Row],[Close Price]]/Table2[[#This Row],[Current Month Low]])-1</f>
        <v>6.2717481358740557E-2</v>
      </c>
      <c r="AH289" s="1">
        <f>(Table2[[#This Row],[Current Month High]]/Table2[[#This Row],[Close Price]])-1</f>
        <v>5.5611860398638857E-3</v>
      </c>
      <c r="AI289">
        <v>14.590317299446401</v>
      </c>
      <c r="AJ289">
        <v>45.2990484821024</v>
      </c>
      <c r="AK289" t="str">
        <f>IF(AND(Table2[[#This Row],[20D EMA]]&gt;Table2[[#This Row],[50D EMA]],Table2[[#This Row],[50D EMA]]&gt;Table2[[#This Row],[200D EMA]]),"Uptrend","Downtrend/NoTrend")</f>
        <v>Downtrend/NoTrend</v>
      </c>
      <c r="AL289">
        <v>-0.09</v>
      </c>
      <c r="AM289" t="s">
        <v>3215</v>
      </c>
      <c r="AN289">
        <v>0.83</v>
      </c>
      <c r="AO289" t="s">
        <v>3216</v>
      </c>
      <c r="AP289">
        <v>0.114210983066951</v>
      </c>
      <c r="AQ289">
        <f>(Table2[[#This Row],[Sharpe Ratio]]-AVERAGE(Table2[Sharpe Ratio]))/_xlfn.STDEV.P(Table2[Sharpe Ratio])</f>
        <v>0.59286541113666957</v>
      </c>
      <c r="AR2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9">
        <f>_xlfn.RANK.AVG(Table2[[#This Row],[1Y Return vs Nifty Z-Score]],Table2[1Y Return vs Nifty Z-Score])</f>
        <v>499</v>
      </c>
      <c r="AT289">
        <f>_xlfn.RANK.AVG(Table2[[#This Row],[6M Return vs Nifty Z-Score]],Table2[6M Return vs Nifty Z-Score])</f>
        <v>228</v>
      </c>
      <c r="AU289">
        <f>_xlfn.RANK.AVG(Table2[[#This Row],[Sharpe Ratio Z-Score]],Table2[Sharpe Ratio Z-Score])</f>
        <v>197</v>
      </c>
      <c r="AV289">
        <f>(Table2[[#This Row],[Rank 1Y]]+Table2[[#This Row],[Rank 6M]]+Table2[[#This Row],[Rank Sharpe]])/3</f>
        <v>308</v>
      </c>
    </row>
    <row r="290" spans="1:48" x14ac:dyDescent="0.3">
      <c r="A290" t="s">
        <v>232</v>
      </c>
      <c r="B290" t="s">
        <v>233</v>
      </c>
      <c r="C290" t="s">
        <v>3170</v>
      </c>
      <c r="D290" t="s">
        <v>234</v>
      </c>
      <c r="E290">
        <v>115425.8380263</v>
      </c>
      <c r="F290">
        <v>10400</v>
      </c>
      <c r="G290">
        <v>18.1373428811719</v>
      </c>
      <c r="H290">
        <f>(Table2[[#This Row],[1Y Return vs Nifty]]-AVERAGE(Table2[1Y Return vs Nifty]))/_xlfn.STDEV.P(Table2[1Y Return vs Nifty])</f>
        <v>-0.1651121876403582</v>
      </c>
      <c r="I290">
        <v>6.90014866965811</v>
      </c>
      <c r="J290">
        <f>(Table2[[#This Row],[1M Return vs Nifty]]-AVERAGE(Table2[1M Return vs Nifty]))/_xlfn.STDEV.P(Table2[1M Return vs Nifty])</f>
        <v>0.42321735767850532</v>
      </c>
      <c r="K290">
        <v>11.411807420039599</v>
      </c>
      <c r="L290">
        <f>(Table2[[#This Row],[6M Return vs Nifty]]-AVERAGE(Table2[6M Return vs Nifty]))/_xlfn.STDEV.P(Table2[6M Return vs Nifty])</f>
        <v>-0.16484630193194549</v>
      </c>
      <c r="M290">
        <v>-4.8024740843633298</v>
      </c>
      <c r="N290">
        <f>(Table2[[#This Row],[1W Return vs Nifty]]-AVERAGE(Table2[1W Return vs Nifty]))/_xlfn.STDEV.P(Table2[1W Return vs Nifty])</f>
        <v>-1.1717026851000507</v>
      </c>
      <c r="O290">
        <v>10257.84</v>
      </c>
      <c r="P290">
        <v>9820.8408820009699</v>
      </c>
      <c r="Q290">
        <v>8737.0186730084497</v>
      </c>
      <c r="R290">
        <v>51.511922049092703</v>
      </c>
      <c r="S290" s="1">
        <f>(Table2[[#This Row],[Close Price]]-Table2[[#This Row],[20D EMA]])/Table2[[#This Row],[20D EMA]]</f>
        <v>1.3858668101666614E-2</v>
      </c>
      <c r="T290" s="1">
        <f>(Table2[[#This Row],[Close Price]]-Table2[[#This Row],[50D EMA]])/Table2[[#This Row],[50D EMA]]</f>
        <v>5.8972457140658609E-2</v>
      </c>
      <c r="U290" s="1">
        <f>(Table2[[#This Row],[Close Price]]-Table2[[#This Row],[200D EMA]])/Table2[[#This Row],[200D EMA]]</f>
        <v>0.19033738958679938</v>
      </c>
      <c r="V290">
        <v>1.55799881735103</v>
      </c>
      <c r="W290">
        <v>10374.1</v>
      </c>
      <c r="X290">
        <v>10514.25</v>
      </c>
      <c r="Y290">
        <v>10374.1</v>
      </c>
      <c r="Z290">
        <v>10514.25</v>
      </c>
      <c r="AA290">
        <v>10100.049999999999</v>
      </c>
      <c r="AB290">
        <v>11185</v>
      </c>
      <c r="AC290" s="1">
        <f>(Table2[[#This Row],[Close Price]]/Table2[[#This Row],[Day Low]])-1</f>
        <v>2.4966021148822293E-3</v>
      </c>
      <c r="AD290" s="1">
        <f>(Table2[[#This Row],[Day High]]/Table2[[#This Row],[Close Price]])-1</f>
        <v>1.098557692307689E-2</v>
      </c>
      <c r="AE290" s="1">
        <f>(Table2[[#This Row],[Close Price]]/Table2[[#This Row],[Current Week Low]])-1</f>
        <v>2.4966021148822293E-3</v>
      </c>
      <c r="AF290" s="1">
        <f>(Table2[[#This Row],[Current Week High]]/Table2[[#This Row],[Close Price]])-1</f>
        <v>1.098557692307689E-2</v>
      </c>
      <c r="AG290" s="1">
        <f>(Table2[[#This Row],[Close Price]]/Table2[[#This Row],[Current Month Low]])-1</f>
        <v>2.969787278280811E-2</v>
      </c>
      <c r="AH290" s="1">
        <f>(Table2[[#This Row],[Current Month High]]/Table2[[#This Row],[Close Price]])-1</f>
        <v>7.5480769230769296E-2</v>
      </c>
      <c r="AI290">
        <v>7.5480769230769296</v>
      </c>
      <c r="AJ290">
        <v>56.912445872749998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0.21</v>
      </c>
      <c r="AM290" t="s">
        <v>3216</v>
      </c>
      <c r="AN290">
        <v>3.38</v>
      </c>
      <c r="AO290" t="s">
        <v>3216</v>
      </c>
      <c r="AP290">
        <v>0.102785785218373</v>
      </c>
      <c r="AQ290">
        <f>(Table2[[#This Row],[Sharpe Ratio]]-AVERAGE(Table2[Sharpe Ratio]))/_xlfn.STDEV.P(Table2[Sharpe Ratio])</f>
        <v>0.45996832219284089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-0.61847549480100816</v>
      </c>
      <c r="AS290">
        <f>_xlfn.RANK.AVG(Table2[[#This Row],[1Y Return vs Nifty Z-Score]],Table2[1Y Return vs Nifty Z-Score])</f>
        <v>344</v>
      </c>
      <c r="AT290">
        <f>_xlfn.RANK.AVG(Table2[[#This Row],[6M Return vs Nifty Z-Score]],Table2[6M Return vs Nifty Z-Score])</f>
        <v>365</v>
      </c>
      <c r="AU290">
        <f>_xlfn.RANK.AVG(Table2[[#This Row],[Sharpe Ratio Z-Score]],Table2[Sharpe Ratio Z-Score])</f>
        <v>223</v>
      </c>
      <c r="AV290">
        <f>(Table2[[#This Row],[Rank 1Y]]+Table2[[#This Row],[Rank 6M]]+Table2[[#This Row],[Rank Sharpe]])/3</f>
        <v>310.66666666666669</v>
      </c>
    </row>
    <row r="291" spans="1:48" x14ac:dyDescent="0.3">
      <c r="A291" t="s">
        <v>1030</v>
      </c>
      <c r="B291" t="s">
        <v>1031</v>
      </c>
      <c r="C291" t="s">
        <v>3174</v>
      </c>
      <c r="D291" t="s">
        <v>54</v>
      </c>
      <c r="E291">
        <v>13451.463738</v>
      </c>
      <c r="F291">
        <v>549.9</v>
      </c>
      <c r="G291">
        <v>42.506843385710901</v>
      </c>
      <c r="H291">
        <f>(Table2[[#This Row],[1Y Return vs Nifty]]-AVERAGE(Table2[1Y Return vs Nifty]))/_xlfn.STDEV.P(Table2[1Y Return vs Nifty])</f>
        <v>0.24060678609001757</v>
      </c>
      <c r="I291">
        <v>-20.714883511655401</v>
      </c>
      <c r="J291">
        <f>(Table2[[#This Row],[1M Return vs Nifty]]-AVERAGE(Table2[1M Return vs Nifty]))/_xlfn.STDEV.P(Table2[1M Return vs Nifty])</f>
        <v>-2.2449738469976586</v>
      </c>
      <c r="K291">
        <v>15.826273757179401</v>
      </c>
      <c r="L291">
        <f>(Table2[[#This Row],[6M Return vs Nifty]]-AVERAGE(Table2[6M Return vs Nifty]))/_xlfn.STDEV.P(Table2[6M Return vs Nifty])</f>
        <v>-3.3422151697587131E-2</v>
      </c>
      <c r="M291">
        <v>-19.050765931234899</v>
      </c>
      <c r="N291">
        <f>(Table2[[#This Row],[1W Return vs Nifty]]-AVERAGE(Table2[1W Return vs Nifty]))/_xlfn.STDEV.P(Table2[1W Return vs Nifty])</f>
        <v>-4.6176197311390714</v>
      </c>
      <c r="O291">
        <v>645.75</v>
      </c>
      <c r="P291">
        <v>616.78280918455698</v>
      </c>
      <c r="Q291">
        <v>496.00305375093001</v>
      </c>
      <c r="R291">
        <v>20.691494631438399</v>
      </c>
      <c r="S291" s="1">
        <f>(Table2[[#This Row],[Close Price]]-Table2[[#This Row],[20D EMA]])/Table2[[#This Row],[20D EMA]]</f>
        <v>-0.14843205574912896</v>
      </c>
      <c r="T291" s="1">
        <f>(Table2[[#This Row],[Close Price]]-Table2[[#This Row],[50D EMA]])/Table2[[#This Row],[50D EMA]]</f>
        <v>-0.10843818632523525</v>
      </c>
      <c r="U291" s="1">
        <f>(Table2[[#This Row],[Close Price]]-Table2[[#This Row],[200D EMA]])/Table2[[#This Row],[200D EMA]]</f>
        <v>0.10866252907413458</v>
      </c>
      <c r="V291">
        <v>2.3979404212984599</v>
      </c>
      <c r="W291">
        <v>546.29999999999995</v>
      </c>
      <c r="X291">
        <v>560.6</v>
      </c>
      <c r="Y291">
        <v>546.29999999999995</v>
      </c>
      <c r="Z291">
        <v>560.6</v>
      </c>
      <c r="AA291">
        <v>541.1</v>
      </c>
      <c r="AB291">
        <v>719.9</v>
      </c>
      <c r="AC291" s="1">
        <f>(Table2[[#This Row],[Close Price]]/Table2[[#This Row],[Day Low]])-1</f>
        <v>6.5897858319605707E-3</v>
      </c>
      <c r="AD291" s="1">
        <f>(Table2[[#This Row],[Day High]]/Table2[[#This Row],[Close Price]])-1</f>
        <v>1.9458083287870576E-2</v>
      </c>
      <c r="AE291" s="1">
        <f>(Table2[[#This Row],[Close Price]]/Table2[[#This Row],[Current Week Low]])-1</f>
        <v>6.5897858319605707E-3</v>
      </c>
      <c r="AF291" s="1">
        <f>(Table2[[#This Row],[Current Week High]]/Table2[[#This Row],[Close Price]])-1</f>
        <v>1.9458083287870576E-2</v>
      </c>
      <c r="AG291" s="1">
        <f>(Table2[[#This Row],[Close Price]]/Table2[[#This Row],[Current Month Low]])-1</f>
        <v>1.6263167621511698E-2</v>
      </c>
      <c r="AH291" s="1">
        <f>(Table2[[#This Row],[Current Month High]]/Table2[[#This Row],[Close Price]])-1</f>
        <v>0.30914711765775604</v>
      </c>
      <c r="AI291">
        <v>31.114748136024701</v>
      </c>
      <c r="AJ291">
        <v>72.409468568741104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-0.08</v>
      </c>
      <c r="AM291" t="s">
        <v>3215</v>
      </c>
      <c r="AN291">
        <v>-21.87</v>
      </c>
      <c r="AO291" t="s">
        <v>3215</v>
      </c>
      <c r="AP291">
        <v>4.9503217804588003E-2</v>
      </c>
      <c r="AQ291">
        <f>(Table2[[#This Row],[Sharpe Ratio]]-AVERAGE(Table2[Sharpe Ratio]))/_xlfn.STDEV.P(Table2[Sharpe Ratio])</f>
        <v>-0.15981071311083764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-6.8152196568551373</v>
      </c>
      <c r="AS291">
        <f>_xlfn.RANK.AVG(Table2[[#This Row],[1Y Return vs Nifty Z-Score]],Table2[1Y Return vs Nifty Z-Score])</f>
        <v>231</v>
      </c>
      <c r="AT291">
        <f>_xlfn.RANK.AVG(Table2[[#This Row],[6M Return vs Nifty Z-Score]],Table2[6M Return vs Nifty Z-Score])</f>
        <v>322</v>
      </c>
      <c r="AU291">
        <f>_xlfn.RANK.AVG(Table2[[#This Row],[Sharpe Ratio Z-Score]],Table2[Sharpe Ratio Z-Score])</f>
        <v>387</v>
      </c>
      <c r="AV291">
        <f>(Table2[[#This Row],[Rank 1Y]]+Table2[[#This Row],[Rank 6M]]+Table2[[#This Row],[Rank Sharpe]])/3</f>
        <v>313.33333333333331</v>
      </c>
    </row>
    <row r="292" spans="1:48" x14ac:dyDescent="0.3">
      <c r="A292" t="s">
        <v>1106</v>
      </c>
      <c r="B292" t="s">
        <v>1107</v>
      </c>
      <c r="C292" t="s">
        <v>3175</v>
      </c>
      <c r="D292" t="s">
        <v>108</v>
      </c>
      <c r="E292">
        <v>11863.337229536901</v>
      </c>
      <c r="F292">
        <v>17.350000000000001</v>
      </c>
      <c r="G292">
        <v>42.736865333576603</v>
      </c>
      <c r="H292">
        <f>(Table2[[#This Row],[1Y Return vs Nifty]]-AVERAGE(Table2[1Y Return vs Nifty]))/_xlfn.STDEV.P(Table2[1Y Return vs Nifty])</f>
        <v>0.244436338058313</v>
      </c>
      <c r="I292">
        <v>-6.7295063198890901</v>
      </c>
      <c r="J292">
        <f>(Table2[[#This Row],[1M Return vs Nifty]]-AVERAGE(Table2[1M Return vs Nifty]))/_xlfn.STDEV.P(Table2[1M Return vs Nifty])</f>
        <v>-0.89369313248883409</v>
      </c>
      <c r="K292">
        <v>-5.0996206371296804</v>
      </c>
      <c r="L292">
        <f>(Table2[[#This Row],[6M Return vs Nifty]]-AVERAGE(Table2[6M Return vs Nifty]))/_xlfn.STDEV.P(Table2[6M Return vs Nifty])</f>
        <v>-0.6564120396322336</v>
      </c>
      <c r="M292">
        <v>-1.8517005645734601</v>
      </c>
      <c r="N292">
        <f>(Table2[[#This Row],[1W Return vs Nifty]]-AVERAGE(Table2[1W Return vs Nifty]))/_xlfn.STDEV.P(Table2[1W Return vs Nifty])</f>
        <v>-0.45806480624953871</v>
      </c>
      <c r="O292">
        <v>17.739999999999998</v>
      </c>
      <c r="P292">
        <v>18.1556948056657</v>
      </c>
      <c r="Q292">
        <v>16.879243009420701</v>
      </c>
      <c r="R292">
        <v>35.488650412055001</v>
      </c>
      <c r="S292" s="1">
        <f>(Table2[[#This Row],[Close Price]]-Table2[[#This Row],[20D EMA]])/Table2[[#This Row],[20D EMA]]</f>
        <v>-2.1984216459977286E-2</v>
      </c>
      <c r="T292" s="1">
        <f>(Table2[[#This Row],[Close Price]]-Table2[[#This Row],[50D EMA]])/Table2[[#This Row],[50D EMA]]</f>
        <v>-4.4376974513488293E-2</v>
      </c>
      <c r="U292" s="1">
        <f>(Table2[[#This Row],[Close Price]]-Table2[[#This Row],[200D EMA]])/Table2[[#This Row],[200D EMA]]</f>
        <v>2.7889698034240018E-2</v>
      </c>
      <c r="V292">
        <v>0.56786005503293702</v>
      </c>
      <c r="W292">
        <v>17.21</v>
      </c>
      <c r="X292">
        <v>17.7</v>
      </c>
      <c r="Y292">
        <v>17.21</v>
      </c>
      <c r="Z292">
        <v>17.7</v>
      </c>
      <c r="AA292">
        <v>17.010000000000002</v>
      </c>
      <c r="AB292">
        <v>18.48</v>
      </c>
      <c r="AC292" s="1">
        <f>(Table2[[#This Row],[Close Price]]/Table2[[#This Row],[Day Low]])-1</f>
        <v>8.1348053457293013E-3</v>
      </c>
      <c r="AD292" s="1">
        <f>(Table2[[#This Row],[Day High]]/Table2[[#This Row],[Close Price]])-1</f>
        <v>2.0172910662824117E-2</v>
      </c>
      <c r="AE292" s="1">
        <f>(Table2[[#This Row],[Close Price]]/Table2[[#This Row],[Current Week Low]])-1</f>
        <v>8.1348053457293013E-3</v>
      </c>
      <c r="AF292" s="1">
        <f>(Table2[[#This Row],[Current Week High]]/Table2[[#This Row],[Close Price]])-1</f>
        <v>2.0172910662824117E-2</v>
      </c>
      <c r="AG292" s="1">
        <f>(Table2[[#This Row],[Close Price]]/Table2[[#This Row],[Current Month Low]])-1</f>
        <v>1.9988242210464469E-2</v>
      </c>
      <c r="AH292" s="1">
        <f>(Table2[[#This Row],[Current Month High]]/Table2[[#This Row],[Close Price]])-1</f>
        <v>6.5129682997118188E-2</v>
      </c>
      <c r="AI292">
        <v>38.328530259365898</v>
      </c>
      <c r="AJ292">
        <v>107.784431137724</v>
      </c>
      <c r="AK292" t="str">
        <f>IF(AND(Table2[[#This Row],[20D EMA]]&gt;Table2[[#This Row],[50D EMA]],Table2[[#This Row],[50D EMA]]&gt;Table2[[#This Row],[200D EMA]]),"Uptrend","Downtrend/NoTrend")</f>
        <v>Downtrend/NoTrend</v>
      </c>
      <c r="AL292">
        <v>-0.14000000000000001</v>
      </c>
      <c r="AM292" t="s">
        <v>3215</v>
      </c>
      <c r="AN292">
        <v>-3.29</v>
      </c>
      <c r="AO292" t="s">
        <v>3215</v>
      </c>
      <c r="AP292">
        <v>0.123820061929101</v>
      </c>
      <c r="AQ292">
        <f>(Table2[[#This Row],[Sharpe Ratio]]-AVERAGE(Table2[Sharpe Ratio]))/_xlfn.STDEV.P(Table2[Sharpe Ratio])</f>
        <v>0.70463753317220645</v>
      </c>
      <c r="AR2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2">
        <f>_xlfn.RANK.AVG(Table2[[#This Row],[1Y Return vs Nifty Z-Score]],Table2[1Y Return vs Nifty Z-Score])</f>
        <v>228</v>
      </c>
      <c r="AT292">
        <f>_xlfn.RANK.AVG(Table2[[#This Row],[6M Return vs Nifty Z-Score]],Table2[6M Return vs Nifty Z-Score])</f>
        <v>543</v>
      </c>
      <c r="AU292">
        <f>_xlfn.RANK.AVG(Table2[[#This Row],[Sharpe Ratio Z-Score]],Table2[Sharpe Ratio Z-Score])</f>
        <v>170</v>
      </c>
      <c r="AV292">
        <f>(Table2[[#This Row],[Rank 1Y]]+Table2[[#This Row],[Rank 6M]]+Table2[[#This Row],[Rank Sharpe]])/3</f>
        <v>313.66666666666669</v>
      </c>
    </row>
    <row r="293" spans="1:48" x14ac:dyDescent="0.3">
      <c r="A293" t="s">
        <v>373</v>
      </c>
      <c r="B293" t="s">
        <v>374</v>
      </c>
      <c r="C293" t="s">
        <v>3182</v>
      </c>
      <c r="D293" t="s">
        <v>375</v>
      </c>
      <c r="E293">
        <v>66928.55239995</v>
      </c>
      <c r="F293">
        <v>5268.85</v>
      </c>
      <c r="G293">
        <v>2.40975420630707</v>
      </c>
      <c r="H293">
        <f>(Table2[[#This Row],[1Y Return vs Nifty]]-AVERAGE(Table2[1Y Return vs Nifty]))/_xlfn.STDEV.P(Table2[1Y Return vs Nifty])</f>
        <v>-0.42695510621930627</v>
      </c>
      <c r="I293">
        <v>-2.4008186602052102</v>
      </c>
      <c r="J293">
        <f>(Table2[[#This Row],[1M Return vs Nifty]]-AVERAGE(Table2[1M Return vs Nifty]))/_xlfn.STDEV.P(Table2[1M Return vs Nifty])</f>
        <v>-0.47545113061370148</v>
      </c>
      <c r="K293">
        <v>22.980878883523001</v>
      </c>
      <c r="L293">
        <f>(Table2[[#This Row],[6M Return vs Nifty]]-AVERAGE(Table2[6M Return vs Nifty]))/_xlfn.STDEV.P(Table2[6M Return vs Nifty])</f>
        <v>0.17957933640557472</v>
      </c>
      <c r="M293">
        <v>-3.4440641753458698</v>
      </c>
      <c r="N293">
        <f>(Table2[[#This Row],[1W Return vs Nifty]]-AVERAGE(Table2[1W Return vs Nifty]))/_xlfn.STDEV.P(Table2[1W Return vs Nifty])</f>
        <v>-0.84317433157538879</v>
      </c>
      <c r="O293">
        <v>5331.57</v>
      </c>
      <c r="P293">
        <v>5377.0466410878998</v>
      </c>
      <c r="Q293">
        <v>4904.7317392102204</v>
      </c>
      <c r="R293">
        <v>42.770886787964599</v>
      </c>
      <c r="S293" s="1">
        <f>(Table2[[#This Row],[Close Price]]-Table2[[#This Row],[20D EMA]])/Table2[[#This Row],[20D EMA]]</f>
        <v>-1.1763889435944638E-2</v>
      </c>
      <c r="T293" s="1">
        <f>(Table2[[#This Row],[Close Price]]-Table2[[#This Row],[50D EMA]])/Table2[[#This Row],[50D EMA]]</f>
        <v>-2.0121945802205058E-2</v>
      </c>
      <c r="U293" s="1">
        <f>(Table2[[#This Row],[Close Price]]-Table2[[#This Row],[200D EMA]])/Table2[[#This Row],[200D EMA]]</f>
        <v>7.4238160240015838E-2</v>
      </c>
      <c r="V293">
        <v>0.96719151636342704</v>
      </c>
      <c r="W293">
        <v>5269</v>
      </c>
      <c r="X293">
        <v>5411</v>
      </c>
      <c r="Y293">
        <v>5269</v>
      </c>
      <c r="Z293">
        <v>5411</v>
      </c>
      <c r="AA293">
        <v>5154.45</v>
      </c>
      <c r="AB293">
        <v>5491</v>
      </c>
      <c r="AC293" s="1">
        <f>(Table2[[#This Row],[Close Price]]/Table2[[#This Row],[Day Low]])-1</f>
        <v>-2.8468400075865041E-5</v>
      </c>
      <c r="AD293" s="1">
        <f>(Table2[[#This Row],[Day High]]/Table2[[#This Row],[Close Price]])-1</f>
        <v>2.6979321863404682E-2</v>
      </c>
      <c r="AE293" s="1">
        <f>(Table2[[#This Row],[Close Price]]/Table2[[#This Row],[Current Week Low]])-1</f>
        <v>-2.8468400075865041E-5</v>
      </c>
      <c r="AF293" s="1">
        <f>(Table2[[#This Row],[Current Week High]]/Table2[[#This Row],[Close Price]])-1</f>
        <v>2.6979321863404682E-2</v>
      </c>
      <c r="AG293" s="1">
        <f>(Table2[[#This Row],[Close Price]]/Table2[[#This Row],[Current Month Low]])-1</f>
        <v>2.2194414535013474E-2</v>
      </c>
      <c r="AH293" s="1">
        <f>(Table2[[#This Row],[Current Month High]]/Table2[[#This Row],[Close Price]])-1</f>
        <v>4.2162900822760196E-2</v>
      </c>
      <c r="AI293">
        <v>22.607400096795299</v>
      </c>
      <c r="AJ293">
        <v>46.316301027492301</v>
      </c>
      <c r="AK293" t="str">
        <f>IF(AND(Table2[[#This Row],[20D EMA]]&gt;Table2[[#This Row],[50D EMA]],Table2[[#This Row],[50D EMA]]&gt;Table2[[#This Row],[200D EMA]]),"Uptrend","Downtrend/NoTrend")</f>
        <v>Downtrend/NoTrend</v>
      </c>
      <c r="AL293">
        <v>-0.16</v>
      </c>
      <c r="AM293" t="s">
        <v>3215</v>
      </c>
      <c r="AN293">
        <v>0.56999999999999995</v>
      </c>
      <c r="AO293" t="s">
        <v>3216</v>
      </c>
      <c r="AP293">
        <v>9.4053873357329995E-2</v>
      </c>
      <c r="AQ293">
        <f>(Table2[[#This Row],[Sharpe Ratio]]-AVERAGE(Table2[Sharpe Ratio]))/_xlfn.STDEV.P(Table2[Sharpe Ratio])</f>
        <v>0.35839934433998588</v>
      </c>
      <c r="AR2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3">
        <f>_xlfn.RANK.AVG(Table2[[#This Row],[1Y Return vs Nifty Z-Score]],Table2[1Y Return vs Nifty Z-Score])</f>
        <v>443</v>
      </c>
      <c r="AT293">
        <f>_xlfn.RANK.AVG(Table2[[#This Row],[6M Return vs Nifty Z-Score]],Table2[6M Return vs Nifty Z-Score])</f>
        <v>256</v>
      </c>
      <c r="AU293">
        <f>_xlfn.RANK.AVG(Table2[[#This Row],[Sharpe Ratio Z-Score]],Table2[Sharpe Ratio Z-Score])</f>
        <v>246</v>
      </c>
      <c r="AV293">
        <f>(Table2[[#This Row],[Rank 1Y]]+Table2[[#This Row],[Rank 6M]]+Table2[[#This Row],[Rank Sharpe]])/3</f>
        <v>315</v>
      </c>
    </row>
    <row r="294" spans="1:48" x14ac:dyDescent="0.3">
      <c r="A294" t="s">
        <v>285</v>
      </c>
      <c r="B294" t="s">
        <v>286</v>
      </c>
      <c r="C294" t="s">
        <v>3179</v>
      </c>
      <c r="D294" t="s">
        <v>124</v>
      </c>
      <c r="E294">
        <v>99838.66315773</v>
      </c>
      <c r="F294">
        <v>7903.8</v>
      </c>
      <c r="G294">
        <v>50.286166217543297</v>
      </c>
      <c r="H294">
        <f>(Table2[[#This Row],[1Y Return vs Nifty]]-AVERAGE(Table2[1Y Return vs Nifty]))/_xlfn.STDEV.P(Table2[1Y Return vs Nifty])</f>
        <v>0.37012190992525784</v>
      </c>
      <c r="I294">
        <v>2.0250357876487999</v>
      </c>
      <c r="J294">
        <f>(Table2[[#This Row],[1M Return vs Nifty]]-AVERAGE(Table2[1M Return vs Nifty]))/_xlfn.STDEV.P(Table2[1M Return vs Nifty])</f>
        <v>-4.7820779383046054E-2</v>
      </c>
      <c r="K294">
        <v>36.844567598782497</v>
      </c>
      <c r="L294">
        <f>(Table2[[#This Row],[6M Return vs Nifty]]-AVERAGE(Table2[6M Return vs Nifty]))/_xlfn.STDEV.P(Table2[6M Return vs Nifty])</f>
        <v>0.59231858263961867</v>
      </c>
      <c r="M294">
        <v>2.9953471459751202</v>
      </c>
      <c r="N294">
        <f>(Table2[[#This Row],[1W Return vs Nifty]]-AVERAGE(Table2[1W Return vs Nifty]))/_xlfn.STDEV.P(Table2[1W Return vs Nifty])</f>
        <v>0.71418268195804291</v>
      </c>
      <c r="O294">
        <v>7530.39</v>
      </c>
      <c r="P294">
        <v>7221.2620015351804</v>
      </c>
      <c r="Q294">
        <v>6151.0361336080896</v>
      </c>
      <c r="R294">
        <v>67.566345031646904</v>
      </c>
      <c r="S294" s="1">
        <f>(Table2[[#This Row],[Close Price]]-Table2[[#This Row],[20D EMA]])/Table2[[#This Row],[20D EMA]]</f>
        <v>4.9587073179476741E-2</v>
      </c>
      <c r="T294" s="1">
        <f>(Table2[[#This Row],[Close Price]]-Table2[[#This Row],[50D EMA]])/Table2[[#This Row],[50D EMA]]</f>
        <v>9.4517827814545138E-2</v>
      </c>
      <c r="U294" s="1">
        <f>(Table2[[#This Row],[Close Price]]-Table2[[#This Row],[200D EMA]])/Table2[[#This Row],[200D EMA]]</f>
        <v>0.28495424645859951</v>
      </c>
      <c r="V294">
        <v>0.69941280452181998</v>
      </c>
      <c r="W294">
        <v>7715</v>
      </c>
      <c r="X294">
        <v>7943</v>
      </c>
      <c r="Y294">
        <v>7715</v>
      </c>
      <c r="Z294">
        <v>7943</v>
      </c>
      <c r="AA294">
        <v>7264.05</v>
      </c>
      <c r="AB294">
        <v>7943</v>
      </c>
      <c r="AC294" s="1">
        <f>(Table2[[#This Row],[Close Price]]/Table2[[#This Row],[Day Low]])-1</f>
        <v>2.4471808165910547E-2</v>
      </c>
      <c r="AD294" s="1">
        <f>(Table2[[#This Row],[Day High]]/Table2[[#This Row],[Close Price]])-1</f>
        <v>4.95963966699553E-3</v>
      </c>
      <c r="AE294" s="1">
        <f>(Table2[[#This Row],[Close Price]]/Table2[[#This Row],[Current Week Low]])-1</f>
        <v>2.4471808165910547E-2</v>
      </c>
      <c r="AF294" s="1">
        <f>(Table2[[#This Row],[Current Week High]]/Table2[[#This Row],[Close Price]])-1</f>
        <v>4.95963966699553E-3</v>
      </c>
      <c r="AG294" s="1">
        <f>(Table2[[#This Row],[Close Price]]/Table2[[#This Row],[Current Month Low]])-1</f>
        <v>8.8070704359138441E-2</v>
      </c>
      <c r="AH294" s="1">
        <f>(Table2[[#This Row],[Current Month High]]/Table2[[#This Row],[Close Price]])-1</f>
        <v>4.95963966699553E-3</v>
      </c>
      <c r="AI294">
        <v>0.495963966699553</v>
      </c>
      <c r="AJ294">
        <v>98.985410556261797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-0.02</v>
      </c>
      <c r="AM294" t="s">
        <v>3215</v>
      </c>
      <c r="AN294">
        <v>2.88</v>
      </c>
      <c r="AO294" t="s">
        <v>3216</v>
      </c>
      <c r="AP294">
        <v>-7.207126176005E-3</v>
      </c>
      <c r="AQ294">
        <f>(Table2[[#This Row],[Sharpe Ratio]]-AVERAGE(Table2[Sharpe Ratio]))/_xlfn.STDEV.P(Table2[Sharpe Ratio])</f>
        <v>-0.81946140169493187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0.80934099344494148</v>
      </c>
      <c r="AS294">
        <f>_xlfn.RANK.AVG(Table2[[#This Row],[1Y Return vs Nifty Z-Score]],Table2[1Y Return vs Nifty Z-Score])</f>
        <v>188</v>
      </c>
      <c r="AT294">
        <f>_xlfn.RANK.AVG(Table2[[#This Row],[6M Return vs Nifty Z-Score]],Table2[6M Return vs Nifty Z-Score])</f>
        <v>164</v>
      </c>
      <c r="AU294">
        <f>_xlfn.RANK.AVG(Table2[[#This Row],[Sharpe Ratio Z-Score]],Table2[Sharpe Ratio Z-Score])</f>
        <v>594</v>
      </c>
      <c r="AV294">
        <f>(Table2[[#This Row],[Rank 1Y]]+Table2[[#This Row],[Rank 6M]]+Table2[[#This Row],[Rank Sharpe]])/3</f>
        <v>315.33333333333331</v>
      </c>
    </row>
    <row r="295" spans="1:48" x14ac:dyDescent="0.3">
      <c r="A295" t="s">
        <v>342</v>
      </c>
      <c r="B295" t="s">
        <v>343</v>
      </c>
      <c r="C295" t="s">
        <v>3174</v>
      </c>
      <c r="D295" t="s">
        <v>54</v>
      </c>
      <c r="E295">
        <v>76118.068125000005</v>
      </c>
      <c r="F295">
        <v>6357.45</v>
      </c>
      <c r="G295">
        <v>47.995829117668499</v>
      </c>
      <c r="H295">
        <f>(Table2[[#This Row],[1Y Return vs Nifty]]-AVERAGE(Table2[1Y Return vs Nifty]))/_xlfn.STDEV.P(Table2[1Y Return vs Nifty])</f>
        <v>0.33199091838176148</v>
      </c>
      <c r="I295">
        <v>9.7322898346415005</v>
      </c>
      <c r="J295">
        <f>(Table2[[#This Row],[1M Return vs Nifty]]-AVERAGE(Table2[1M Return vs Nifty]))/_xlfn.STDEV.P(Table2[1M Return vs Nifty])</f>
        <v>0.6968615851121216</v>
      </c>
      <c r="K295">
        <v>12.512895172003599</v>
      </c>
      <c r="L295">
        <f>(Table2[[#This Row],[6M Return vs Nifty]]-AVERAGE(Table2[6M Return vs Nifty]))/_xlfn.STDEV.P(Table2[6M Return vs Nifty])</f>
        <v>-0.13206555085500146</v>
      </c>
      <c r="M295">
        <v>-1.0804860749423399</v>
      </c>
      <c r="N295">
        <f>(Table2[[#This Row],[1W Return vs Nifty]]-AVERAGE(Table2[1W Return vs Nifty]))/_xlfn.STDEV.P(Table2[1W Return vs Nifty])</f>
        <v>-0.27154833223755642</v>
      </c>
      <c r="O295">
        <v>6106.96</v>
      </c>
      <c r="P295">
        <v>5765.74541477191</v>
      </c>
      <c r="Q295">
        <v>5107.9616949061201</v>
      </c>
      <c r="R295">
        <v>77.246620123559097</v>
      </c>
      <c r="S295" s="1">
        <f>(Table2[[#This Row],[Close Price]]-Table2[[#This Row],[20D EMA]])/Table2[[#This Row],[20D EMA]]</f>
        <v>4.1017134548122107E-2</v>
      </c>
      <c r="T295" s="1">
        <f>(Table2[[#This Row],[Close Price]]-Table2[[#This Row],[50D EMA]])/Table2[[#This Row],[50D EMA]]</f>
        <v>0.10262412622522936</v>
      </c>
      <c r="U295" s="1">
        <f>(Table2[[#This Row],[Close Price]]-Table2[[#This Row],[200D EMA]])/Table2[[#This Row],[200D EMA]]</f>
        <v>0.24461583303177928</v>
      </c>
      <c r="V295">
        <v>0.702236942709767</v>
      </c>
      <c r="W295">
        <v>6325</v>
      </c>
      <c r="X295">
        <v>6411.25</v>
      </c>
      <c r="Y295">
        <v>6325</v>
      </c>
      <c r="Z295">
        <v>6411.25</v>
      </c>
      <c r="AA295">
        <v>6040.05</v>
      </c>
      <c r="AB295">
        <v>6439.9</v>
      </c>
      <c r="AC295" s="1">
        <f>(Table2[[#This Row],[Close Price]]/Table2[[#This Row],[Day Low]])-1</f>
        <v>5.1304347826086616E-3</v>
      </c>
      <c r="AD295" s="1">
        <f>(Table2[[#This Row],[Day High]]/Table2[[#This Row],[Close Price]])-1</f>
        <v>8.4625124853519029E-3</v>
      </c>
      <c r="AE295" s="1">
        <f>(Table2[[#This Row],[Close Price]]/Table2[[#This Row],[Current Week Low]])-1</f>
        <v>5.1304347826086616E-3</v>
      </c>
      <c r="AF295" s="1">
        <f>(Table2[[#This Row],[Current Week High]]/Table2[[#This Row],[Close Price]])-1</f>
        <v>8.4625124853519029E-3</v>
      </c>
      <c r="AG295" s="1">
        <f>(Table2[[#This Row],[Close Price]]/Table2[[#This Row],[Current Month Low]])-1</f>
        <v>5.2549233863957934E-2</v>
      </c>
      <c r="AH295" s="1">
        <f>(Table2[[#This Row],[Current Month High]]/Table2[[#This Row],[Close Price]])-1</f>
        <v>1.2969036327458383E-2</v>
      </c>
      <c r="AI295">
        <v>1.2969036327458301</v>
      </c>
      <c r="AJ295">
        <v>84.434290687554395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7.0000000000000007E-2</v>
      </c>
      <c r="AM295" t="s">
        <v>3216</v>
      </c>
      <c r="AN295">
        <v>5.97</v>
      </c>
      <c r="AO295" t="s">
        <v>3216</v>
      </c>
      <c r="AP295">
        <v>4.5107113743530998E-2</v>
      </c>
      <c r="AQ295">
        <f>(Table2[[#This Row],[Sharpe Ratio]]-AVERAGE(Table2[Sharpe Ratio]))/_xlfn.STDEV.P(Table2[Sharpe Ratio])</f>
        <v>-0.21094588294786007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0.41429273745346512</v>
      </c>
      <c r="AS295">
        <f>_xlfn.RANK.AVG(Table2[[#This Row],[1Y Return vs Nifty Z-Score]],Table2[1Y Return vs Nifty Z-Score])</f>
        <v>201</v>
      </c>
      <c r="AT295">
        <f>_xlfn.RANK.AVG(Table2[[#This Row],[6M Return vs Nifty Z-Score]],Table2[6M Return vs Nifty Z-Score])</f>
        <v>351</v>
      </c>
      <c r="AU295">
        <f>_xlfn.RANK.AVG(Table2[[#This Row],[Sharpe Ratio Z-Score]],Table2[Sharpe Ratio Z-Score])</f>
        <v>394</v>
      </c>
      <c r="AV295">
        <f>(Table2[[#This Row],[Rank 1Y]]+Table2[[#This Row],[Rank 6M]]+Table2[[#This Row],[Rank Sharpe]])/3</f>
        <v>315.33333333333331</v>
      </c>
    </row>
    <row r="296" spans="1:48" x14ac:dyDescent="0.3">
      <c r="A296" t="s">
        <v>360</v>
      </c>
      <c r="B296" t="s">
        <v>361</v>
      </c>
      <c r="C296" t="s">
        <v>3184</v>
      </c>
      <c r="D296" t="s">
        <v>282</v>
      </c>
      <c r="E296">
        <v>70183.372054505002</v>
      </c>
      <c r="F296">
        <v>8318.5499999999993</v>
      </c>
      <c r="G296">
        <v>13.28952817143</v>
      </c>
      <c r="H296">
        <f>(Table2[[#This Row],[1Y Return vs Nifty]]-AVERAGE(Table2[1Y Return vs Nifty]))/_xlfn.STDEV.P(Table2[1Y Return vs Nifty])</f>
        <v>-0.24582169617153071</v>
      </c>
      <c r="I296">
        <v>12.008713653152601</v>
      </c>
      <c r="J296">
        <f>(Table2[[#This Row],[1M Return vs Nifty]]-AVERAGE(Table2[1M Return vs Nifty]))/_xlfn.STDEV.P(Table2[1M Return vs Nifty])</f>
        <v>0.91681186330794939</v>
      </c>
      <c r="K296">
        <v>7.4667089545163403</v>
      </c>
      <c r="L296">
        <f>(Table2[[#This Row],[6M Return vs Nifty]]-AVERAGE(Table2[6M Return vs Nifty]))/_xlfn.STDEV.P(Table2[6M Return vs Nifty])</f>
        <v>-0.28229678718317003</v>
      </c>
      <c r="M296">
        <v>10.200456406389099</v>
      </c>
      <c r="N296">
        <f>(Table2[[#This Row],[1W Return vs Nifty]]-AVERAGE(Table2[1W Return vs Nifty]))/_xlfn.STDEV.P(Table2[1W Return vs Nifty])</f>
        <v>2.4567220042758651</v>
      </c>
      <c r="O296">
        <v>7623.7</v>
      </c>
      <c r="P296">
        <v>7755.0845368062701</v>
      </c>
      <c r="Q296">
        <v>7209.5847498456997</v>
      </c>
      <c r="R296">
        <v>78.592596893366306</v>
      </c>
      <c r="S296" s="1">
        <f>(Table2[[#This Row],[Close Price]]-Table2[[#This Row],[20D EMA]])/Table2[[#This Row],[20D EMA]]</f>
        <v>9.1143408056455461E-2</v>
      </c>
      <c r="T296" s="1">
        <f>(Table2[[#This Row],[Close Price]]-Table2[[#This Row],[50D EMA]])/Table2[[#This Row],[50D EMA]]</f>
        <v>7.2657552670054817E-2</v>
      </c>
      <c r="U296" s="1">
        <f>(Table2[[#This Row],[Close Price]]-Table2[[#This Row],[200D EMA]])/Table2[[#This Row],[200D EMA]]</f>
        <v>0.15381818629402114</v>
      </c>
      <c r="V296">
        <v>1.30223318495055</v>
      </c>
      <c r="W296">
        <v>8176</v>
      </c>
      <c r="X296">
        <v>8399</v>
      </c>
      <c r="Y296">
        <v>8176</v>
      </c>
      <c r="Z296">
        <v>8399</v>
      </c>
      <c r="AA296">
        <v>7160.15</v>
      </c>
      <c r="AB296">
        <v>8399</v>
      </c>
      <c r="AC296" s="1">
        <f>(Table2[[#This Row],[Close Price]]/Table2[[#This Row],[Day Low]])-1</f>
        <v>1.7435176125244478E-2</v>
      </c>
      <c r="AD296" s="1">
        <f>(Table2[[#This Row],[Day High]]/Table2[[#This Row],[Close Price]])-1</f>
        <v>9.6711566318650188E-3</v>
      </c>
      <c r="AE296" s="1">
        <f>(Table2[[#This Row],[Close Price]]/Table2[[#This Row],[Current Week Low]])-1</f>
        <v>1.7435176125244478E-2</v>
      </c>
      <c r="AF296" s="1">
        <f>(Table2[[#This Row],[Current Week High]]/Table2[[#This Row],[Close Price]])-1</f>
        <v>9.6711566318650188E-3</v>
      </c>
      <c r="AG296" s="1">
        <f>(Table2[[#This Row],[Close Price]]/Table2[[#This Row],[Current Month Low]])-1</f>
        <v>0.16178432016089039</v>
      </c>
      <c r="AH296" s="1">
        <f>(Table2[[#This Row],[Current Month High]]/Table2[[#This Row],[Close Price]])-1</f>
        <v>9.6711566318650188E-3</v>
      </c>
      <c r="AI296">
        <v>19.43247320747</v>
      </c>
      <c r="AJ296">
        <v>56.216901408450603</v>
      </c>
      <c r="AK296" t="str">
        <f>IF(AND(Table2[[#This Row],[20D EMA]]&gt;Table2[[#This Row],[50D EMA]],Table2[[#This Row],[50D EMA]]&gt;Table2[[#This Row],[200D EMA]]),"Uptrend","Downtrend/NoTrend")</f>
        <v>Downtrend/NoTrend</v>
      </c>
      <c r="AL296">
        <v>-0.01</v>
      </c>
      <c r="AM296" t="s">
        <v>3215</v>
      </c>
      <c r="AN296">
        <v>15.58</v>
      </c>
      <c r="AO296" t="s">
        <v>3216</v>
      </c>
      <c r="AP296">
        <v>0.123317659530243</v>
      </c>
      <c r="AQ296">
        <f>(Table2[[#This Row],[Sharpe Ratio]]-AVERAGE(Table2[Sharpe Ratio]))/_xlfn.STDEV.P(Table2[Sharpe Ratio])</f>
        <v>0.69879362419386559</v>
      </c>
      <c r="AR2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6">
        <f>_xlfn.RANK.AVG(Table2[[#This Row],[1Y Return vs Nifty Z-Score]],Table2[1Y Return vs Nifty Z-Score])</f>
        <v>378</v>
      </c>
      <c r="AT296">
        <f>_xlfn.RANK.AVG(Table2[[#This Row],[6M Return vs Nifty Z-Score]],Table2[6M Return vs Nifty Z-Score])</f>
        <v>402</v>
      </c>
      <c r="AU296">
        <f>_xlfn.RANK.AVG(Table2[[#This Row],[Sharpe Ratio Z-Score]],Table2[Sharpe Ratio Z-Score])</f>
        <v>174</v>
      </c>
      <c r="AV296">
        <f>(Table2[[#This Row],[Rank 1Y]]+Table2[[#This Row],[Rank 6M]]+Table2[[#This Row],[Rank Sharpe]])/3</f>
        <v>318</v>
      </c>
    </row>
    <row r="297" spans="1:48" x14ac:dyDescent="0.3">
      <c r="A297" t="s">
        <v>584</v>
      </c>
      <c r="B297" t="s">
        <v>585</v>
      </c>
      <c r="C297" t="s">
        <v>3172</v>
      </c>
      <c r="D297" t="s">
        <v>173</v>
      </c>
      <c r="E297">
        <v>34398.3825</v>
      </c>
      <c r="F297">
        <v>751.95</v>
      </c>
      <c r="G297">
        <v>11.0581789975038</v>
      </c>
      <c r="H297">
        <f>(Table2[[#This Row],[1Y Return vs Nifty]]-AVERAGE(Table2[1Y Return vs Nifty]))/_xlfn.STDEV.P(Table2[1Y Return vs Nifty])</f>
        <v>-0.28297061913410193</v>
      </c>
      <c r="I297">
        <v>-5.4964256959875897</v>
      </c>
      <c r="J297">
        <f>(Table2[[#This Row],[1M Return vs Nifty]]-AVERAGE(Table2[1M Return vs Nifty]))/_xlfn.STDEV.P(Table2[1M Return vs Nifty])</f>
        <v>-0.77455168612916214</v>
      </c>
      <c r="K297">
        <v>60.759907631106401</v>
      </c>
      <c r="L297">
        <f>(Table2[[#This Row],[6M Return vs Nifty]]-AVERAGE(Table2[6M Return vs Nifty]))/_xlfn.STDEV.P(Table2[6M Return vs Nifty])</f>
        <v>1.3043079832316578</v>
      </c>
      <c r="M297">
        <v>-6.9167666371807499</v>
      </c>
      <c r="N297">
        <f>(Table2[[#This Row],[1W Return vs Nifty]]-AVERAGE(Table2[1W Return vs Nifty]))/_xlfn.STDEV.P(Table2[1W Return vs Nifty])</f>
        <v>-1.6830395405187293</v>
      </c>
      <c r="O297">
        <v>807.53</v>
      </c>
      <c r="P297">
        <v>781.66093145431898</v>
      </c>
      <c r="Q297">
        <v>636.73669630922302</v>
      </c>
      <c r="R297">
        <v>27.448267736104501</v>
      </c>
      <c r="S297" s="1">
        <f>(Table2[[#This Row],[Close Price]]-Table2[[#This Row],[20D EMA]])/Table2[[#This Row],[20D EMA]]</f>
        <v>-6.8827164315876724E-2</v>
      </c>
      <c r="T297" s="1">
        <f>(Table2[[#This Row],[Close Price]]-Table2[[#This Row],[50D EMA]])/Table2[[#This Row],[50D EMA]]</f>
        <v>-3.8009999296037829E-2</v>
      </c>
      <c r="U297" s="1">
        <f>(Table2[[#This Row],[Close Price]]-Table2[[#This Row],[200D EMA]])/Table2[[#This Row],[200D EMA]]</f>
        <v>0.1809434015011209</v>
      </c>
      <c r="V297">
        <v>0.56140094180793698</v>
      </c>
      <c r="W297">
        <v>734.6</v>
      </c>
      <c r="X297">
        <v>789.75</v>
      </c>
      <c r="Y297">
        <v>734.6</v>
      </c>
      <c r="Z297">
        <v>789.75</v>
      </c>
      <c r="AA297">
        <v>734.6</v>
      </c>
      <c r="AB297">
        <v>860</v>
      </c>
      <c r="AC297" s="1">
        <f>(Table2[[#This Row],[Close Price]]/Table2[[#This Row],[Day Low]])-1</f>
        <v>2.3618295671113509E-2</v>
      </c>
      <c r="AD297" s="1">
        <f>(Table2[[#This Row],[Day High]]/Table2[[#This Row],[Close Price]])-1</f>
        <v>5.0269299820466795E-2</v>
      </c>
      <c r="AE297" s="1">
        <f>(Table2[[#This Row],[Close Price]]/Table2[[#This Row],[Current Week Low]])-1</f>
        <v>2.3618295671113509E-2</v>
      </c>
      <c r="AF297" s="1">
        <f>(Table2[[#This Row],[Current Week High]]/Table2[[#This Row],[Close Price]])-1</f>
        <v>5.0269299820466795E-2</v>
      </c>
      <c r="AG297" s="1">
        <f>(Table2[[#This Row],[Close Price]]/Table2[[#This Row],[Current Month Low]])-1</f>
        <v>2.3618295671113509E-2</v>
      </c>
      <c r="AH297" s="1">
        <f>(Table2[[#This Row],[Current Month High]]/Table2[[#This Row],[Close Price]])-1</f>
        <v>0.14369306469845067</v>
      </c>
      <c r="AI297">
        <v>14.369306469845</v>
      </c>
      <c r="AJ297">
        <v>80.280508271397693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-0.04</v>
      </c>
      <c r="AM297" t="s">
        <v>3215</v>
      </c>
      <c r="AN297">
        <v>-7.51</v>
      </c>
      <c r="AO297" t="s">
        <v>3215</v>
      </c>
      <c r="AP297">
        <v>1.1092403109502E-2</v>
      </c>
      <c r="AQ297">
        <f>(Table2[[#This Row],[Sharpe Ratio]]-AVERAGE(Table2[Sharpe Ratio]))/_xlfn.STDEV.P(Table2[Sharpe Ratio])</f>
        <v>-0.60660257830143527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-2.0428564408517706</v>
      </c>
      <c r="AS297">
        <f>_xlfn.RANK.AVG(Table2[[#This Row],[1Y Return vs Nifty Z-Score]],Table2[1Y Return vs Nifty Z-Score])</f>
        <v>391</v>
      </c>
      <c r="AT297">
        <f>_xlfn.RANK.AVG(Table2[[#This Row],[6M Return vs Nifty Z-Score]],Table2[6M Return vs Nifty Z-Score])</f>
        <v>68</v>
      </c>
      <c r="AU297">
        <f>_xlfn.RANK.AVG(Table2[[#This Row],[Sharpe Ratio Z-Score]],Table2[Sharpe Ratio Z-Score])</f>
        <v>496</v>
      </c>
      <c r="AV297">
        <f>(Table2[[#This Row],[Rank 1Y]]+Table2[[#This Row],[Rank 6M]]+Table2[[#This Row],[Rank Sharpe]])/3</f>
        <v>318.33333333333331</v>
      </c>
    </row>
    <row r="298" spans="1:48" x14ac:dyDescent="0.3">
      <c r="A298" t="s">
        <v>112</v>
      </c>
      <c r="B298" t="s">
        <v>113</v>
      </c>
      <c r="C298" t="s">
        <v>3168</v>
      </c>
      <c r="D298" t="s">
        <v>18</v>
      </c>
      <c r="E298">
        <v>244565.727555177</v>
      </c>
      <c r="F298">
        <v>171.82</v>
      </c>
      <c r="G298">
        <v>59.841019331353898</v>
      </c>
      <c r="H298">
        <f>(Table2[[#This Row],[1Y Return vs Nifty]]-AVERAGE(Table2[1Y Return vs Nifty]))/_xlfn.STDEV.P(Table2[1Y Return vs Nifty])</f>
        <v>0.52919719334182524</v>
      </c>
      <c r="I298">
        <v>1.28270858708042</v>
      </c>
      <c r="J298">
        <f>(Table2[[#This Row],[1M Return vs Nifty]]-AVERAGE(Table2[1M Return vs Nifty]))/_xlfn.STDEV.P(Table2[1M Return vs Nifty])</f>
        <v>-0.11954515379419399</v>
      </c>
      <c r="K298">
        <v>-8.4051169650140896</v>
      </c>
      <c r="L298">
        <f>(Table2[[#This Row],[6M Return vs Nifty]]-AVERAGE(Table2[6M Return vs Nifty]))/_xlfn.STDEV.P(Table2[6M Return vs Nifty])</f>
        <v>-0.75482077419208726</v>
      </c>
      <c r="M298">
        <v>-2.8847690981596599</v>
      </c>
      <c r="N298">
        <f>(Table2[[#This Row],[1W Return vs Nifty]]-AVERAGE(Table2[1W Return vs Nifty]))/_xlfn.STDEV.P(Table2[1W Return vs Nifty])</f>
        <v>-0.70791008650275333</v>
      </c>
      <c r="O298">
        <v>173.99</v>
      </c>
      <c r="P298">
        <v>172.48194266697499</v>
      </c>
      <c r="Q298">
        <v>156.612278761607</v>
      </c>
      <c r="R298">
        <v>45.6808163505777</v>
      </c>
      <c r="S298" s="1">
        <f>(Table2[[#This Row],[Close Price]]-Table2[[#This Row],[20D EMA]])/Table2[[#This Row],[20D EMA]]</f>
        <v>-1.247198114834195E-2</v>
      </c>
      <c r="T298" s="1">
        <f>(Table2[[#This Row],[Close Price]]-Table2[[#This Row],[50D EMA]])/Table2[[#This Row],[50D EMA]]</f>
        <v>-3.8377505305182066E-3</v>
      </c>
      <c r="U298" s="1">
        <f>(Table2[[#This Row],[Close Price]]-Table2[[#This Row],[200D EMA]])/Table2[[#This Row],[200D EMA]]</f>
        <v>9.7104271508251086E-2</v>
      </c>
      <c r="V298">
        <v>0.940534053764847</v>
      </c>
      <c r="W298">
        <v>171.59</v>
      </c>
      <c r="X298">
        <v>174.11</v>
      </c>
      <c r="Y298">
        <v>171.59</v>
      </c>
      <c r="Z298">
        <v>174.11</v>
      </c>
      <c r="AA298">
        <v>169.09</v>
      </c>
      <c r="AB298">
        <v>184</v>
      </c>
      <c r="AC298" s="1">
        <f>(Table2[[#This Row],[Close Price]]/Table2[[#This Row],[Day Low]])-1</f>
        <v>1.3404044524738534E-3</v>
      </c>
      <c r="AD298" s="1">
        <f>(Table2[[#This Row],[Day High]]/Table2[[#This Row],[Close Price]])-1</f>
        <v>1.3327901292049971E-2</v>
      </c>
      <c r="AE298" s="1">
        <f>(Table2[[#This Row],[Close Price]]/Table2[[#This Row],[Current Week Low]])-1</f>
        <v>1.3404044524738534E-3</v>
      </c>
      <c r="AF298" s="1">
        <f>(Table2[[#This Row],[Current Week High]]/Table2[[#This Row],[Close Price]])-1</f>
        <v>1.3327901292049971E-2</v>
      </c>
      <c r="AG298" s="1">
        <f>(Table2[[#This Row],[Close Price]]/Table2[[#This Row],[Current Month Low]])-1</f>
        <v>1.6145248092731546E-2</v>
      </c>
      <c r="AH298" s="1">
        <f>(Table2[[#This Row],[Current Month High]]/Table2[[#This Row],[Close Price]])-1</f>
        <v>7.0888138749854557E-2</v>
      </c>
      <c r="AI298">
        <v>14.5384704923757</v>
      </c>
      <c r="AJ298">
        <v>100.959064327485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0.02</v>
      </c>
      <c r="AM298" t="s">
        <v>3216</v>
      </c>
      <c r="AN298">
        <v>-2.84</v>
      </c>
      <c r="AO298" t="s">
        <v>3215</v>
      </c>
      <c r="AP298">
        <v>9.9121273736284002E-2</v>
      </c>
      <c r="AQ298">
        <f>(Table2[[#This Row],[Sharpe Ratio]]-AVERAGE(Table2[Sharpe Ratio]))/_xlfn.STDEV.P(Table2[Sharpe Ratio])</f>
        <v>0.4173429852117857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-0.6357358359354236</v>
      </c>
      <c r="AS298">
        <f>_xlfn.RANK.AVG(Table2[[#This Row],[1Y Return vs Nifty Z-Score]],Table2[1Y Return vs Nifty Z-Score])</f>
        <v>153</v>
      </c>
      <c r="AT298">
        <f>_xlfn.RANK.AVG(Table2[[#This Row],[6M Return vs Nifty Z-Score]],Table2[6M Return vs Nifty Z-Score])</f>
        <v>576</v>
      </c>
      <c r="AU298">
        <f>_xlfn.RANK.AVG(Table2[[#This Row],[Sharpe Ratio Z-Score]],Table2[Sharpe Ratio Z-Score])</f>
        <v>228</v>
      </c>
      <c r="AV298">
        <f>(Table2[[#This Row],[Rank 1Y]]+Table2[[#This Row],[Rank 6M]]+Table2[[#This Row],[Rank Sharpe]])/3</f>
        <v>319</v>
      </c>
    </row>
    <row r="299" spans="1:48" x14ac:dyDescent="0.3">
      <c r="A299" t="s">
        <v>836</v>
      </c>
      <c r="B299" t="s">
        <v>837</v>
      </c>
      <c r="C299" t="s">
        <v>3170</v>
      </c>
      <c r="D299" t="s">
        <v>838</v>
      </c>
      <c r="E299">
        <v>19480.305199474999</v>
      </c>
      <c r="F299">
        <v>220.93</v>
      </c>
      <c r="G299">
        <v>40.403045346716198</v>
      </c>
      <c r="H299">
        <f>(Table2[[#This Row],[1Y Return vs Nifty]]-AVERAGE(Table2[1Y Return vs Nifty]))/_xlfn.STDEV.P(Table2[1Y Return vs Nifty])</f>
        <v>0.2055814157030485</v>
      </c>
      <c r="I299">
        <v>13.597407361755399</v>
      </c>
      <c r="J299">
        <f>(Table2[[#This Row],[1M Return vs Nifty]]-AVERAGE(Table2[1M Return vs Nifty]))/_xlfn.STDEV.P(Table2[1M Return vs Nifty])</f>
        <v>1.0703129909686566</v>
      </c>
      <c r="K299">
        <v>46.654437771380898</v>
      </c>
      <c r="L299">
        <f>(Table2[[#This Row],[6M Return vs Nifty]]-AVERAGE(Table2[6M Return vs Nifty]))/_xlfn.STDEV.P(Table2[6M Return vs Nifty])</f>
        <v>0.88437061178216059</v>
      </c>
      <c r="M299">
        <v>3.2201773764400401</v>
      </c>
      <c r="N299">
        <f>(Table2[[#This Row],[1W Return vs Nifty]]-AVERAGE(Table2[1W Return vs Nifty]))/_xlfn.STDEV.P(Table2[1W Return vs Nifty])</f>
        <v>0.76855736293385801</v>
      </c>
      <c r="O299">
        <v>207.03</v>
      </c>
      <c r="P299">
        <v>195.095608518669</v>
      </c>
      <c r="Q299">
        <v>168.57776362727199</v>
      </c>
      <c r="R299">
        <v>77.186988820696001</v>
      </c>
      <c r="S299" s="1">
        <f>(Table2[[#This Row],[Close Price]]-Table2[[#This Row],[20D EMA]])/Table2[[#This Row],[20D EMA]]</f>
        <v>6.7140028015263517E-2</v>
      </c>
      <c r="T299" s="1">
        <f>(Table2[[#This Row],[Close Price]]-Table2[[#This Row],[50D EMA]])/Table2[[#This Row],[50D EMA]]</f>
        <v>0.13241913376465816</v>
      </c>
      <c r="U299" s="1">
        <f>(Table2[[#This Row],[Close Price]]-Table2[[#This Row],[200D EMA]])/Table2[[#This Row],[200D EMA]]</f>
        <v>0.31055244325390158</v>
      </c>
      <c r="V299">
        <v>0.88340340234911796</v>
      </c>
      <c r="W299">
        <v>216.44</v>
      </c>
      <c r="X299">
        <v>222.27</v>
      </c>
      <c r="Y299">
        <v>216.44</v>
      </c>
      <c r="Z299">
        <v>222.27</v>
      </c>
      <c r="AA299">
        <v>201.75</v>
      </c>
      <c r="AB299">
        <v>222.27</v>
      </c>
      <c r="AC299" s="1">
        <f>(Table2[[#This Row],[Close Price]]/Table2[[#This Row],[Day Low]])-1</f>
        <v>2.0744779153576198E-2</v>
      </c>
      <c r="AD299" s="1">
        <f>(Table2[[#This Row],[Day High]]/Table2[[#This Row],[Close Price]])-1</f>
        <v>6.0652695423890624E-3</v>
      </c>
      <c r="AE299" s="1">
        <f>(Table2[[#This Row],[Close Price]]/Table2[[#This Row],[Current Week Low]])-1</f>
        <v>2.0744779153576198E-2</v>
      </c>
      <c r="AF299" s="1">
        <f>(Table2[[#This Row],[Current Week High]]/Table2[[#This Row],[Close Price]])-1</f>
        <v>6.0652695423890624E-3</v>
      </c>
      <c r="AG299" s="1">
        <f>(Table2[[#This Row],[Close Price]]/Table2[[#This Row],[Current Month Low]])-1</f>
        <v>9.5068153655514243E-2</v>
      </c>
      <c r="AH299" s="1">
        <f>(Table2[[#This Row],[Current Month High]]/Table2[[#This Row],[Close Price]])-1</f>
        <v>6.0652695423890624E-3</v>
      </c>
      <c r="AI299">
        <v>0.60652695423890601</v>
      </c>
      <c r="AJ299">
        <v>82.060156571899398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0.19</v>
      </c>
      <c r="AM299" t="s">
        <v>3216</v>
      </c>
      <c r="AN299">
        <v>7.4</v>
      </c>
      <c r="AO299" t="s">
        <v>3216</v>
      </c>
      <c r="AP299">
        <v>-7.5810903268119997E-3</v>
      </c>
      <c r="AQ299">
        <f>(Table2[[#This Row],[Sharpe Ratio]]-AVERAGE(Table2[Sharpe Ratio]))/_xlfn.STDEV.P(Table2[Sharpe Ratio])</f>
        <v>-0.82381132610501895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2.1050110552827048</v>
      </c>
      <c r="AS299">
        <f>_xlfn.RANK.AVG(Table2[[#This Row],[1Y Return vs Nifty Z-Score]],Table2[1Y Return vs Nifty Z-Score])</f>
        <v>245</v>
      </c>
      <c r="AT299">
        <f>_xlfn.RANK.AVG(Table2[[#This Row],[6M Return vs Nifty Z-Score]],Table2[6M Return vs Nifty Z-Score])</f>
        <v>118</v>
      </c>
      <c r="AU299">
        <f>_xlfn.RANK.AVG(Table2[[#This Row],[Sharpe Ratio Z-Score]],Table2[Sharpe Ratio Z-Score])</f>
        <v>597</v>
      </c>
      <c r="AV299">
        <f>(Table2[[#This Row],[Rank 1Y]]+Table2[[#This Row],[Rank 6M]]+Table2[[#This Row],[Rank Sharpe]])/3</f>
        <v>320</v>
      </c>
    </row>
    <row r="300" spans="1:48" x14ac:dyDescent="0.3">
      <c r="A300" t="s">
        <v>366</v>
      </c>
      <c r="B300" t="s">
        <v>367</v>
      </c>
      <c r="C300" t="s">
        <v>3181</v>
      </c>
      <c r="D300" t="s">
        <v>92</v>
      </c>
      <c r="E300">
        <v>68517.189365109996</v>
      </c>
      <c r="F300">
        <v>328.65</v>
      </c>
      <c r="G300">
        <v>83.222240505624299</v>
      </c>
      <c r="H300">
        <f>(Table2[[#This Row],[1Y Return vs Nifty]]-AVERAGE(Table2[1Y Return vs Nifty]))/_xlfn.STDEV.P(Table2[1Y Return vs Nifty])</f>
        <v>0.91846266300629531</v>
      </c>
      <c r="I300">
        <v>1.94838970155972</v>
      </c>
      <c r="J300">
        <f>(Table2[[#This Row],[1M Return vs Nifty]]-AVERAGE(Table2[1M Return vs Nifty]))/_xlfn.STDEV.P(Table2[1M Return vs Nifty])</f>
        <v>-5.5226398591924609E-2</v>
      </c>
      <c r="K300">
        <v>17.8252693701656</v>
      </c>
      <c r="L300">
        <f>(Table2[[#This Row],[6M Return vs Nifty]]-AVERAGE(Table2[6M Return vs Nifty]))/_xlfn.STDEV.P(Table2[6M Return vs Nifty])</f>
        <v>2.6090432541335702E-2</v>
      </c>
      <c r="M300">
        <v>5.6518114878034096</v>
      </c>
      <c r="N300">
        <f>(Table2[[#This Row],[1W Return vs Nifty]]-AVERAGE(Table2[1W Return vs Nifty]))/_xlfn.STDEV.P(Table2[1W Return vs Nifty])</f>
        <v>1.3566425540662086</v>
      </c>
      <c r="O300">
        <v>321.01</v>
      </c>
      <c r="P300">
        <v>318.16539933634499</v>
      </c>
      <c r="Q300">
        <v>266.75603179590502</v>
      </c>
      <c r="R300">
        <v>66.742534658826798</v>
      </c>
      <c r="S300" s="1">
        <f>(Table2[[#This Row],[Close Price]]-Table2[[#This Row],[20D EMA]])/Table2[[#This Row],[20D EMA]]</f>
        <v>2.3799881623625389E-2</v>
      </c>
      <c r="T300" s="1">
        <f>(Table2[[#This Row],[Close Price]]-Table2[[#This Row],[50D EMA]])/Table2[[#This Row],[50D EMA]]</f>
        <v>3.295330254491724E-2</v>
      </c>
      <c r="U300" s="1">
        <f>(Table2[[#This Row],[Close Price]]-Table2[[#This Row],[200D EMA]])/Table2[[#This Row],[200D EMA]]</f>
        <v>0.23202462485065764</v>
      </c>
      <c r="V300">
        <v>0.99223059064623698</v>
      </c>
      <c r="W300">
        <v>327</v>
      </c>
      <c r="X300">
        <v>337</v>
      </c>
      <c r="Y300">
        <v>327</v>
      </c>
      <c r="Z300">
        <v>337</v>
      </c>
      <c r="AA300">
        <v>302.25</v>
      </c>
      <c r="AB300">
        <v>338</v>
      </c>
      <c r="AC300" s="1">
        <f>(Table2[[#This Row],[Close Price]]/Table2[[#This Row],[Day Low]])-1</f>
        <v>5.0458715596328751E-3</v>
      </c>
      <c r="AD300" s="1">
        <f>(Table2[[#This Row],[Day High]]/Table2[[#This Row],[Close Price]])-1</f>
        <v>2.5406967898980781E-2</v>
      </c>
      <c r="AE300" s="1">
        <f>(Table2[[#This Row],[Close Price]]/Table2[[#This Row],[Current Week Low]])-1</f>
        <v>5.0458715596328751E-3</v>
      </c>
      <c r="AF300" s="1">
        <f>(Table2[[#This Row],[Current Week High]]/Table2[[#This Row],[Close Price]])-1</f>
        <v>2.5406967898980781E-2</v>
      </c>
      <c r="AG300" s="1">
        <f>(Table2[[#This Row],[Close Price]]/Table2[[#This Row],[Current Month Low]])-1</f>
        <v>8.7344913151364612E-2</v>
      </c>
      <c r="AH300" s="1">
        <f>(Table2[[#This Row],[Current Month High]]/Table2[[#This Row],[Close Price]])-1</f>
        <v>2.8449718545565217E-2</v>
      </c>
      <c r="AI300">
        <v>9.82808458846797</v>
      </c>
      <c r="AJ300">
        <v>131.11814345991499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0</v>
      </c>
      <c r="AM300" t="s">
        <v>3217</v>
      </c>
      <c r="AN300">
        <v>0.89</v>
      </c>
      <c r="AO300" t="s">
        <v>3216</v>
      </c>
      <c r="AQ300">
        <f>(Table2[[#This Row],[Sharpe Ratio]]-AVERAGE(Table2[Sharpe Ratio]))/_xlfn.STDEV.P(Table2[Sharpe Ratio])</f>
        <v>-0.73562862250492933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1.5103406285169856</v>
      </c>
      <c r="AS300">
        <f>_xlfn.RANK.AVG(Table2[[#This Row],[1Y Return vs Nifty Z-Score]],Table2[1Y Return vs Nifty Z-Score])</f>
        <v>104</v>
      </c>
      <c r="AT300">
        <f>_xlfn.RANK.AVG(Table2[[#This Row],[6M Return vs Nifty Z-Score]],Table2[6M Return vs Nifty Z-Score])</f>
        <v>305</v>
      </c>
      <c r="AU300">
        <f>_xlfn.RANK.AVG(Table2[[#This Row],[Sharpe Ratio Z-Score]],Table2[Sharpe Ratio Z-Score])</f>
        <v>551.5</v>
      </c>
      <c r="AV300">
        <f>(Table2[[#This Row],[Rank 1Y]]+Table2[[#This Row],[Rank 6M]]+Table2[[#This Row],[Rank Sharpe]])/3</f>
        <v>320.16666666666669</v>
      </c>
    </row>
    <row r="301" spans="1:48" x14ac:dyDescent="0.3">
      <c r="A301" t="s">
        <v>214</v>
      </c>
      <c r="B301" t="s">
        <v>215</v>
      </c>
      <c r="C301" t="s">
        <v>3183</v>
      </c>
      <c r="D301" t="s">
        <v>135</v>
      </c>
      <c r="E301">
        <v>122431.14730116</v>
      </c>
      <c r="F301">
        <v>1276</v>
      </c>
      <c r="G301">
        <v>38.638537477352003</v>
      </c>
      <c r="H301">
        <f>(Table2[[#This Row],[1Y Return vs Nifty]]-AVERAGE(Table2[1Y Return vs Nifty]))/_xlfn.STDEV.P(Table2[1Y Return vs Nifty])</f>
        <v>0.17620476427089163</v>
      </c>
      <c r="I301">
        <v>-7.2263316133850601</v>
      </c>
      <c r="J301">
        <f>(Table2[[#This Row],[1M Return vs Nifty]]-AVERAGE(Table2[1M Return vs Nifty]))/_xlfn.STDEV.P(Table2[1M Return vs Nifty])</f>
        <v>-0.94169687442412775</v>
      </c>
      <c r="K301">
        <v>2.74229654311458</v>
      </c>
      <c r="L301">
        <f>(Table2[[#This Row],[6M Return vs Nifty]]-AVERAGE(Table2[6M Return vs Nifty]))/_xlfn.STDEV.P(Table2[6M Return vs Nifty])</f>
        <v>-0.42294841732504213</v>
      </c>
      <c r="M301">
        <v>0.39484705434856898</v>
      </c>
      <c r="N301">
        <f>(Table2[[#This Row],[1W Return vs Nifty]]-AVERAGE(Table2[1W Return vs Nifty]))/_xlfn.STDEV.P(Table2[1W Return vs Nifty])</f>
        <v>8.525763674783296E-2</v>
      </c>
      <c r="O301">
        <v>1233.24</v>
      </c>
      <c r="P301">
        <v>1278.3502038531101</v>
      </c>
      <c r="Q301">
        <v>1183.99278270645</v>
      </c>
      <c r="R301">
        <v>56.219102155207104</v>
      </c>
      <c r="S301" s="1">
        <f>(Table2[[#This Row],[Close Price]]-Table2[[#This Row],[20D EMA]])/Table2[[#This Row],[20D EMA]]</f>
        <v>3.467289416496383E-2</v>
      </c>
      <c r="T301" s="1">
        <f>(Table2[[#This Row],[Close Price]]-Table2[[#This Row],[50D EMA]])/Table2[[#This Row],[50D EMA]]</f>
        <v>-1.8384663654969309E-3</v>
      </c>
      <c r="U301" s="1">
        <f>(Table2[[#This Row],[Close Price]]-Table2[[#This Row],[200D EMA]])/Table2[[#This Row],[200D EMA]]</f>
        <v>7.7709272081231517E-2</v>
      </c>
      <c r="V301">
        <v>0.63755244998627802</v>
      </c>
      <c r="W301">
        <v>1248.9000000000001</v>
      </c>
      <c r="X301">
        <v>1297.5</v>
      </c>
      <c r="Y301">
        <v>1248.9000000000001</v>
      </c>
      <c r="Z301">
        <v>1297.5</v>
      </c>
      <c r="AA301">
        <v>1165.5999999999999</v>
      </c>
      <c r="AB301">
        <v>1297.5</v>
      </c>
      <c r="AC301" s="1">
        <f>(Table2[[#This Row],[Close Price]]/Table2[[#This Row],[Day Low]])-1</f>
        <v>2.1699095203779217E-2</v>
      </c>
      <c r="AD301" s="1">
        <f>(Table2[[#This Row],[Day High]]/Table2[[#This Row],[Close Price]])-1</f>
        <v>1.6849529780564199E-2</v>
      </c>
      <c r="AE301" s="1">
        <f>(Table2[[#This Row],[Close Price]]/Table2[[#This Row],[Current Week Low]])-1</f>
        <v>2.1699095203779217E-2</v>
      </c>
      <c r="AF301" s="1">
        <f>(Table2[[#This Row],[Current Week High]]/Table2[[#This Row],[Close Price]])-1</f>
        <v>1.6849529780564199E-2</v>
      </c>
      <c r="AG301" s="1">
        <f>(Table2[[#This Row],[Close Price]]/Table2[[#This Row],[Current Month Low]])-1</f>
        <v>9.4715168153740592E-2</v>
      </c>
      <c r="AH301" s="1">
        <f>(Table2[[#This Row],[Current Month High]]/Table2[[#This Row],[Close Price]])-1</f>
        <v>1.6849529780564199E-2</v>
      </c>
      <c r="AI301">
        <v>29.3064263322884</v>
      </c>
      <c r="AJ301">
        <v>81.844092917200996</v>
      </c>
      <c r="AK301" t="str">
        <f>IF(AND(Table2[[#This Row],[20D EMA]]&gt;Table2[[#This Row],[50D EMA]],Table2[[#This Row],[50D EMA]]&gt;Table2[[#This Row],[200D EMA]]),"Uptrend","Downtrend/NoTrend")</f>
        <v>Downtrend/NoTrend</v>
      </c>
      <c r="AL301">
        <v>-0.14000000000000001</v>
      </c>
      <c r="AM301" t="s">
        <v>3215</v>
      </c>
      <c r="AN301">
        <v>1.72</v>
      </c>
      <c r="AO301" t="s">
        <v>3216</v>
      </c>
      <c r="AP301">
        <v>8.7782140517388002E-2</v>
      </c>
      <c r="AQ301">
        <f>(Table2[[#This Row],[Sharpe Ratio]]-AVERAGE(Table2[Sharpe Ratio]))/_xlfn.STDEV.P(Table2[Sharpe Ratio])</f>
        <v>0.28544699392047512</v>
      </c>
      <c r="AR3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1">
        <f>_xlfn.RANK.AVG(Table2[[#This Row],[1Y Return vs Nifty Z-Score]],Table2[1Y Return vs Nifty Z-Score])</f>
        <v>250</v>
      </c>
      <c r="AT301">
        <f>_xlfn.RANK.AVG(Table2[[#This Row],[6M Return vs Nifty Z-Score]],Table2[6M Return vs Nifty Z-Score])</f>
        <v>450</v>
      </c>
      <c r="AU301">
        <f>_xlfn.RANK.AVG(Table2[[#This Row],[Sharpe Ratio Z-Score]],Table2[Sharpe Ratio Z-Score])</f>
        <v>264</v>
      </c>
      <c r="AV301">
        <f>(Table2[[#This Row],[Rank 1Y]]+Table2[[#This Row],[Rank 6M]]+Table2[[#This Row],[Rank Sharpe]])/3</f>
        <v>321.33333333333331</v>
      </c>
    </row>
    <row r="302" spans="1:48" x14ac:dyDescent="0.3">
      <c r="A302" t="s">
        <v>1802</v>
      </c>
      <c r="B302" t="s">
        <v>1803</v>
      </c>
      <c r="C302" t="s">
        <v>3176</v>
      </c>
      <c r="D302" t="s">
        <v>261</v>
      </c>
      <c r="E302">
        <v>4421.6217936000003</v>
      </c>
      <c r="F302">
        <v>1383.65</v>
      </c>
      <c r="G302">
        <v>5.0638563222199</v>
      </c>
      <c r="H302">
        <f>(Table2[[#This Row],[1Y Return vs Nifty]]-AVERAGE(Table2[1Y Return vs Nifty]))/_xlfn.STDEV.P(Table2[1Y Return vs Nifty])</f>
        <v>-0.38276792288154327</v>
      </c>
      <c r="I302">
        <v>5.7526295772136704</v>
      </c>
      <c r="J302">
        <f>(Table2[[#This Row],[1M Return vs Nifty]]-AVERAGE(Table2[1M Return vs Nifty]))/_xlfn.STDEV.P(Table2[1M Return vs Nifty])</f>
        <v>0.31234294950996871</v>
      </c>
      <c r="K302">
        <v>5.2634034831349696</v>
      </c>
      <c r="L302">
        <f>(Table2[[#This Row],[6M Return vs Nifty]]-AVERAGE(Table2[6M Return vs Nifty]))/_xlfn.STDEV.P(Table2[6M Return vs Nifty])</f>
        <v>-0.34789192987274464</v>
      </c>
      <c r="M302">
        <v>-2.4709259764498799</v>
      </c>
      <c r="N302">
        <f>(Table2[[#This Row],[1W Return vs Nifty]]-AVERAGE(Table2[1W Return vs Nifty]))/_xlfn.STDEV.P(Table2[1W Return vs Nifty])</f>
        <v>-0.60782306675246323</v>
      </c>
      <c r="O302">
        <v>1384.26</v>
      </c>
      <c r="P302">
        <v>1366.7132423422499</v>
      </c>
      <c r="Q302">
        <v>1268.5168297083801</v>
      </c>
      <c r="R302">
        <v>55.988431263263699</v>
      </c>
      <c r="S302" s="1">
        <f>(Table2[[#This Row],[Close Price]]-Table2[[#This Row],[20D EMA]])/Table2[[#This Row],[20D EMA]]</f>
        <v>-4.4066866051168128E-4</v>
      </c>
      <c r="T302" s="1">
        <f>(Table2[[#This Row],[Close Price]]-Table2[[#This Row],[50D EMA]])/Table2[[#This Row],[50D EMA]]</f>
        <v>1.2392327178102278E-2</v>
      </c>
      <c r="U302" s="1">
        <f>(Table2[[#This Row],[Close Price]]-Table2[[#This Row],[200D EMA]])/Table2[[#This Row],[200D EMA]]</f>
        <v>9.0762036100134363E-2</v>
      </c>
      <c r="V302">
        <v>1.88618545681732</v>
      </c>
      <c r="W302">
        <v>1371</v>
      </c>
      <c r="X302">
        <v>1418.05</v>
      </c>
      <c r="Y302">
        <v>1371</v>
      </c>
      <c r="Z302">
        <v>1418.05</v>
      </c>
      <c r="AA302">
        <v>1350</v>
      </c>
      <c r="AB302">
        <v>1574.8</v>
      </c>
      <c r="AC302" s="1">
        <f>(Table2[[#This Row],[Close Price]]/Table2[[#This Row],[Day Low]])-1</f>
        <v>9.2268417213712262E-3</v>
      </c>
      <c r="AD302" s="1">
        <f>(Table2[[#This Row],[Day High]]/Table2[[#This Row],[Close Price]])-1</f>
        <v>2.4861778628988418E-2</v>
      </c>
      <c r="AE302" s="1">
        <f>(Table2[[#This Row],[Close Price]]/Table2[[#This Row],[Current Week Low]])-1</f>
        <v>9.2268417213712262E-3</v>
      </c>
      <c r="AF302" s="1">
        <f>(Table2[[#This Row],[Current Week High]]/Table2[[#This Row],[Close Price]])-1</f>
        <v>2.4861778628988418E-2</v>
      </c>
      <c r="AG302" s="1">
        <f>(Table2[[#This Row],[Close Price]]/Table2[[#This Row],[Current Month Low]])-1</f>
        <v>2.4925925925926018E-2</v>
      </c>
      <c r="AH302" s="1">
        <f>(Table2[[#This Row],[Current Month High]]/Table2[[#This Row],[Close Price]])-1</f>
        <v>0.13814909839916156</v>
      </c>
      <c r="AI302">
        <v>13.814909839916099</v>
      </c>
      <c r="AJ302">
        <v>43.547048449009203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-0.05</v>
      </c>
      <c r="AM302" t="s">
        <v>3215</v>
      </c>
      <c r="AN302">
        <v>2.65</v>
      </c>
      <c r="AO302" t="s">
        <v>3216</v>
      </c>
      <c r="AP302">
        <v>0.145142093353927</v>
      </c>
      <c r="AQ302">
        <f>(Table2[[#This Row],[Sharpe Ratio]]-AVERAGE(Table2[Sharpe Ratio]))/_xlfn.STDEV.P(Table2[Sharpe Ratio])</f>
        <v>0.95265388652409966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-7.3486083472682706E-2</v>
      </c>
      <c r="AS302">
        <f>_xlfn.RANK.AVG(Table2[[#This Row],[1Y Return vs Nifty Z-Score]],Table2[1Y Return vs Nifty Z-Score])</f>
        <v>414</v>
      </c>
      <c r="AT302">
        <f>_xlfn.RANK.AVG(Table2[[#This Row],[6M Return vs Nifty Z-Score]],Table2[6M Return vs Nifty Z-Score])</f>
        <v>427</v>
      </c>
      <c r="AU302">
        <f>_xlfn.RANK.AVG(Table2[[#This Row],[Sharpe Ratio Z-Score]],Table2[Sharpe Ratio Z-Score])</f>
        <v>123</v>
      </c>
      <c r="AV302">
        <f>(Table2[[#This Row],[Rank 1Y]]+Table2[[#This Row],[Rank 6M]]+Table2[[#This Row],[Rank Sharpe]])/3</f>
        <v>321.33333333333331</v>
      </c>
    </row>
    <row r="303" spans="1:48" x14ac:dyDescent="0.3">
      <c r="A303" t="s">
        <v>1114</v>
      </c>
      <c r="B303" t="s">
        <v>1115</v>
      </c>
      <c r="C303" t="s">
        <v>3184</v>
      </c>
      <c r="D303" t="s">
        <v>467</v>
      </c>
      <c r="E303">
        <v>11591.153363670001</v>
      </c>
      <c r="F303">
        <v>773.55</v>
      </c>
      <c r="G303">
        <v>36.154670171489997</v>
      </c>
      <c r="H303">
        <f>(Table2[[#This Row],[1Y Return vs Nifty]]-AVERAGE(Table2[1Y Return vs Nifty]))/_xlfn.STDEV.P(Table2[1Y Return vs Nifty])</f>
        <v>0.13485175853205569</v>
      </c>
      <c r="I303">
        <v>8.3608687798714794</v>
      </c>
      <c r="J303">
        <f>(Table2[[#This Row],[1M Return vs Nifty]]-AVERAGE(Table2[1M Return vs Nifty]))/_xlfn.STDEV.P(Table2[1M Return vs Nifty])</f>
        <v>0.56435355208794902</v>
      </c>
      <c r="K303">
        <v>60.548467385958297</v>
      </c>
      <c r="L303">
        <f>(Table2[[#This Row],[6M Return vs Nifty]]-AVERAGE(Table2[6M Return vs Nifty]))/_xlfn.STDEV.P(Table2[6M Return vs Nifty])</f>
        <v>1.2980131443039837</v>
      </c>
      <c r="M303">
        <v>1.82160002858869</v>
      </c>
      <c r="N303">
        <f>(Table2[[#This Row],[1W Return vs Nifty]]-AVERAGE(Table2[1W Return vs Nifty]))/_xlfn.STDEV.P(Table2[1W Return vs Nifty])</f>
        <v>0.43031460548899408</v>
      </c>
      <c r="O303">
        <v>703.12</v>
      </c>
      <c r="P303">
        <v>652.06753568989097</v>
      </c>
      <c r="Q303">
        <v>552.628471293541</v>
      </c>
      <c r="R303">
        <v>59.942275643335897</v>
      </c>
      <c r="S303" s="1">
        <f>(Table2[[#This Row],[Close Price]]-Table2[[#This Row],[20D EMA]])/Table2[[#This Row],[20D EMA]]</f>
        <v>0.1001678234156331</v>
      </c>
      <c r="T303" s="1">
        <f>(Table2[[#This Row],[Close Price]]-Table2[[#This Row],[50D EMA]])/Table2[[#This Row],[50D EMA]]</f>
        <v>0.18630350026792836</v>
      </c>
      <c r="U303" s="1">
        <f>(Table2[[#This Row],[Close Price]]-Table2[[#This Row],[200D EMA]])/Table2[[#This Row],[200D EMA]]</f>
        <v>0.39976501425875965</v>
      </c>
      <c r="V303">
        <v>1.9546435728003599</v>
      </c>
      <c r="W303">
        <v>725.6</v>
      </c>
      <c r="X303">
        <v>786</v>
      </c>
      <c r="Y303">
        <v>725.6</v>
      </c>
      <c r="Z303">
        <v>786</v>
      </c>
      <c r="AA303">
        <v>655.1</v>
      </c>
      <c r="AB303">
        <v>786</v>
      </c>
      <c r="AC303" s="1">
        <f>(Table2[[#This Row],[Close Price]]/Table2[[#This Row],[Day Low]])-1</f>
        <v>6.6083241455347164E-2</v>
      </c>
      <c r="AD303" s="1">
        <f>(Table2[[#This Row],[Day High]]/Table2[[#This Row],[Close Price]])-1</f>
        <v>1.6094628660073829E-2</v>
      </c>
      <c r="AE303" s="1">
        <f>(Table2[[#This Row],[Close Price]]/Table2[[#This Row],[Current Week Low]])-1</f>
        <v>6.6083241455347164E-2</v>
      </c>
      <c r="AF303" s="1">
        <f>(Table2[[#This Row],[Current Week High]]/Table2[[#This Row],[Close Price]])-1</f>
        <v>1.6094628660073829E-2</v>
      </c>
      <c r="AG303" s="1">
        <f>(Table2[[#This Row],[Close Price]]/Table2[[#This Row],[Current Month Low]])-1</f>
        <v>0.18081208975728891</v>
      </c>
      <c r="AH303" s="1">
        <f>(Table2[[#This Row],[Current Month High]]/Table2[[#This Row],[Close Price]])-1</f>
        <v>1.6094628660073829E-2</v>
      </c>
      <c r="AI303">
        <v>1.60946286600738</v>
      </c>
      <c r="AJ303">
        <v>90.459189954450295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0.46</v>
      </c>
      <c r="AM303" t="s">
        <v>3216</v>
      </c>
      <c r="AN303">
        <v>20.27</v>
      </c>
      <c r="AO303" t="s">
        <v>3216</v>
      </c>
      <c r="AP303">
        <v>-2.5293965171881001E-2</v>
      </c>
      <c r="AQ303">
        <f>(Table2[[#This Row],[Sharpe Ratio]]-AVERAGE(Table2[Sharpe Ratio]))/_xlfn.STDEV.P(Table2[Sharpe Ratio])</f>
        <v>-1.0298462267635682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1.3976868336494144</v>
      </c>
      <c r="AS303">
        <f>_xlfn.RANK.AVG(Table2[[#This Row],[1Y Return vs Nifty Z-Score]],Table2[1Y Return vs Nifty Z-Score])</f>
        <v>266</v>
      </c>
      <c r="AT303">
        <f>_xlfn.RANK.AVG(Table2[[#This Row],[6M Return vs Nifty Z-Score]],Table2[6M Return vs Nifty Z-Score])</f>
        <v>70</v>
      </c>
      <c r="AU303">
        <f>_xlfn.RANK.AVG(Table2[[#This Row],[Sharpe Ratio Z-Score]],Table2[Sharpe Ratio Z-Score])</f>
        <v>632</v>
      </c>
      <c r="AV303">
        <f>(Table2[[#This Row],[Rank 1Y]]+Table2[[#This Row],[Rank 6M]]+Table2[[#This Row],[Rank Sharpe]])/3</f>
        <v>322.66666666666669</v>
      </c>
    </row>
    <row r="304" spans="1:48" x14ac:dyDescent="0.3">
      <c r="A304" t="s">
        <v>1916</v>
      </c>
      <c r="B304" t="s">
        <v>1917</v>
      </c>
      <c r="C304" t="s">
        <v>3169</v>
      </c>
      <c r="D304" t="s">
        <v>258</v>
      </c>
      <c r="E304">
        <v>3790.3436625599902</v>
      </c>
      <c r="F304">
        <v>1381.65</v>
      </c>
      <c r="G304">
        <v>45.540883124104703</v>
      </c>
      <c r="H304">
        <f>(Table2[[#This Row],[1Y Return vs Nifty]]-AVERAGE(Table2[1Y Return vs Nifty]))/_xlfn.STDEV.P(Table2[1Y Return vs Nifty])</f>
        <v>0.2911194130800141</v>
      </c>
      <c r="I304">
        <v>-1.19483077830229</v>
      </c>
      <c r="J304">
        <f>(Table2[[#This Row],[1M Return vs Nifty]]-AVERAGE(Table2[1M Return vs Nifty]))/_xlfn.STDEV.P(Table2[1M Return vs Nifty])</f>
        <v>-0.35892741127446315</v>
      </c>
      <c r="K304">
        <v>-3.5376424591573299</v>
      </c>
      <c r="L304">
        <f>(Table2[[#This Row],[6M Return vs Nifty]]-AVERAGE(Table2[6M Return vs Nifty]))/_xlfn.STDEV.P(Table2[6M Return vs Nifty])</f>
        <v>-0.60991000766575298</v>
      </c>
      <c r="M304">
        <v>-0.672332380071612</v>
      </c>
      <c r="N304">
        <f>(Table2[[#This Row],[1W Return vs Nifty]]-AVERAGE(Table2[1W Return vs Nifty]))/_xlfn.STDEV.P(Table2[1W Return vs Nifty])</f>
        <v>-0.17283728745588586</v>
      </c>
      <c r="O304">
        <v>1374.1</v>
      </c>
      <c r="P304">
        <v>1362.22524506441</v>
      </c>
      <c r="Q304">
        <v>1232.09398952932</v>
      </c>
      <c r="R304">
        <v>72.926727727314002</v>
      </c>
      <c r="S304" s="1">
        <f>(Table2[[#This Row],[Close Price]]-Table2[[#This Row],[20D EMA]])/Table2[[#This Row],[20D EMA]]</f>
        <v>5.4945054945056276E-3</v>
      </c>
      <c r="T304" s="1">
        <f>(Table2[[#This Row],[Close Price]]-Table2[[#This Row],[50D EMA]])/Table2[[#This Row],[50D EMA]]</f>
        <v>1.425957638501376E-2</v>
      </c>
      <c r="U304" s="1">
        <f>(Table2[[#This Row],[Close Price]]-Table2[[#This Row],[200D EMA]])/Table2[[#This Row],[200D EMA]]</f>
        <v>0.12138360526197596</v>
      </c>
      <c r="V304">
        <v>0.42400589441976699</v>
      </c>
      <c r="W304">
        <v>1378</v>
      </c>
      <c r="X304">
        <v>1398.9</v>
      </c>
      <c r="Y304">
        <v>1378</v>
      </c>
      <c r="Z304">
        <v>1398.9</v>
      </c>
      <c r="AA304">
        <v>1365.2</v>
      </c>
      <c r="AB304">
        <v>1398.9</v>
      </c>
      <c r="AC304" s="1">
        <f>(Table2[[#This Row],[Close Price]]/Table2[[#This Row],[Day Low]])-1</f>
        <v>2.648766328011698E-3</v>
      </c>
      <c r="AD304" s="1">
        <f>(Table2[[#This Row],[Day High]]/Table2[[#This Row],[Close Price]])-1</f>
        <v>1.2485072196287028E-2</v>
      </c>
      <c r="AE304" s="1">
        <f>(Table2[[#This Row],[Close Price]]/Table2[[#This Row],[Current Week Low]])-1</f>
        <v>2.648766328011698E-3</v>
      </c>
      <c r="AF304" s="1">
        <f>(Table2[[#This Row],[Current Week High]]/Table2[[#This Row],[Close Price]])-1</f>
        <v>1.2485072196287028E-2</v>
      </c>
      <c r="AG304" s="1">
        <f>(Table2[[#This Row],[Close Price]]/Table2[[#This Row],[Current Month Low]])-1</f>
        <v>1.2049516554351047E-2</v>
      </c>
      <c r="AH304" s="1">
        <f>(Table2[[#This Row],[Current Month High]]/Table2[[#This Row],[Close Price]])-1</f>
        <v>1.2485072196287028E-2</v>
      </c>
      <c r="AI304">
        <v>2.4137806246154798</v>
      </c>
      <c r="AJ304">
        <v>77.134615384615302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-0.15</v>
      </c>
      <c r="AM304" t="s">
        <v>3215</v>
      </c>
      <c r="AN304">
        <v>0.84</v>
      </c>
      <c r="AO304" t="s">
        <v>3216</v>
      </c>
      <c r="AP304">
        <v>9.9724424189057997E-2</v>
      </c>
      <c r="AQ304">
        <f>(Table2[[#This Row],[Sharpe Ratio]]-AVERAGE(Table2[Sharpe Ratio]))/_xlfn.STDEV.P(Table2[Sharpe Ratio])</f>
        <v>0.42435878838921542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-0.42619650492687244</v>
      </c>
      <c r="AS304">
        <f>_xlfn.RANK.AVG(Table2[[#This Row],[1Y Return vs Nifty Z-Score]],Table2[1Y Return vs Nifty Z-Score])</f>
        <v>215</v>
      </c>
      <c r="AT304">
        <f>_xlfn.RANK.AVG(Table2[[#This Row],[6M Return vs Nifty Z-Score]],Table2[6M Return vs Nifty Z-Score])</f>
        <v>527</v>
      </c>
      <c r="AU304">
        <f>_xlfn.RANK.AVG(Table2[[#This Row],[Sharpe Ratio Z-Score]],Table2[Sharpe Ratio Z-Score])</f>
        <v>226</v>
      </c>
      <c r="AV304">
        <f>(Table2[[#This Row],[Rank 1Y]]+Table2[[#This Row],[Rank 6M]]+Table2[[#This Row],[Rank Sharpe]])/3</f>
        <v>322.66666666666669</v>
      </c>
    </row>
    <row r="305" spans="1:48" x14ac:dyDescent="0.3">
      <c r="A305" t="s">
        <v>1095</v>
      </c>
      <c r="B305" t="s">
        <v>1096</v>
      </c>
      <c r="C305" t="s">
        <v>3181</v>
      </c>
      <c r="D305" t="s">
        <v>1097</v>
      </c>
      <c r="E305">
        <v>12138.25912226</v>
      </c>
      <c r="F305">
        <v>797.1</v>
      </c>
      <c r="G305">
        <v>54.772545742106402</v>
      </c>
      <c r="H305">
        <f>(Table2[[#This Row],[1Y Return vs Nifty]]-AVERAGE(Table2[1Y Return vs Nifty]))/_xlfn.STDEV.P(Table2[1Y Return vs Nifty])</f>
        <v>0.44481401517098035</v>
      </c>
      <c r="I305">
        <v>12.410554696791401</v>
      </c>
      <c r="J305">
        <f>(Table2[[#This Row],[1M Return vs Nifty]]-AVERAGE(Table2[1M Return vs Nifty]))/_xlfn.STDEV.P(Table2[1M Return vs Nifty])</f>
        <v>0.95563813485727112</v>
      </c>
      <c r="K305">
        <v>44.018300218227402</v>
      </c>
      <c r="L305">
        <f>(Table2[[#This Row],[6M Return vs Nifty]]-AVERAGE(Table2[6M Return vs Nifty]))/_xlfn.STDEV.P(Table2[6M Return vs Nifty])</f>
        <v>0.80588951998872971</v>
      </c>
      <c r="M305">
        <v>1.8350172497506401</v>
      </c>
      <c r="N305">
        <f>(Table2[[#This Row],[1W Return vs Nifty]]-AVERAGE(Table2[1W Return vs Nifty]))/_xlfn.STDEV.P(Table2[1W Return vs Nifty])</f>
        <v>0.43355952997603642</v>
      </c>
      <c r="O305">
        <v>782.27</v>
      </c>
      <c r="P305">
        <v>729.66763214839898</v>
      </c>
      <c r="Q305">
        <v>612.12479478690398</v>
      </c>
      <c r="R305">
        <v>59.962162064226099</v>
      </c>
      <c r="S305" s="1">
        <f>(Table2[[#This Row],[Close Price]]-Table2[[#This Row],[20D EMA]])/Table2[[#This Row],[20D EMA]]</f>
        <v>1.8957648893604562E-2</v>
      </c>
      <c r="T305" s="1">
        <f>(Table2[[#This Row],[Close Price]]-Table2[[#This Row],[50D EMA]])/Table2[[#This Row],[50D EMA]]</f>
        <v>9.2415183133526646E-2</v>
      </c>
      <c r="U305" s="1">
        <f>(Table2[[#This Row],[Close Price]]-Table2[[#This Row],[200D EMA]])/Table2[[#This Row],[200D EMA]]</f>
        <v>0.30218544778518663</v>
      </c>
      <c r="V305">
        <v>1.3481139918951901</v>
      </c>
      <c r="W305">
        <v>795.7</v>
      </c>
      <c r="X305">
        <v>825.5</v>
      </c>
      <c r="Y305">
        <v>795.7</v>
      </c>
      <c r="Z305">
        <v>825.5</v>
      </c>
      <c r="AA305">
        <v>768.55</v>
      </c>
      <c r="AB305">
        <v>852.15</v>
      </c>
      <c r="AC305" s="1">
        <f>(Table2[[#This Row],[Close Price]]/Table2[[#This Row],[Day Low]])-1</f>
        <v>1.759457081814686E-3</v>
      </c>
      <c r="AD305" s="1">
        <f>(Table2[[#This Row],[Day High]]/Table2[[#This Row],[Close Price]])-1</f>
        <v>3.562915568937397E-2</v>
      </c>
      <c r="AE305" s="1">
        <f>(Table2[[#This Row],[Close Price]]/Table2[[#This Row],[Current Week Low]])-1</f>
        <v>1.759457081814686E-3</v>
      </c>
      <c r="AF305" s="1">
        <f>(Table2[[#This Row],[Current Week High]]/Table2[[#This Row],[Close Price]])-1</f>
        <v>3.562915568937397E-2</v>
      </c>
      <c r="AG305" s="1">
        <f>(Table2[[#This Row],[Close Price]]/Table2[[#This Row],[Current Month Low]])-1</f>
        <v>3.7147875870145119E-2</v>
      </c>
      <c r="AH305" s="1">
        <f>(Table2[[#This Row],[Current Month High]]/Table2[[#This Row],[Close Price]])-1</f>
        <v>6.906285284155067E-2</v>
      </c>
      <c r="AI305">
        <v>6.9062852841550599</v>
      </c>
      <c r="AJ305">
        <v>99.100786811539805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0.1</v>
      </c>
      <c r="AM305" t="s">
        <v>3216</v>
      </c>
      <c r="AN305">
        <v>1.79</v>
      </c>
      <c r="AO305" t="s">
        <v>3216</v>
      </c>
      <c r="AP305">
        <v>-5.5922459878815001E-2</v>
      </c>
      <c r="AQ305">
        <f>(Table2[[#This Row],[Sharpe Ratio]]-AVERAGE(Table2[Sharpe Ratio]))/_xlfn.STDEV.P(Table2[Sharpe Ratio])</f>
        <v>-1.3861146992425468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1.2537865007504707</v>
      </c>
      <c r="AS305">
        <f>_xlfn.RANK.AVG(Table2[[#This Row],[1Y Return vs Nifty Z-Score]],Table2[1Y Return vs Nifty Z-Score])</f>
        <v>168</v>
      </c>
      <c r="AT305">
        <f>_xlfn.RANK.AVG(Table2[[#This Row],[6M Return vs Nifty Z-Score]],Table2[6M Return vs Nifty Z-Score])</f>
        <v>130</v>
      </c>
      <c r="AU305">
        <f>_xlfn.RANK.AVG(Table2[[#This Row],[Sharpe Ratio Z-Score]],Table2[Sharpe Ratio Z-Score])</f>
        <v>673</v>
      </c>
      <c r="AV305">
        <f>(Table2[[#This Row],[Rank 1Y]]+Table2[[#This Row],[Rank 6M]]+Table2[[#This Row],[Rank Sharpe]])/3</f>
        <v>323.66666666666669</v>
      </c>
    </row>
    <row r="306" spans="1:48" x14ac:dyDescent="0.3">
      <c r="A306" t="s">
        <v>392</v>
      </c>
      <c r="B306" t="s">
        <v>393</v>
      </c>
      <c r="C306" t="s">
        <v>3176</v>
      </c>
      <c r="D306" t="s">
        <v>206</v>
      </c>
      <c r="E306">
        <v>62036.145104650001</v>
      </c>
      <c r="F306">
        <v>3923.9</v>
      </c>
      <c r="G306">
        <v>-4.08932964674392</v>
      </c>
      <c r="H306">
        <f>(Table2[[#This Row],[1Y Return vs Nifty]]-AVERAGE(Table2[1Y Return vs Nifty]))/_xlfn.STDEV.P(Table2[1Y Return vs Nifty])</f>
        <v>-0.53515599571051187</v>
      </c>
      <c r="I306">
        <v>-3.23144518521265</v>
      </c>
      <c r="J306">
        <f>(Table2[[#This Row],[1M Return vs Nifty]]-AVERAGE(Table2[1M Return vs Nifty]))/_xlfn.STDEV.P(Table2[1M Return vs Nifty])</f>
        <v>-0.55570707143043085</v>
      </c>
      <c r="K306">
        <v>20.3900054111439</v>
      </c>
      <c r="L306">
        <f>(Table2[[#This Row],[6M Return vs Nifty]]-AVERAGE(Table2[6M Return vs Nifty]))/_xlfn.STDEV.P(Table2[6M Return vs Nifty])</f>
        <v>0.10244581256206027</v>
      </c>
      <c r="M306">
        <v>0.94340414107090198</v>
      </c>
      <c r="N306">
        <f>(Table2[[#This Row],[1W Return vs Nifty]]-AVERAGE(Table2[1W Return vs Nifty]))/_xlfn.STDEV.P(Table2[1W Return vs Nifty])</f>
        <v>0.21792492319712289</v>
      </c>
      <c r="O306">
        <v>3920.68</v>
      </c>
      <c r="P306">
        <v>4000.53019625755</v>
      </c>
      <c r="Q306">
        <v>3712.6202888555499</v>
      </c>
      <c r="R306">
        <v>58.871358642413497</v>
      </c>
      <c r="S306" s="1">
        <f>(Table2[[#This Row],[Close Price]]-Table2[[#This Row],[20D EMA]])/Table2[[#This Row],[20D EMA]]</f>
        <v>8.2128610343110251E-4</v>
      </c>
      <c r="T306" s="1">
        <f>(Table2[[#This Row],[Close Price]]-Table2[[#This Row],[50D EMA]])/Table2[[#This Row],[50D EMA]]</f>
        <v>-1.9155010085722273E-2</v>
      </c>
      <c r="U306" s="1">
        <f>(Table2[[#This Row],[Close Price]]-Table2[[#This Row],[200D EMA]])/Table2[[#This Row],[200D EMA]]</f>
        <v>5.6908516009208994E-2</v>
      </c>
      <c r="V306">
        <v>0.384677469107849</v>
      </c>
      <c r="W306">
        <v>3865</v>
      </c>
      <c r="X306">
        <v>4040</v>
      </c>
      <c r="Y306">
        <v>3865</v>
      </c>
      <c r="Z306">
        <v>4040</v>
      </c>
      <c r="AA306">
        <v>3784.05</v>
      </c>
      <c r="AB306">
        <v>4049</v>
      </c>
      <c r="AC306" s="1">
        <f>(Table2[[#This Row],[Close Price]]/Table2[[#This Row],[Day Low]])-1</f>
        <v>1.5239327296248328E-2</v>
      </c>
      <c r="AD306" s="1">
        <f>(Table2[[#This Row],[Day High]]/Table2[[#This Row],[Close Price]])-1</f>
        <v>2.9587909987512484E-2</v>
      </c>
      <c r="AE306" s="1">
        <f>(Table2[[#This Row],[Close Price]]/Table2[[#This Row],[Current Week Low]])-1</f>
        <v>1.5239327296248328E-2</v>
      </c>
      <c r="AF306" s="1">
        <f>(Table2[[#This Row],[Current Week High]]/Table2[[#This Row],[Close Price]])-1</f>
        <v>2.9587909987512484E-2</v>
      </c>
      <c r="AG306" s="1">
        <f>(Table2[[#This Row],[Close Price]]/Table2[[#This Row],[Current Month Low]])-1</f>
        <v>3.6957756900675154E-2</v>
      </c>
      <c r="AH306" s="1">
        <f>(Table2[[#This Row],[Current Month High]]/Table2[[#This Row],[Close Price]])-1</f>
        <v>3.1881546420652995E-2</v>
      </c>
      <c r="AI306">
        <v>26.1754886719844</v>
      </c>
      <c r="AJ306">
        <v>50.214378684633601</v>
      </c>
      <c r="AK306" t="str">
        <f>IF(AND(Table2[[#This Row],[20D EMA]]&gt;Table2[[#This Row],[50D EMA]],Table2[[#This Row],[50D EMA]]&gt;Table2[[#This Row],[200D EMA]]),"Uptrend","Downtrend/NoTrend")</f>
        <v>Downtrend/NoTrend</v>
      </c>
      <c r="AL306">
        <v>-0.18</v>
      </c>
      <c r="AM306" t="s">
        <v>3215</v>
      </c>
      <c r="AN306">
        <v>1.1399999999999999</v>
      </c>
      <c r="AO306" t="s">
        <v>3216</v>
      </c>
      <c r="AP306">
        <v>0.109276580922857</v>
      </c>
      <c r="AQ306">
        <f>(Table2[[#This Row],[Sharpe Ratio]]-AVERAGE(Table2[Sharpe Ratio]))/_xlfn.STDEV.P(Table2[Sharpe Ratio])</f>
        <v>0.53546879627543131</v>
      </c>
      <c r="AR3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6">
        <f>_xlfn.RANK.AVG(Table2[[#This Row],[1Y Return vs Nifty Z-Score]],Table2[1Y Return vs Nifty Z-Score])</f>
        <v>493</v>
      </c>
      <c r="AT306">
        <f>_xlfn.RANK.AVG(Table2[[#This Row],[6M Return vs Nifty Z-Score]],Table2[6M Return vs Nifty Z-Score])</f>
        <v>275</v>
      </c>
      <c r="AU306">
        <f>_xlfn.RANK.AVG(Table2[[#This Row],[Sharpe Ratio Z-Score]],Table2[Sharpe Ratio Z-Score])</f>
        <v>204</v>
      </c>
      <c r="AV306">
        <f>(Table2[[#This Row],[Rank 1Y]]+Table2[[#This Row],[Rank 6M]]+Table2[[#This Row],[Rank Sharpe]])/3</f>
        <v>324</v>
      </c>
    </row>
    <row r="307" spans="1:48" x14ac:dyDescent="0.3">
      <c r="A307" t="s">
        <v>1391</v>
      </c>
      <c r="B307" t="s">
        <v>1392</v>
      </c>
      <c r="C307" t="s">
        <v>3173</v>
      </c>
      <c r="D307" t="s">
        <v>46</v>
      </c>
      <c r="E307">
        <v>8242.1379152699992</v>
      </c>
      <c r="F307">
        <v>556.15</v>
      </c>
      <c r="G307">
        <v>53.635635852325599</v>
      </c>
      <c r="H307">
        <f>(Table2[[#This Row],[1Y Return vs Nifty]]-AVERAGE(Table2[1Y Return vs Nifty]))/_xlfn.STDEV.P(Table2[1Y Return vs Nifty])</f>
        <v>0.42588601483630512</v>
      </c>
      <c r="I307">
        <v>5.61001086324511</v>
      </c>
      <c r="J307">
        <f>(Table2[[#This Row],[1M Return vs Nifty]]-AVERAGE(Table2[1M Return vs Nifty]))/_xlfn.STDEV.P(Table2[1M Return vs Nifty])</f>
        <v>0.29856299098105427</v>
      </c>
      <c r="K307">
        <v>20.1238303141693</v>
      </c>
      <c r="L307">
        <f>(Table2[[#This Row],[6M Return vs Nifty]]-AVERAGE(Table2[6M Return vs Nifty]))/_xlfn.STDEV.P(Table2[6M Return vs Nifty])</f>
        <v>9.4521449057659884E-2</v>
      </c>
      <c r="M307">
        <v>1.7892776113281099</v>
      </c>
      <c r="N307">
        <f>(Table2[[#This Row],[1W Return vs Nifty]]-AVERAGE(Table2[1W Return vs Nifty]))/_xlfn.STDEV.P(Table2[1W Return vs Nifty])</f>
        <v>0.42249750223167459</v>
      </c>
      <c r="O307">
        <v>548.26</v>
      </c>
      <c r="P307">
        <v>532.13323411625902</v>
      </c>
      <c r="Q307">
        <v>459.877369362916</v>
      </c>
      <c r="R307">
        <v>58.510463180548797</v>
      </c>
      <c r="S307" s="1">
        <f>(Table2[[#This Row],[Close Price]]-Table2[[#This Row],[20D EMA]])/Table2[[#This Row],[20D EMA]]</f>
        <v>1.4390982380622308E-2</v>
      </c>
      <c r="T307" s="1">
        <f>(Table2[[#This Row],[Close Price]]-Table2[[#This Row],[50D EMA]])/Table2[[#This Row],[50D EMA]]</f>
        <v>4.5132993663939885E-2</v>
      </c>
      <c r="U307" s="1">
        <f>(Table2[[#This Row],[Close Price]]-Table2[[#This Row],[200D EMA]])/Table2[[#This Row],[200D EMA]]</f>
        <v>0.20934413617798539</v>
      </c>
      <c r="V307">
        <v>0.64254329835645296</v>
      </c>
      <c r="W307">
        <v>552.04999999999995</v>
      </c>
      <c r="X307">
        <v>564</v>
      </c>
      <c r="Y307">
        <v>552.04999999999995</v>
      </c>
      <c r="Z307">
        <v>564</v>
      </c>
      <c r="AA307">
        <v>528.15</v>
      </c>
      <c r="AB307">
        <v>582.45000000000005</v>
      </c>
      <c r="AC307" s="1">
        <f>(Table2[[#This Row],[Close Price]]/Table2[[#This Row],[Day Low]])-1</f>
        <v>7.4268635087402224E-3</v>
      </c>
      <c r="AD307" s="1">
        <f>(Table2[[#This Row],[Day High]]/Table2[[#This Row],[Close Price]])-1</f>
        <v>1.4114897060145681E-2</v>
      </c>
      <c r="AE307" s="1">
        <f>(Table2[[#This Row],[Close Price]]/Table2[[#This Row],[Current Week Low]])-1</f>
        <v>7.4268635087402224E-3</v>
      </c>
      <c r="AF307" s="1">
        <f>(Table2[[#This Row],[Current Week High]]/Table2[[#This Row],[Close Price]])-1</f>
        <v>1.4114897060145681E-2</v>
      </c>
      <c r="AG307" s="1">
        <f>(Table2[[#This Row],[Close Price]]/Table2[[#This Row],[Current Month Low]])-1</f>
        <v>5.3015241882041098E-2</v>
      </c>
      <c r="AH307" s="1">
        <f>(Table2[[#This Row],[Current Month High]]/Table2[[#This Row],[Close Price]])-1</f>
        <v>4.7289400341634646E-2</v>
      </c>
      <c r="AI307">
        <v>5.72687224669603</v>
      </c>
      <c r="AJ307">
        <v>94.288209606986896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0.04</v>
      </c>
      <c r="AM307" t="s">
        <v>3216</v>
      </c>
      <c r="AN307">
        <v>2.16</v>
      </c>
      <c r="AO307" t="s">
        <v>3216</v>
      </c>
      <c r="AP307">
        <v>1.351813961809E-3</v>
      </c>
      <c r="AQ307">
        <f>(Table2[[#This Row],[Sharpe Ratio]]-AVERAGE(Table2[Sharpe Ratio]))/_xlfn.STDEV.P(Table2[Sharpe Ratio])</f>
        <v>-0.71990441862688448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0.52156353847980941</v>
      </c>
      <c r="AS307">
        <f>_xlfn.RANK.AVG(Table2[[#This Row],[1Y Return vs Nifty Z-Score]],Table2[1Y Return vs Nifty Z-Score])</f>
        <v>170</v>
      </c>
      <c r="AT307">
        <f>_xlfn.RANK.AVG(Table2[[#This Row],[6M Return vs Nifty Z-Score]],Table2[6M Return vs Nifty Z-Score])</f>
        <v>278</v>
      </c>
      <c r="AU307">
        <f>_xlfn.RANK.AVG(Table2[[#This Row],[Sharpe Ratio Z-Score]],Table2[Sharpe Ratio Z-Score])</f>
        <v>525</v>
      </c>
      <c r="AV307">
        <f>(Table2[[#This Row],[Rank 1Y]]+Table2[[#This Row],[Rank 6M]]+Table2[[#This Row],[Rank Sharpe]])/3</f>
        <v>324.33333333333331</v>
      </c>
    </row>
    <row r="308" spans="1:48" x14ac:dyDescent="0.3">
      <c r="A308" t="s">
        <v>1203</v>
      </c>
      <c r="B308" t="s">
        <v>1204</v>
      </c>
      <c r="C308" t="s">
        <v>3179</v>
      </c>
      <c r="D308" t="s">
        <v>124</v>
      </c>
      <c r="E308">
        <v>10186.975380780001</v>
      </c>
      <c r="F308">
        <v>1150</v>
      </c>
      <c r="G308">
        <v>36.777017189073803</v>
      </c>
      <c r="H308">
        <f>(Table2[[#This Row],[1Y Return vs Nifty]]-AVERAGE(Table2[1Y Return vs Nifty]))/_xlfn.STDEV.P(Table2[1Y Return vs Nifty])</f>
        <v>0.14521298826802145</v>
      </c>
      <c r="I308">
        <v>-5.8408469722976397</v>
      </c>
      <c r="J308">
        <f>(Table2[[#This Row],[1M Return vs Nifty]]-AVERAGE(Table2[1M Return vs Nifty]))/_xlfn.STDEV.P(Table2[1M Return vs Nifty])</f>
        <v>-0.8078300040438402</v>
      </c>
      <c r="K308">
        <v>31.612658144114601</v>
      </c>
      <c r="L308">
        <f>(Table2[[#This Row],[6M Return vs Nifty]]-AVERAGE(Table2[6M Return vs Nifty]))/_xlfn.STDEV.P(Table2[6M Return vs Nifty])</f>
        <v>0.43655813467835064</v>
      </c>
      <c r="M308">
        <v>-3.8222618729714899</v>
      </c>
      <c r="N308">
        <f>(Table2[[#This Row],[1W Return vs Nifty]]-AVERAGE(Table2[1W Return vs Nifty]))/_xlfn.STDEV.P(Table2[1W Return vs Nifty])</f>
        <v>-0.9346405864097872</v>
      </c>
      <c r="O308">
        <v>1229.24</v>
      </c>
      <c r="P308">
        <v>1199.37401740012</v>
      </c>
      <c r="Q308">
        <v>1015.87912918896</v>
      </c>
      <c r="R308">
        <v>36.590989008547801</v>
      </c>
      <c r="S308" s="1">
        <f>(Table2[[#This Row],[Close Price]]-Table2[[#This Row],[20D EMA]])/Table2[[#This Row],[20D EMA]]</f>
        <v>-6.4462594774006704E-2</v>
      </c>
      <c r="T308" s="1">
        <f>(Table2[[#This Row],[Close Price]]-Table2[[#This Row],[50D EMA]])/Table2[[#This Row],[50D EMA]]</f>
        <v>-4.1166489088322877E-2</v>
      </c>
      <c r="U308" s="1">
        <f>(Table2[[#This Row],[Close Price]]-Table2[[#This Row],[200D EMA]])/Table2[[#This Row],[200D EMA]]</f>
        <v>0.13202443770856592</v>
      </c>
      <c r="V308">
        <v>0.35442552218479001</v>
      </c>
      <c r="W308">
        <v>1140</v>
      </c>
      <c r="X308">
        <v>1191.7</v>
      </c>
      <c r="Y308">
        <v>1140</v>
      </c>
      <c r="Z308">
        <v>1191.7</v>
      </c>
      <c r="AA308">
        <v>1140</v>
      </c>
      <c r="AB308">
        <v>1300</v>
      </c>
      <c r="AC308" s="1">
        <f>(Table2[[#This Row],[Close Price]]/Table2[[#This Row],[Day Low]])-1</f>
        <v>8.7719298245614308E-3</v>
      </c>
      <c r="AD308" s="1">
        <f>(Table2[[#This Row],[Day High]]/Table2[[#This Row],[Close Price]])-1</f>
        <v>3.6260869565217346E-2</v>
      </c>
      <c r="AE308" s="1">
        <f>(Table2[[#This Row],[Close Price]]/Table2[[#This Row],[Current Week Low]])-1</f>
        <v>8.7719298245614308E-3</v>
      </c>
      <c r="AF308" s="1">
        <f>(Table2[[#This Row],[Current Week High]]/Table2[[#This Row],[Close Price]])-1</f>
        <v>3.6260869565217346E-2</v>
      </c>
      <c r="AG308" s="1">
        <f>(Table2[[#This Row],[Close Price]]/Table2[[#This Row],[Current Month Low]])-1</f>
        <v>8.7719298245614308E-3</v>
      </c>
      <c r="AH308" s="1">
        <f>(Table2[[#This Row],[Current Month High]]/Table2[[#This Row],[Close Price]])-1</f>
        <v>0.13043478260869557</v>
      </c>
      <c r="AI308">
        <v>20.3434782608695</v>
      </c>
      <c r="AJ308">
        <v>65.933193853257293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-7.0000000000000007E-2</v>
      </c>
      <c r="AM308" t="s">
        <v>3215</v>
      </c>
      <c r="AN308">
        <v>-6.85</v>
      </c>
      <c r="AO308" t="s">
        <v>3215</v>
      </c>
      <c r="AP308">
        <v>4.6223497970650004E-3</v>
      </c>
      <c r="AQ308">
        <f>(Table2[[#This Row],[Sharpe Ratio]]-AVERAGE(Table2[Sharpe Ratio]))/_xlfn.STDEV.P(Table2[Sharpe Ratio])</f>
        <v>-0.6818617783546993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-1.8425612458619547</v>
      </c>
      <c r="AS308">
        <f>_xlfn.RANK.AVG(Table2[[#This Row],[1Y Return vs Nifty Z-Score]],Table2[1Y Return vs Nifty Z-Score])</f>
        <v>262</v>
      </c>
      <c r="AT308">
        <f>_xlfn.RANK.AVG(Table2[[#This Row],[6M Return vs Nifty Z-Score]],Table2[6M Return vs Nifty Z-Score])</f>
        <v>195</v>
      </c>
      <c r="AU308">
        <f>_xlfn.RANK.AVG(Table2[[#This Row],[Sharpe Ratio Z-Score]],Table2[Sharpe Ratio Z-Score])</f>
        <v>517</v>
      </c>
      <c r="AV308">
        <f>(Table2[[#This Row],[Rank 1Y]]+Table2[[#This Row],[Rank 6M]]+Table2[[#This Row],[Rank Sharpe]])/3</f>
        <v>324.66666666666669</v>
      </c>
    </row>
    <row r="309" spans="1:48" x14ac:dyDescent="0.3">
      <c r="A309" t="s">
        <v>1245</v>
      </c>
      <c r="B309" t="s">
        <v>1246</v>
      </c>
      <c r="C309" t="s">
        <v>3174</v>
      </c>
      <c r="D309" t="s">
        <v>54</v>
      </c>
      <c r="E309">
        <v>9723.8322669000008</v>
      </c>
      <c r="F309">
        <v>579.5</v>
      </c>
      <c r="G309">
        <v>31.677552908396098</v>
      </c>
      <c r="H309">
        <f>(Table2[[#This Row],[1Y Return vs Nifty]]-AVERAGE(Table2[1Y Return vs Nifty]))/_xlfn.STDEV.P(Table2[1Y Return vs Nifty])</f>
        <v>6.0313857317597988E-2</v>
      </c>
      <c r="I309">
        <v>20.877125265606502</v>
      </c>
      <c r="J309">
        <f>(Table2[[#This Row],[1M Return vs Nifty]]-AVERAGE(Table2[1M Return vs Nifty]))/_xlfn.STDEV.P(Table2[1M Return vs Nifty])</f>
        <v>1.7736863984681666</v>
      </c>
      <c r="K309">
        <v>19.134042525104899</v>
      </c>
      <c r="L309">
        <f>(Table2[[#This Row],[6M Return vs Nifty]]-AVERAGE(Table2[6M Return vs Nifty]))/_xlfn.STDEV.P(Table2[6M Return vs Nifty])</f>
        <v>6.5054236227033727E-2</v>
      </c>
      <c r="M309">
        <v>2.8032340544046299</v>
      </c>
      <c r="N309">
        <f>(Table2[[#This Row],[1W Return vs Nifty]]-AVERAGE(Table2[1W Return vs Nifty]))/_xlfn.STDEV.P(Table2[1W Return vs Nifty])</f>
        <v>0.66772056677085567</v>
      </c>
      <c r="O309">
        <v>557.11</v>
      </c>
      <c r="P309">
        <v>525.98280119502203</v>
      </c>
      <c r="Q309">
        <v>462.38133489283899</v>
      </c>
      <c r="R309">
        <v>67.828685775784294</v>
      </c>
      <c r="S309" s="1">
        <f>(Table2[[#This Row],[Close Price]]-Table2[[#This Row],[20D EMA]])/Table2[[#This Row],[20D EMA]]</f>
        <v>4.0189549640106959E-2</v>
      </c>
      <c r="T309" s="1">
        <f>(Table2[[#This Row],[Close Price]]-Table2[[#This Row],[50D EMA]])/Table2[[#This Row],[50D EMA]]</f>
        <v>0.1017470508225516</v>
      </c>
      <c r="U309" s="1">
        <f>(Table2[[#This Row],[Close Price]]-Table2[[#This Row],[200D EMA]])/Table2[[#This Row],[200D EMA]]</f>
        <v>0.25329453476815689</v>
      </c>
      <c r="V309">
        <v>3.7108688327912902</v>
      </c>
      <c r="W309">
        <v>576.15</v>
      </c>
      <c r="X309">
        <v>604.15</v>
      </c>
      <c r="Y309">
        <v>576.15</v>
      </c>
      <c r="Z309">
        <v>604.15</v>
      </c>
      <c r="AA309">
        <v>535.20000000000005</v>
      </c>
      <c r="AB309">
        <v>658.85</v>
      </c>
      <c r="AC309" s="1">
        <f>(Table2[[#This Row],[Close Price]]/Table2[[#This Row],[Day Low]])-1</f>
        <v>5.8144580404408952E-3</v>
      </c>
      <c r="AD309" s="1">
        <f>(Table2[[#This Row],[Day High]]/Table2[[#This Row],[Close Price]])-1</f>
        <v>4.2536669542709182E-2</v>
      </c>
      <c r="AE309" s="1">
        <f>(Table2[[#This Row],[Close Price]]/Table2[[#This Row],[Current Week Low]])-1</f>
        <v>5.8144580404408952E-3</v>
      </c>
      <c r="AF309" s="1">
        <f>(Table2[[#This Row],[Current Week High]]/Table2[[#This Row],[Close Price]])-1</f>
        <v>4.2536669542709182E-2</v>
      </c>
      <c r="AG309" s="1">
        <f>(Table2[[#This Row],[Close Price]]/Table2[[#This Row],[Current Month Low]])-1</f>
        <v>8.2772795216741413E-2</v>
      </c>
      <c r="AH309" s="1">
        <f>(Table2[[#This Row],[Current Month High]]/Table2[[#This Row],[Close Price]])-1</f>
        <v>0.13692838654012074</v>
      </c>
      <c r="AI309">
        <v>13.692838654012</v>
      </c>
      <c r="AJ309">
        <v>68.802796387998796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0.05</v>
      </c>
      <c r="AM309" t="s">
        <v>3216</v>
      </c>
      <c r="AN309">
        <v>9.64</v>
      </c>
      <c r="AO309" t="s">
        <v>3216</v>
      </c>
      <c r="AP309">
        <v>4.2074832806429999E-2</v>
      </c>
      <c r="AQ309">
        <f>(Table2[[#This Row],[Sharpe Ratio]]-AVERAGE(Table2[Sharpe Ratio]))/_xlfn.STDEV.P(Table2[Sharpe Ratio])</f>
        <v>-0.24621715918669942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2.3205578995969542</v>
      </c>
      <c r="AS309">
        <f>_xlfn.RANK.AVG(Table2[[#This Row],[1Y Return vs Nifty Z-Score]],Table2[1Y Return vs Nifty Z-Score])</f>
        <v>278</v>
      </c>
      <c r="AT309">
        <f>_xlfn.RANK.AVG(Table2[[#This Row],[6M Return vs Nifty Z-Score]],Table2[6M Return vs Nifty Z-Score])</f>
        <v>293</v>
      </c>
      <c r="AU309">
        <f>_xlfn.RANK.AVG(Table2[[#This Row],[Sharpe Ratio Z-Score]],Table2[Sharpe Ratio Z-Score])</f>
        <v>404</v>
      </c>
      <c r="AV309">
        <f>(Table2[[#This Row],[Rank 1Y]]+Table2[[#This Row],[Rank 6M]]+Table2[[#This Row],[Rank Sharpe]])/3</f>
        <v>325</v>
      </c>
    </row>
    <row r="310" spans="1:48" x14ac:dyDescent="0.3">
      <c r="A310" t="s">
        <v>732</v>
      </c>
      <c r="B310" t="s">
        <v>733</v>
      </c>
      <c r="C310" t="s">
        <v>3176</v>
      </c>
      <c r="D310" t="s">
        <v>206</v>
      </c>
      <c r="E310">
        <v>24201.04927078</v>
      </c>
      <c r="F310">
        <v>2025.7</v>
      </c>
      <c r="G310">
        <v>10.485509971316</v>
      </c>
      <c r="H310">
        <f>(Table2[[#This Row],[1Y Return vs Nifty]]-AVERAGE(Table2[1Y Return vs Nifty]))/_xlfn.STDEV.P(Table2[1Y Return vs Nifty])</f>
        <v>-0.29250477801227881</v>
      </c>
      <c r="I310">
        <v>3.45521082377874</v>
      </c>
      <c r="J310">
        <f>(Table2[[#This Row],[1M Return vs Nifty]]-AVERAGE(Table2[1M Return vs Nifty]))/_xlfn.STDEV.P(Table2[1M Return vs Nifty])</f>
        <v>9.0364120330071476E-2</v>
      </c>
      <c r="K310">
        <v>-7.2613363479204098</v>
      </c>
      <c r="L310">
        <f>(Table2[[#This Row],[6M Return vs Nifty]]-AVERAGE(Table2[6M Return vs Nifty]))/_xlfn.STDEV.P(Table2[6M Return vs Nifty])</f>
        <v>-0.72076900345110528</v>
      </c>
      <c r="M310">
        <v>6.4342691482338097</v>
      </c>
      <c r="N310">
        <f>(Table2[[#This Row],[1W Return vs Nifty]]-AVERAGE(Table2[1W Return vs Nifty]))/_xlfn.STDEV.P(Table2[1W Return vs Nifty])</f>
        <v>1.5458781634191248</v>
      </c>
      <c r="O310">
        <v>1948.29</v>
      </c>
      <c r="P310">
        <v>1959.67058972875</v>
      </c>
      <c r="Q310">
        <v>1822.8883407180199</v>
      </c>
      <c r="R310">
        <v>76.720633189576006</v>
      </c>
      <c r="S310" s="1">
        <f>(Table2[[#This Row],[Close Price]]-Table2[[#This Row],[20D EMA]])/Table2[[#This Row],[20D EMA]]</f>
        <v>3.9732278048955794E-2</v>
      </c>
      <c r="T310" s="1">
        <f>(Table2[[#This Row],[Close Price]]-Table2[[#This Row],[50D EMA]])/Table2[[#This Row],[50D EMA]]</f>
        <v>3.3694137482764189E-2</v>
      </c>
      <c r="U310" s="1">
        <f>(Table2[[#This Row],[Close Price]]-Table2[[#This Row],[200D EMA]])/Table2[[#This Row],[200D EMA]]</f>
        <v>0.11125841048612688</v>
      </c>
      <c r="V310">
        <v>1.08758298420524</v>
      </c>
      <c r="W310">
        <v>2014</v>
      </c>
      <c r="X310">
        <v>2063</v>
      </c>
      <c r="Y310">
        <v>2014</v>
      </c>
      <c r="Z310">
        <v>2063</v>
      </c>
      <c r="AA310">
        <v>1878.05</v>
      </c>
      <c r="AB310">
        <v>2095</v>
      </c>
      <c r="AC310" s="1">
        <f>(Table2[[#This Row],[Close Price]]/Table2[[#This Row],[Day Low]])-1</f>
        <v>5.8093346573981908E-3</v>
      </c>
      <c r="AD310" s="1">
        <f>(Table2[[#This Row],[Day High]]/Table2[[#This Row],[Close Price]])-1</f>
        <v>1.8413387964654193E-2</v>
      </c>
      <c r="AE310" s="1">
        <f>(Table2[[#This Row],[Close Price]]/Table2[[#This Row],[Current Week Low]])-1</f>
        <v>5.8093346573981908E-3</v>
      </c>
      <c r="AF310" s="1">
        <f>(Table2[[#This Row],[Current Week High]]/Table2[[#This Row],[Close Price]])-1</f>
        <v>1.8413387964654193E-2</v>
      </c>
      <c r="AG310" s="1">
        <f>(Table2[[#This Row],[Close Price]]/Table2[[#This Row],[Current Month Low]])-1</f>
        <v>7.8618780117675202E-2</v>
      </c>
      <c r="AH310" s="1">
        <f>(Table2[[#This Row],[Current Month High]]/Table2[[#This Row],[Close Price]])-1</f>
        <v>3.4210396406180621E-2</v>
      </c>
      <c r="AI310">
        <v>19.8770795280643</v>
      </c>
      <c r="AJ310">
        <v>81.946378048232802</v>
      </c>
      <c r="AK310" t="str">
        <f>IF(AND(Table2[[#This Row],[20D EMA]]&gt;Table2[[#This Row],[50D EMA]],Table2[[#This Row],[50D EMA]]&gt;Table2[[#This Row],[200D EMA]]),"Uptrend","Downtrend/NoTrend")</f>
        <v>Downtrend/NoTrend</v>
      </c>
      <c r="AL310">
        <v>-0.05</v>
      </c>
      <c r="AM310" t="s">
        <v>3215</v>
      </c>
      <c r="AN310">
        <v>5.6</v>
      </c>
      <c r="AO310" t="s">
        <v>3216</v>
      </c>
      <c r="AP310">
        <v>0.228668455715793</v>
      </c>
      <c r="AQ310">
        <f>(Table2[[#This Row],[Sharpe Ratio]]-AVERAGE(Table2[Sharpe Ratio]))/_xlfn.STDEV.P(Table2[Sharpe Ratio])</f>
        <v>1.9242265940672738</v>
      </c>
      <c r="AR3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0">
        <f>_xlfn.RANK.AVG(Table2[[#This Row],[1Y Return vs Nifty Z-Score]],Table2[1Y Return vs Nifty Z-Score])</f>
        <v>393</v>
      </c>
      <c r="AT310">
        <f>_xlfn.RANK.AVG(Table2[[#This Row],[6M Return vs Nifty Z-Score]],Table2[6M Return vs Nifty Z-Score])</f>
        <v>565</v>
      </c>
      <c r="AU310">
        <f>_xlfn.RANK.AVG(Table2[[#This Row],[Sharpe Ratio Z-Score]],Table2[Sharpe Ratio Z-Score])</f>
        <v>21</v>
      </c>
      <c r="AV310">
        <f>(Table2[[#This Row],[Rank 1Y]]+Table2[[#This Row],[Rank 6M]]+Table2[[#This Row],[Rank Sharpe]])/3</f>
        <v>326.33333333333331</v>
      </c>
    </row>
    <row r="311" spans="1:48" x14ac:dyDescent="0.3">
      <c r="A311" t="s">
        <v>1402</v>
      </c>
      <c r="B311" t="s">
        <v>1403</v>
      </c>
      <c r="C311" t="s">
        <v>3168</v>
      </c>
      <c r="D311" t="s">
        <v>1404</v>
      </c>
      <c r="E311">
        <v>8087.97393027</v>
      </c>
      <c r="F311">
        <v>489.2</v>
      </c>
      <c r="G311">
        <v>57.522674903159299</v>
      </c>
      <c r="H311">
        <f>(Table2[[#This Row],[1Y Return vs Nifty]]-AVERAGE(Table2[1Y Return vs Nifty]))/_xlfn.STDEV.P(Table2[1Y Return vs Nifty])</f>
        <v>0.49059991794894409</v>
      </c>
      <c r="I311">
        <v>-6.2279641593411998</v>
      </c>
      <c r="J311">
        <f>(Table2[[#This Row],[1M Return vs Nifty]]-AVERAGE(Table2[1M Return vs Nifty]))/_xlfn.STDEV.P(Table2[1M Return vs Nifty])</f>
        <v>-0.84523364228213071</v>
      </c>
      <c r="K311">
        <v>20.4044334526148</v>
      </c>
      <c r="L311">
        <f>(Table2[[#This Row],[6M Return vs Nifty]]-AVERAGE(Table2[6M Return vs Nifty]))/_xlfn.STDEV.P(Table2[6M Return vs Nifty])</f>
        <v>0.10287535329134527</v>
      </c>
      <c r="M311">
        <v>1.47488895416018</v>
      </c>
      <c r="N311">
        <f>(Table2[[#This Row],[1W Return vs Nifty]]-AVERAGE(Table2[1W Return vs Nifty]))/_xlfn.STDEV.P(Table2[1W Return vs Nifty])</f>
        <v>0.34646331901453653</v>
      </c>
      <c r="O311">
        <v>496.9</v>
      </c>
      <c r="P311">
        <v>514.08420090732898</v>
      </c>
      <c r="Q311">
        <v>463.50516753432902</v>
      </c>
      <c r="R311">
        <v>57.226982693575998</v>
      </c>
      <c r="S311" s="1">
        <f>(Table2[[#This Row],[Close Price]]-Table2[[#This Row],[20D EMA]])/Table2[[#This Row],[20D EMA]]</f>
        <v>-1.54960756691487E-2</v>
      </c>
      <c r="T311" s="1">
        <f>(Table2[[#This Row],[Close Price]]-Table2[[#This Row],[50D EMA]])/Table2[[#This Row],[50D EMA]]</f>
        <v>-4.8404912781621783E-2</v>
      </c>
      <c r="U311" s="1">
        <f>(Table2[[#This Row],[Close Price]]-Table2[[#This Row],[200D EMA]])/Table2[[#This Row],[200D EMA]]</f>
        <v>5.5435913697268351E-2</v>
      </c>
      <c r="V311">
        <v>0.75394619032892995</v>
      </c>
      <c r="W311">
        <v>487.2</v>
      </c>
      <c r="X311">
        <v>504.55</v>
      </c>
      <c r="Y311">
        <v>487.2</v>
      </c>
      <c r="Z311">
        <v>504.55</v>
      </c>
      <c r="AA311">
        <v>474.1</v>
      </c>
      <c r="AB311">
        <v>515</v>
      </c>
      <c r="AC311" s="1">
        <f>(Table2[[#This Row],[Close Price]]/Table2[[#This Row],[Day Low]])-1</f>
        <v>4.1050903119868032E-3</v>
      </c>
      <c r="AD311" s="1">
        <f>(Table2[[#This Row],[Day High]]/Table2[[#This Row],[Close Price]])-1</f>
        <v>3.1377759607522426E-2</v>
      </c>
      <c r="AE311" s="1">
        <f>(Table2[[#This Row],[Close Price]]/Table2[[#This Row],[Current Week Low]])-1</f>
        <v>4.1050903119868032E-3</v>
      </c>
      <c r="AF311" s="1">
        <f>(Table2[[#This Row],[Current Week High]]/Table2[[#This Row],[Close Price]])-1</f>
        <v>3.1377759607522426E-2</v>
      </c>
      <c r="AG311" s="1">
        <f>(Table2[[#This Row],[Close Price]]/Table2[[#This Row],[Current Month Low]])-1</f>
        <v>3.1849820712929633E-2</v>
      </c>
      <c r="AH311" s="1">
        <f>(Table2[[#This Row],[Current Month High]]/Table2[[#This Row],[Close Price]])-1</f>
        <v>5.2739165985282055E-2</v>
      </c>
      <c r="AI311">
        <v>29.762878168438199</v>
      </c>
      <c r="AJ311">
        <v>105.31617235590301</v>
      </c>
      <c r="AK311" t="str">
        <f>IF(AND(Table2[[#This Row],[20D EMA]]&gt;Table2[[#This Row],[50D EMA]],Table2[[#This Row],[50D EMA]]&gt;Table2[[#This Row],[200D EMA]]),"Uptrend","Downtrend/NoTrend")</f>
        <v>Downtrend/NoTrend</v>
      </c>
      <c r="AL311">
        <v>-0.1</v>
      </c>
      <c r="AM311" t="s">
        <v>3215</v>
      </c>
      <c r="AN311">
        <v>0.15</v>
      </c>
      <c r="AO311" t="s">
        <v>3216</v>
      </c>
      <c r="AQ311">
        <f>(Table2[[#This Row],[Sharpe Ratio]]-AVERAGE(Table2[Sharpe Ratio]))/_xlfn.STDEV.P(Table2[Sharpe Ratio])</f>
        <v>-0.73562862250492933</v>
      </c>
      <c r="AR3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1">
        <f>_xlfn.RANK.AVG(Table2[[#This Row],[1Y Return vs Nifty Z-Score]],Table2[1Y Return vs Nifty Z-Score])</f>
        <v>161</v>
      </c>
      <c r="AT311">
        <f>_xlfn.RANK.AVG(Table2[[#This Row],[6M Return vs Nifty Z-Score]],Table2[6M Return vs Nifty Z-Score])</f>
        <v>274</v>
      </c>
      <c r="AU311">
        <f>_xlfn.RANK.AVG(Table2[[#This Row],[Sharpe Ratio Z-Score]],Table2[Sharpe Ratio Z-Score])</f>
        <v>551.5</v>
      </c>
      <c r="AV311">
        <f>(Table2[[#This Row],[Rank 1Y]]+Table2[[#This Row],[Rank 6M]]+Table2[[#This Row],[Rank Sharpe]])/3</f>
        <v>328.83333333333331</v>
      </c>
    </row>
    <row r="312" spans="1:48" x14ac:dyDescent="0.3">
      <c r="A312" t="s">
        <v>1139</v>
      </c>
      <c r="B312" t="s">
        <v>1140</v>
      </c>
      <c r="C312" t="s">
        <v>3172</v>
      </c>
      <c r="D312" t="s">
        <v>1007</v>
      </c>
      <c r="E312">
        <v>11243.485423849999</v>
      </c>
      <c r="F312">
        <v>568.75</v>
      </c>
      <c r="G312">
        <v>3.8313179414247802</v>
      </c>
      <c r="H312">
        <f>(Table2[[#This Row],[1Y Return vs Nifty]]-AVERAGE(Table2[1Y Return vs Nifty]))/_xlfn.STDEV.P(Table2[1Y Return vs Nifty])</f>
        <v>-0.40328800727335729</v>
      </c>
      <c r="I312">
        <v>6.7811583647056999</v>
      </c>
      <c r="J312">
        <f>(Table2[[#This Row],[1M Return vs Nifty]]-AVERAGE(Table2[1M Return vs Nifty]))/_xlfn.STDEV.P(Table2[1M Return vs Nifty])</f>
        <v>0.41172039895576323</v>
      </c>
      <c r="K312">
        <v>42.355616226448497</v>
      </c>
      <c r="L312">
        <f>(Table2[[#This Row],[6M Return vs Nifty]]-AVERAGE(Table2[6M Return vs Nifty]))/_xlfn.STDEV.P(Table2[6M Return vs Nifty])</f>
        <v>0.75638935076342906</v>
      </c>
      <c r="M312">
        <v>-3.51338893880799</v>
      </c>
      <c r="N312">
        <f>(Table2[[#This Row],[1W Return vs Nifty]]-AVERAGE(Table2[1W Return vs Nifty]))/_xlfn.STDEV.P(Table2[1W Return vs Nifty])</f>
        <v>-0.85994036828309384</v>
      </c>
      <c r="O312">
        <v>559.26</v>
      </c>
      <c r="P312">
        <v>519.89704333146699</v>
      </c>
      <c r="Q312">
        <v>443.97963927107901</v>
      </c>
      <c r="R312">
        <v>45.2166973950048</v>
      </c>
      <c r="S312" s="1">
        <f>(Table2[[#This Row],[Close Price]]-Table2[[#This Row],[20D EMA]])/Table2[[#This Row],[20D EMA]]</f>
        <v>1.6968851696885185E-2</v>
      </c>
      <c r="T312" s="1">
        <f>(Table2[[#This Row],[Close Price]]-Table2[[#This Row],[50D EMA]])/Table2[[#This Row],[50D EMA]]</f>
        <v>9.3966598377798791E-2</v>
      </c>
      <c r="U312" s="1">
        <f>(Table2[[#This Row],[Close Price]]-Table2[[#This Row],[200D EMA]])/Table2[[#This Row],[200D EMA]]</f>
        <v>0.28102721317078327</v>
      </c>
      <c r="V312">
        <v>0.482087982084696</v>
      </c>
      <c r="W312">
        <v>562.5</v>
      </c>
      <c r="X312">
        <v>575.4</v>
      </c>
      <c r="Y312">
        <v>562.5</v>
      </c>
      <c r="Z312">
        <v>575.4</v>
      </c>
      <c r="AA312">
        <v>546.1</v>
      </c>
      <c r="AB312">
        <v>605.35</v>
      </c>
      <c r="AC312" s="1">
        <f>(Table2[[#This Row],[Close Price]]/Table2[[#This Row],[Day Low]])-1</f>
        <v>1.1111111111111072E-2</v>
      </c>
      <c r="AD312" s="1">
        <f>(Table2[[#This Row],[Day High]]/Table2[[#This Row],[Close Price]])-1</f>
        <v>1.1692307692307669E-2</v>
      </c>
      <c r="AE312" s="1">
        <f>(Table2[[#This Row],[Close Price]]/Table2[[#This Row],[Current Week Low]])-1</f>
        <v>1.1111111111111072E-2</v>
      </c>
      <c r="AF312" s="1">
        <f>(Table2[[#This Row],[Current Week High]]/Table2[[#This Row],[Close Price]])-1</f>
        <v>1.1692307692307669E-2</v>
      </c>
      <c r="AG312" s="1">
        <f>(Table2[[#This Row],[Close Price]]/Table2[[#This Row],[Current Month Low]])-1</f>
        <v>4.1475920161142543E-2</v>
      </c>
      <c r="AH312" s="1">
        <f>(Table2[[#This Row],[Current Month High]]/Table2[[#This Row],[Close Price]])-1</f>
        <v>6.4351648351648416E-2</v>
      </c>
      <c r="AI312">
        <v>9.8901098901098994</v>
      </c>
      <c r="AJ312">
        <v>65.574963609898106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0.16</v>
      </c>
      <c r="AM312" t="s">
        <v>3216</v>
      </c>
      <c r="AN312">
        <v>-1.74</v>
      </c>
      <c r="AO312" t="s">
        <v>3215</v>
      </c>
      <c r="AP312">
        <v>3.6561256682406999E-2</v>
      </c>
      <c r="AQ312">
        <f>(Table2[[#This Row],[Sharpe Ratio]]-AVERAGE(Table2[Sharpe Ratio]))/_xlfn.STDEV.P(Table2[Sharpe Ratio])</f>
        <v>-0.31035068459816989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-0.40546931043542872</v>
      </c>
      <c r="AS312">
        <f>_xlfn.RANK.AVG(Table2[[#This Row],[1Y Return vs Nifty Z-Score]],Table2[1Y Return vs Nifty Z-Score])</f>
        <v>427</v>
      </c>
      <c r="AT312">
        <f>_xlfn.RANK.AVG(Table2[[#This Row],[6M Return vs Nifty Z-Score]],Table2[6M Return vs Nifty Z-Score])</f>
        <v>139</v>
      </c>
      <c r="AU312">
        <f>_xlfn.RANK.AVG(Table2[[#This Row],[Sharpe Ratio Z-Score]],Table2[Sharpe Ratio Z-Score])</f>
        <v>422</v>
      </c>
      <c r="AV312">
        <f>(Table2[[#This Row],[Rank 1Y]]+Table2[[#This Row],[Rank 6M]]+Table2[[#This Row],[Rank Sharpe]])/3</f>
        <v>329.33333333333331</v>
      </c>
    </row>
    <row r="313" spans="1:48" x14ac:dyDescent="0.3">
      <c r="A313" t="s">
        <v>977</v>
      </c>
      <c r="B313" t="s">
        <v>978</v>
      </c>
      <c r="C313" t="s">
        <v>3172</v>
      </c>
      <c r="D313" t="s">
        <v>979</v>
      </c>
      <c r="E313">
        <v>15293.37642696</v>
      </c>
      <c r="F313">
        <v>804.75</v>
      </c>
      <c r="G313">
        <v>39.944853758234999</v>
      </c>
      <c r="H313">
        <f>(Table2[[#This Row],[1Y Return vs Nifty]]-AVERAGE(Table2[1Y Return vs Nifty]))/_xlfn.STDEV.P(Table2[1Y Return vs Nifty])</f>
        <v>0.19795315015793163</v>
      </c>
      <c r="I313">
        <v>-4.6197523381409296</v>
      </c>
      <c r="J313">
        <f>(Table2[[#This Row],[1M Return vs Nifty]]-AVERAGE(Table2[1M Return vs Nifty]))/_xlfn.STDEV.P(Table2[1M Return vs Nifty])</f>
        <v>-0.68984665564351177</v>
      </c>
      <c r="K313">
        <v>45.226243879581297</v>
      </c>
      <c r="L313">
        <f>(Table2[[#This Row],[6M Return vs Nifty]]-AVERAGE(Table2[6M Return vs Nifty]))/_xlfn.STDEV.P(Table2[6M Return vs Nifty])</f>
        <v>0.8418515043148519</v>
      </c>
      <c r="M313">
        <v>0.96407775267375695</v>
      </c>
      <c r="N313">
        <f>(Table2[[#This Row],[1W Return vs Nifty]]-AVERAGE(Table2[1W Return vs Nifty]))/_xlfn.STDEV.P(Table2[1W Return vs Nifty])</f>
        <v>0.22292478924359987</v>
      </c>
      <c r="O313">
        <v>795.16</v>
      </c>
      <c r="P313">
        <v>777.772513631587</v>
      </c>
      <c r="Q313">
        <v>647.74832675001903</v>
      </c>
      <c r="R313">
        <v>52.233684320966603</v>
      </c>
      <c r="S313" s="1">
        <f>(Table2[[#This Row],[Close Price]]-Table2[[#This Row],[20D EMA]])/Table2[[#This Row],[20D EMA]]</f>
        <v>1.2060465818200151E-2</v>
      </c>
      <c r="T313" s="1">
        <f>(Table2[[#This Row],[Close Price]]-Table2[[#This Row],[50D EMA]])/Table2[[#This Row],[50D EMA]]</f>
        <v>3.4685574375017854E-2</v>
      </c>
      <c r="U313" s="1">
        <f>(Table2[[#This Row],[Close Price]]-Table2[[#This Row],[200D EMA]])/Table2[[#This Row],[200D EMA]]</f>
        <v>0.24238066972355379</v>
      </c>
      <c r="V313">
        <v>1.21987954376097</v>
      </c>
      <c r="W313">
        <v>798.25</v>
      </c>
      <c r="X313">
        <v>821</v>
      </c>
      <c r="Y313">
        <v>798.25</v>
      </c>
      <c r="Z313">
        <v>821</v>
      </c>
      <c r="AA313">
        <v>760</v>
      </c>
      <c r="AB313">
        <v>845</v>
      </c>
      <c r="AC313" s="1">
        <f>(Table2[[#This Row],[Close Price]]/Table2[[#This Row],[Day Low]])-1</f>
        <v>8.1428124021296622E-3</v>
      </c>
      <c r="AD313" s="1">
        <f>(Table2[[#This Row],[Day High]]/Table2[[#This Row],[Close Price]])-1</f>
        <v>2.0192606399503044E-2</v>
      </c>
      <c r="AE313" s="1">
        <f>(Table2[[#This Row],[Close Price]]/Table2[[#This Row],[Current Week Low]])-1</f>
        <v>8.1428124021296622E-3</v>
      </c>
      <c r="AF313" s="1">
        <f>(Table2[[#This Row],[Current Week High]]/Table2[[#This Row],[Close Price]])-1</f>
        <v>2.0192606399503044E-2</v>
      </c>
      <c r="AG313" s="1">
        <f>(Table2[[#This Row],[Close Price]]/Table2[[#This Row],[Current Month Low]])-1</f>
        <v>5.8881578947368451E-2</v>
      </c>
      <c r="AH313" s="1">
        <f>(Table2[[#This Row],[Current Month High]]/Table2[[#This Row],[Close Price]])-1</f>
        <v>5.0015532774153382E-2</v>
      </c>
      <c r="AI313">
        <v>8.9406648027337603</v>
      </c>
      <c r="AJ313">
        <v>80.295732048840506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0.06</v>
      </c>
      <c r="AM313" t="s">
        <v>3216</v>
      </c>
      <c r="AN313">
        <v>1.55</v>
      </c>
      <c r="AO313" t="s">
        <v>3216</v>
      </c>
      <c r="AP313">
        <v>-2.0685639139228999E-2</v>
      </c>
      <c r="AQ313">
        <f>(Table2[[#This Row],[Sharpe Ratio]]-AVERAGE(Table2[Sharpe Ratio]))/_xlfn.STDEV.P(Table2[Sharpe Ratio])</f>
        <v>-0.97624250604377882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-0.40335971797090736</v>
      </c>
      <c r="AS313">
        <f>_xlfn.RANK.AVG(Table2[[#This Row],[1Y Return vs Nifty Z-Score]],Table2[1Y Return vs Nifty Z-Score])</f>
        <v>247</v>
      </c>
      <c r="AT313">
        <f>_xlfn.RANK.AVG(Table2[[#This Row],[6M Return vs Nifty Z-Score]],Table2[6M Return vs Nifty Z-Score])</f>
        <v>122</v>
      </c>
      <c r="AU313">
        <f>_xlfn.RANK.AVG(Table2[[#This Row],[Sharpe Ratio Z-Score]],Table2[Sharpe Ratio Z-Score])</f>
        <v>623</v>
      </c>
      <c r="AV313">
        <f>(Table2[[#This Row],[Rank 1Y]]+Table2[[#This Row],[Rank 6M]]+Table2[[#This Row],[Rank Sharpe]])/3</f>
        <v>330.66666666666669</v>
      </c>
    </row>
    <row r="314" spans="1:48" x14ac:dyDescent="0.3">
      <c r="A314" t="s">
        <v>1861</v>
      </c>
      <c r="B314" t="s">
        <v>1862</v>
      </c>
      <c r="C314" t="s">
        <v>3174</v>
      </c>
      <c r="D314" t="s">
        <v>54</v>
      </c>
      <c r="E314">
        <v>4084.8042069099902</v>
      </c>
      <c r="F314">
        <v>403.7</v>
      </c>
      <c r="G314">
        <v>11.673281938706699</v>
      </c>
      <c r="H314">
        <f>(Table2[[#This Row],[1Y Return vs Nifty]]-AVERAGE(Table2[1Y Return vs Nifty]))/_xlfn.STDEV.P(Table2[1Y Return vs Nifty])</f>
        <v>-0.27272999339797355</v>
      </c>
      <c r="I314">
        <v>14.7932555369251</v>
      </c>
      <c r="J314">
        <f>(Table2[[#This Row],[1M Return vs Nifty]]-AVERAGE(Table2[1M Return vs Nifty]))/_xlfn.STDEV.P(Table2[1M Return vs Nifty])</f>
        <v>1.1858570020046078</v>
      </c>
      <c r="K314">
        <v>20.0298529574913</v>
      </c>
      <c r="L314">
        <f>(Table2[[#This Row],[6M Return vs Nifty]]-AVERAGE(Table2[6M Return vs Nifty]))/_xlfn.STDEV.P(Table2[6M Return vs Nifty])</f>
        <v>9.1723626331327884E-2</v>
      </c>
      <c r="M314">
        <v>3.3286168011421098</v>
      </c>
      <c r="N314">
        <f>(Table2[[#This Row],[1W Return vs Nifty]]-AVERAGE(Table2[1W Return vs Nifty]))/_xlfn.STDEV.P(Table2[1W Return vs Nifty])</f>
        <v>0.79478319168999567</v>
      </c>
      <c r="O314">
        <v>393.98</v>
      </c>
      <c r="P314">
        <v>375.679065960912</v>
      </c>
      <c r="Q314">
        <v>335.20622994681298</v>
      </c>
      <c r="R314">
        <v>59.100738114061599</v>
      </c>
      <c r="S314" s="1">
        <f>(Table2[[#This Row],[Close Price]]-Table2[[#This Row],[20D EMA]])/Table2[[#This Row],[20D EMA]]</f>
        <v>2.467130311183301E-2</v>
      </c>
      <c r="T314" s="1">
        <f>(Table2[[#This Row],[Close Price]]-Table2[[#This Row],[50D EMA]])/Table2[[#This Row],[50D EMA]]</f>
        <v>7.458742468765471E-2</v>
      </c>
      <c r="U314" s="1">
        <f>(Table2[[#This Row],[Close Price]]-Table2[[#This Row],[200D EMA]])/Table2[[#This Row],[200D EMA]]</f>
        <v>0.20433322514338376</v>
      </c>
      <c r="V314">
        <v>1.20020163436264</v>
      </c>
      <c r="W314">
        <v>401.15</v>
      </c>
      <c r="X314">
        <v>409.4</v>
      </c>
      <c r="Y314">
        <v>401.15</v>
      </c>
      <c r="Z314">
        <v>409.4</v>
      </c>
      <c r="AA314">
        <v>385.25</v>
      </c>
      <c r="AB314">
        <v>434</v>
      </c>
      <c r="AC314" s="1">
        <f>(Table2[[#This Row],[Close Price]]/Table2[[#This Row],[Day Low]])-1</f>
        <v>6.3567244173003967E-3</v>
      </c>
      <c r="AD314" s="1">
        <f>(Table2[[#This Row],[Day High]]/Table2[[#This Row],[Close Price]])-1</f>
        <v>1.4119395590785233E-2</v>
      </c>
      <c r="AE314" s="1">
        <f>(Table2[[#This Row],[Close Price]]/Table2[[#This Row],[Current Week Low]])-1</f>
        <v>6.3567244173003967E-3</v>
      </c>
      <c r="AF314" s="1">
        <f>(Table2[[#This Row],[Current Week High]]/Table2[[#This Row],[Close Price]])-1</f>
        <v>1.4119395590785233E-2</v>
      </c>
      <c r="AG314" s="1">
        <f>(Table2[[#This Row],[Close Price]]/Table2[[#This Row],[Current Month Low]])-1</f>
        <v>4.7890979883192797E-2</v>
      </c>
      <c r="AH314" s="1">
        <f>(Table2[[#This Row],[Current Month High]]/Table2[[#This Row],[Close Price]])-1</f>
        <v>7.5055734456279444E-2</v>
      </c>
      <c r="AI314">
        <v>7.5055734456279399</v>
      </c>
      <c r="AJ314">
        <v>70.086370339161505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-0.03</v>
      </c>
      <c r="AM314" t="s">
        <v>3215</v>
      </c>
      <c r="AN314">
        <v>-1.44</v>
      </c>
      <c r="AO314" t="s">
        <v>3215</v>
      </c>
      <c r="AP314">
        <v>6.9305389821947005E-2</v>
      </c>
      <c r="AQ314">
        <f>(Table2[[#This Row],[Sharpe Ratio]]-AVERAGE(Table2[Sharpe Ratio]))/_xlfn.STDEV.P(Table2[Sharpe Ratio])</f>
        <v>7.0526743688608159E-2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1.870160570316566</v>
      </c>
      <c r="AS314">
        <f>_xlfn.RANK.AVG(Table2[[#This Row],[1Y Return vs Nifty Z-Score]],Table2[1Y Return vs Nifty Z-Score])</f>
        <v>387</v>
      </c>
      <c r="AT314">
        <f>_xlfn.RANK.AVG(Table2[[#This Row],[6M Return vs Nifty Z-Score]],Table2[6M Return vs Nifty Z-Score])</f>
        <v>280</v>
      </c>
      <c r="AU314">
        <f>_xlfn.RANK.AVG(Table2[[#This Row],[Sharpe Ratio Z-Score]],Table2[Sharpe Ratio Z-Score])</f>
        <v>328</v>
      </c>
      <c r="AV314">
        <f>(Table2[[#This Row],[Rank 1Y]]+Table2[[#This Row],[Rank 6M]]+Table2[[#This Row],[Rank Sharpe]])/3</f>
        <v>331.66666666666669</v>
      </c>
    </row>
    <row r="315" spans="1:48" x14ac:dyDescent="0.3">
      <c r="A315" t="s">
        <v>1986</v>
      </c>
      <c r="B315" t="s">
        <v>1987</v>
      </c>
      <c r="C315" t="s">
        <v>3172</v>
      </c>
      <c r="D315" t="s">
        <v>251</v>
      </c>
      <c r="E315">
        <v>3516.5425310000001</v>
      </c>
      <c r="F315">
        <v>1316.1</v>
      </c>
      <c r="G315">
        <v>19.499067937534299</v>
      </c>
      <c r="H315">
        <f>(Table2[[#This Row],[1Y Return vs Nifty]]-AVERAGE(Table2[1Y Return vs Nifty]))/_xlfn.STDEV.P(Table2[1Y Return vs Nifty])</f>
        <v>-0.1424413211501982</v>
      </c>
      <c r="I315">
        <v>36.289937252579897</v>
      </c>
      <c r="J315">
        <f>(Table2[[#This Row],[1M Return vs Nifty]]-AVERAGE(Table2[1M Return vs Nifty]))/_xlfn.STDEV.P(Table2[1M Return vs Nifty])</f>
        <v>3.2628872479532416</v>
      </c>
      <c r="K315">
        <v>66.4606688796665</v>
      </c>
      <c r="L315">
        <f>(Table2[[#This Row],[6M Return vs Nifty]]-AVERAGE(Table2[6M Return vs Nifty]))/_xlfn.STDEV.P(Table2[6M Return vs Nifty])</f>
        <v>1.4740267319006986</v>
      </c>
      <c r="M315">
        <v>10.137619217270901</v>
      </c>
      <c r="N315">
        <f>(Table2[[#This Row],[1W Return vs Nifty]]-AVERAGE(Table2[1W Return vs Nifty]))/_xlfn.STDEV.P(Table2[1W Return vs Nifty])</f>
        <v>2.4415249726994013</v>
      </c>
      <c r="O315">
        <v>1093.1199999999999</v>
      </c>
      <c r="P315">
        <v>982.37555382258495</v>
      </c>
      <c r="Q315">
        <v>876.51991289229397</v>
      </c>
      <c r="R315">
        <v>75.710959461049399</v>
      </c>
      <c r="S315" s="1">
        <f>(Table2[[#This Row],[Close Price]]-Table2[[#This Row],[20D EMA]])/Table2[[#This Row],[20D EMA]]</f>
        <v>0.20398492388758785</v>
      </c>
      <c r="T315" s="1">
        <f>(Table2[[#This Row],[Close Price]]-Table2[[#This Row],[50D EMA]])/Table2[[#This Row],[50D EMA]]</f>
        <v>0.33971167633278149</v>
      </c>
      <c r="U315" s="1">
        <f>(Table2[[#This Row],[Close Price]]-Table2[[#This Row],[200D EMA]])/Table2[[#This Row],[200D EMA]]</f>
        <v>0.50150610458717682</v>
      </c>
      <c r="V315">
        <v>2.2979917460105801</v>
      </c>
      <c r="W315">
        <v>1212.0999999999999</v>
      </c>
      <c r="X315">
        <v>1340.5</v>
      </c>
      <c r="Y315">
        <v>1212.0999999999999</v>
      </c>
      <c r="Z315">
        <v>1340.5</v>
      </c>
      <c r="AA315">
        <v>1003.3</v>
      </c>
      <c r="AB315">
        <v>1340.5</v>
      </c>
      <c r="AC315" s="1">
        <f>(Table2[[#This Row],[Close Price]]/Table2[[#This Row],[Day Low]])-1</f>
        <v>8.5801501526276747E-2</v>
      </c>
      <c r="AD315" s="1">
        <f>(Table2[[#This Row],[Day High]]/Table2[[#This Row],[Close Price]])-1</f>
        <v>1.8539624648582942E-2</v>
      </c>
      <c r="AE315" s="1">
        <f>(Table2[[#This Row],[Close Price]]/Table2[[#This Row],[Current Week Low]])-1</f>
        <v>8.5801501526276747E-2</v>
      </c>
      <c r="AF315" s="1">
        <f>(Table2[[#This Row],[Current Week High]]/Table2[[#This Row],[Close Price]])-1</f>
        <v>1.8539624648582942E-2</v>
      </c>
      <c r="AG315" s="1">
        <f>(Table2[[#This Row],[Close Price]]/Table2[[#This Row],[Current Month Low]])-1</f>
        <v>0.3117711551878799</v>
      </c>
      <c r="AH315" s="1">
        <f>(Table2[[#This Row],[Current Month High]]/Table2[[#This Row],[Close Price]])-1</f>
        <v>1.8539624648582942E-2</v>
      </c>
      <c r="AI315">
        <v>1.85396246485829</v>
      </c>
      <c r="AJ315">
        <v>99.0170875548162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0.53</v>
      </c>
      <c r="AM315" t="s">
        <v>3216</v>
      </c>
      <c r="AN315">
        <v>46.22</v>
      </c>
      <c r="AO315" t="s">
        <v>3216</v>
      </c>
      <c r="AP315">
        <v>-1.1117747886278E-2</v>
      </c>
      <c r="AQ315">
        <f>(Table2[[#This Row],[Sharpe Ratio]]-AVERAGE(Table2[Sharpe Ratio]))/_xlfn.STDEV.P(Table2[Sharpe Ratio])</f>
        <v>-0.86494947534964806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6.1710481560534953</v>
      </c>
      <c r="AS315">
        <f>_xlfn.RANK.AVG(Table2[[#This Row],[1Y Return vs Nifty Z-Score]],Table2[1Y Return vs Nifty Z-Score])</f>
        <v>335</v>
      </c>
      <c r="AT315">
        <f>_xlfn.RANK.AVG(Table2[[#This Row],[6M Return vs Nifty Z-Score]],Table2[6M Return vs Nifty Z-Score])</f>
        <v>58</v>
      </c>
      <c r="AU315">
        <f>_xlfn.RANK.AVG(Table2[[#This Row],[Sharpe Ratio Z-Score]],Table2[Sharpe Ratio Z-Score])</f>
        <v>602</v>
      </c>
      <c r="AV315">
        <f>(Table2[[#This Row],[Rank 1Y]]+Table2[[#This Row],[Rank 6M]]+Table2[[#This Row],[Rank Sharpe]])/3</f>
        <v>331.66666666666669</v>
      </c>
    </row>
    <row r="316" spans="1:48" x14ac:dyDescent="0.3">
      <c r="A316" t="s">
        <v>329</v>
      </c>
      <c r="B316" t="s">
        <v>330</v>
      </c>
      <c r="C316" t="s">
        <v>3170</v>
      </c>
      <c r="D316" t="s">
        <v>51</v>
      </c>
      <c r="E316">
        <v>80816.688577755005</v>
      </c>
      <c r="F316">
        <v>2013.6</v>
      </c>
      <c r="G316">
        <v>25.575011701370698</v>
      </c>
      <c r="H316">
        <f>(Table2[[#This Row],[1Y Return vs Nifty]]-AVERAGE(Table2[1Y Return vs Nifty]))/_xlfn.STDEV.P(Table2[1Y Return vs Nifty])</f>
        <v>-4.1285137507942889E-2</v>
      </c>
      <c r="I316">
        <v>6.6114089552703401</v>
      </c>
      <c r="J316">
        <f>(Table2[[#This Row],[1M Return vs Nifty]]-AVERAGE(Table2[1M Return vs Nifty]))/_xlfn.STDEV.P(Table2[1M Return vs Nifty])</f>
        <v>0.39531904630548881</v>
      </c>
      <c r="K316">
        <v>35.0776205345866</v>
      </c>
      <c r="L316">
        <f>(Table2[[#This Row],[6M Return vs Nifty]]-AVERAGE(Table2[6M Return vs Nifty]))/_xlfn.STDEV.P(Table2[6M Return vs Nifty])</f>
        <v>0.53971437214483475</v>
      </c>
      <c r="M316">
        <v>-0.27858310776098599</v>
      </c>
      <c r="N316">
        <f>(Table2[[#This Row],[1W Return vs Nifty]]-AVERAGE(Table2[1W Return vs Nifty]))/_xlfn.STDEV.P(Table2[1W Return vs Nifty])</f>
        <v>-7.7609919578903577E-2</v>
      </c>
      <c r="O316">
        <v>1955.29</v>
      </c>
      <c r="P316">
        <v>1888.5887979307799</v>
      </c>
      <c r="Q316">
        <v>1657.3581681288899</v>
      </c>
      <c r="R316">
        <v>66.320540827773002</v>
      </c>
      <c r="S316" s="1">
        <f>(Table2[[#This Row],[Close Price]]-Table2[[#This Row],[20D EMA]])/Table2[[#This Row],[20D EMA]]</f>
        <v>2.9821663282684381E-2</v>
      </c>
      <c r="T316" s="1">
        <f>(Table2[[#This Row],[Close Price]]-Table2[[#This Row],[50D EMA]])/Table2[[#This Row],[50D EMA]]</f>
        <v>6.6192917275686311E-2</v>
      </c>
      <c r="U316" s="1">
        <f>(Table2[[#This Row],[Close Price]]-Table2[[#This Row],[200D EMA]])/Table2[[#This Row],[200D EMA]]</f>
        <v>0.21494559155749468</v>
      </c>
      <c r="V316">
        <v>1.00186543114016</v>
      </c>
      <c r="W316">
        <v>2004</v>
      </c>
      <c r="X316">
        <v>2032.7</v>
      </c>
      <c r="Y316">
        <v>2004</v>
      </c>
      <c r="Z316">
        <v>2032.7</v>
      </c>
      <c r="AA316">
        <v>1942.6</v>
      </c>
      <c r="AB316">
        <v>2078.75</v>
      </c>
      <c r="AC316" s="1">
        <f>(Table2[[#This Row],[Close Price]]/Table2[[#This Row],[Day Low]])-1</f>
        <v>4.7904191616765512E-3</v>
      </c>
      <c r="AD316" s="1">
        <f>(Table2[[#This Row],[Day High]]/Table2[[#This Row],[Close Price]])-1</f>
        <v>9.4854986094556892E-3</v>
      </c>
      <c r="AE316" s="1">
        <f>(Table2[[#This Row],[Close Price]]/Table2[[#This Row],[Current Week Low]])-1</f>
        <v>4.7904191616765512E-3</v>
      </c>
      <c r="AF316" s="1">
        <f>(Table2[[#This Row],[Current Week High]]/Table2[[#This Row],[Close Price]])-1</f>
        <v>9.4854986094556892E-3</v>
      </c>
      <c r="AG316" s="1">
        <f>(Table2[[#This Row],[Close Price]]/Table2[[#This Row],[Current Month Low]])-1</f>
        <v>3.6548955008751216E-2</v>
      </c>
      <c r="AH316" s="1">
        <f>(Table2[[#This Row],[Current Month High]]/Table2[[#This Row],[Close Price]])-1</f>
        <v>3.2354986094557114E-2</v>
      </c>
      <c r="AI316">
        <v>3.2354986094557101</v>
      </c>
      <c r="AJ316">
        <v>70.304901255973206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0.08</v>
      </c>
      <c r="AM316" t="s">
        <v>3216</v>
      </c>
      <c r="AN316">
        <v>2.02</v>
      </c>
      <c r="AO316" t="s">
        <v>3216</v>
      </c>
      <c r="AP316">
        <v>3.166751923058E-3</v>
      </c>
      <c r="AQ316">
        <f>(Table2[[#This Row],[Sharpe Ratio]]-AVERAGE(Table2[Sharpe Ratio]))/_xlfn.STDEV.P(Table2[Sharpe Ratio])</f>
        <v>-0.69879318931949352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0.11734517204398352</v>
      </c>
      <c r="AS316">
        <f>_xlfn.RANK.AVG(Table2[[#This Row],[1Y Return vs Nifty Z-Score]],Table2[1Y Return vs Nifty Z-Score])</f>
        <v>307</v>
      </c>
      <c r="AT316">
        <f>_xlfn.RANK.AVG(Table2[[#This Row],[6M Return vs Nifty Z-Score]],Table2[6M Return vs Nifty Z-Score])</f>
        <v>171</v>
      </c>
      <c r="AU316">
        <f>_xlfn.RANK.AVG(Table2[[#This Row],[Sharpe Ratio Z-Score]],Table2[Sharpe Ratio Z-Score])</f>
        <v>521</v>
      </c>
      <c r="AV316">
        <f>(Table2[[#This Row],[Rank 1Y]]+Table2[[#This Row],[Rank 6M]]+Table2[[#This Row],[Rank Sharpe]])/3</f>
        <v>333</v>
      </c>
    </row>
    <row r="317" spans="1:48" x14ac:dyDescent="0.3">
      <c r="A317" t="s">
        <v>1543</v>
      </c>
      <c r="B317" t="s">
        <v>1544</v>
      </c>
      <c r="C317" t="s">
        <v>625</v>
      </c>
      <c r="D317" t="s">
        <v>464</v>
      </c>
      <c r="E317">
        <v>6572.0470604800003</v>
      </c>
      <c r="F317">
        <v>930.45</v>
      </c>
      <c r="G317">
        <v>-4.3598833313531804</v>
      </c>
      <c r="H317">
        <f>(Table2[[#This Row],[1Y Return vs Nifty]]-AVERAGE(Table2[1Y Return vs Nifty]))/_xlfn.STDEV.P(Table2[1Y Return vs Nifty])</f>
        <v>-0.53966034586074141</v>
      </c>
      <c r="I317">
        <v>0.443558234885995</v>
      </c>
      <c r="J317">
        <f>(Table2[[#This Row],[1M Return vs Nifty]]-AVERAGE(Table2[1M Return vs Nifty]))/_xlfn.STDEV.P(Table2[1M Return vs Nifty])</f>
        <v>-0.20062467506453896</v>
      </c>
      <c r="K317">
        <v>8.6529556364214102</v>
      </c>
      <c r="L317">
        <f>(Table2[[#This Row],[6M Return vs Nifty]]-AVERAGE(Table2[6M Return vs Nifty]))/_xlfn.STDEV.P(Table2[6M Return vs Nifty])</f>
        <v>-0.24698074890554847</v>
      </c>
      <c r="M317">
        <v>-1.66340843956941</v>
      </c>
      <c r="N317">
        <f>(Table2[[#This Row],[1W Return vs Nifty]]-AVERAGE(Table2[1W Return vs Nifty]))/_xlfn.STDEV.P(Table2[1W Return vs Nifty])</f>
        <v>-0.41252678315459285</v>
      </c>
      <c r="O317">
        <v>926.69</v>
      </c>
      <c r="P317">
        <v>922.900041154208</v>
      </c>
      <c r="Q317">
        <v>850.68211439199797</v>
      </c>
      <c r="R317">
        <v>48.029067843132303</v>
      </c>
      <c r="S317" s="1">
        <f>(Table2[[#This Row],[Close Price]]-Table2[[#This Row],[20D EMA]])/Table2[[#This Row],[20D EMA]]</f>
        <v>4.0574517907822367E-3</v>
      </c>
      <c r="T317" s="1">
        <f>(Table2[[#This Row],[Close Price]]-Table2[[#This Row],[50D EMA]])/Table2[[#This Row],[50D EMA]]</f>
        <v>8.1806896837384804E-3</v>
      </c>
      <c r="U317" s="1">
        <f>(Table2[[#This Row],[Close Price]]-Table2[[#This Row],[200D EMA]])/Table2[[#This Row],[200D EMA]]</f>
        <v>9.3769322592392831E-2</v>
      </c>
      <c r="V317">
        <v>0.25350288690613598</v>
      </c>
      <c r="W317">
        <v>915.4</v>
      </c>
      <c r="X317">
        <v>936</v>
      </c>
      <c r="Y317">
        <v>915.4</v>
      </c>
      <c r="Z317">
        <v>936</v>
      </c>
      <c r="AA317">
        <v>893.2</v>
      </c>
      <c r="AB317">
        <v>959.5</v>
      </c>
      <c r="AC317" s="1">
        <f>(Table2[[#This Row],[Close Price]]/Table2[[#This Row],[Day Low]])-1</f>
        <v>1.6440900152938642E-2</v>
      </c>
      <c r="AD317" s="1">
        <f>(Table2[[#This Row],[Day High]]/Table2[[#This Row],[Close Price]])-1</f>
        <v>5.9648557149765136E-3</v>
      </c>
      <c r="AE317" s="1">
        <f>(Table2[[#This Row],[Close Price]]/Table2[[#This Row],[Current Week Low]])-1</f>
        <v>1.6440900152938642E-2</v>
      </c>
      <c r="AF317" s="1">
        <f>(Table2[[#This Row],[Current Week High]]/Table2[[#This Row],[Close Price]])-1</f>
        <v>5.9648557149765136E-3</v>
      </c>
      <c r="AG317" s="1">
        <f>(Table2[[#This Row],[Close Price]]/Table2[[#This Row],[Current Month Low]])-1</f>
        <v>4.1703985669502952E-2</v>
      </c>
      <c r="AH317" s="1">
        <f>(Table2[[#This Row],[Current Month High]]/Table2[[#This Row],[Close Price]])-1</f>
        <v>3.1221451985598225E-2</v>
      </c>
      <c r="AI317">
        <v>21.231662098984302</v>
      </c>
      <c r="AJ317">
        <v>35.495849716033099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-0.1</v>
      </c>
      <c r="AM317" t="s">
        <v>3215</v>
      </c>
      <c r="AN317">
        <v>0.62</v>
      </c>
      <c r="AO317" t="s">
        <v>3216</v>
      </c>
      <c r="AP317">
        <v>0.15250608548418701</v>
      </c>
      <c r="AQ317">
        <f>(Table2[[#This Row],[Sharpe Ratio]]-AVERAGE(Table2[Sharpe Ratio]))/_xlfn.STDEV.P(Table2[Sharpe Ratio])</f>
        <v>1.0383113193394644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-0.3614812336459573</v>
      </c>
      <c r="AS317">
        <f>_xlfn.RANK.AVG(Table2[[#This Row],[1Y Return vs Nifty Z-Score]],Table2[1Y Return vs Nifty Z-Score])</f>
        <v>501</v>
      </c>
      <c r="AT317">
        <f>_xlfn.RANK.AVG(Table2[[#This Row],[6M Return vs Nifty Z-Score]],Table2[6M Return vs Nifty Z-Score])</f>
        <v>391</v>
      </c>
      <c r="AU317">
        <f>_xlfn.RANK.AVG(Table2[[#This Row],[Sharpe Ratio Z-Score]],Table2[Sharpe Ratio Z-Score])</f>
        <v>107</v>
      </c>
      <c r="AV317">
        <f>(Table2[[#This Row],[Rank 1Y]]+Table2[[#This Row],[Rank 6M]]+Table2[[#This Row],[Rank Sharpe]])/3</f>
        <v>333</v>
      </c>
    </row>
    <row r="318" spans="1:48" x14ac:dyDescent="0.3">
      <c r="A318" t="s">
        <v>599</v>
      </c>
      <c r="B318" t="s">
        <v>600</v>
      </c>
      <c r="C318" t="s">
        <v>3168</v>
      </c>
      <c r="D318" t="s">
        <v>18</v>
      </c>
      <c r="E318">
        <v>33471.131443145998</v>
      </c>
      <c r="F318">
        <v>189.49</v>
      </c>
      <c r="G318">
        <v>74.491002958654207</v>
      </c>
      <c r="H318">
        <f>(Table2[[#This Row],[1Y Return vs Nifty]]-AVERAGE(Table2[1Y Return vs Nifty]))/_xlfn.STDEV.P(Table2[1Y Return vs Nifty])</f>
        <v>0.77309945639100075</v>
      </c>
      <c r="I318">
        <v>-10.485541332136499</v>
      </c>
      <c r="J318">
        <f>(Table2[[#This Row],[1M Return vs Nifty]]-AVERAGE(Table2[1M Return vs Nifty]))/_xlfn.STDEV.P(Table2[1M Return vs Nifty])</f>
        <v>-1.2566048799144196</v>
      </c>
      <c r="K318">
        <v>-25.8340940709896</v>
      </c>
      <c r="L318">
        <f>(Table2[[#This Row],[6M Return vs Nifty]]-AVERAGE(Table2[6M Return vs Nifty]))/_xlfn.STDEV.P(Table2[6M Return vs Nifty])</f>
        <v>-1.2737030876295536</v>
      </c>
      <c r="M318">
        <v>-4.4545143027347702</v>
      </c>
      <c r="N318">
        <f>(Table2[[#This Row],[1W Return vs Nifty]]-AVERAGE(Table2[1W Return vs Nifty]))/_xlfn.STDEV.P(Table2[1W Return vs Nifty])</f>
        <v>-1.0875494016232572</v>
      </c>
      <c r="O318">
        <v>199.29</v>
      </c>
      <c r="P318">
        <v>206.72522511357101</v>
      </c>
      <c r="Q318">
        <v>191.84506392545501</v>
      </c>
      <c r="R318">
        <v>34.8166826110944</v>
      </c>
      <c r="S318" s="1">
        <f>(Table2[[#This Row],[Close Price]]-Table2[[#This Row],[20D EMA]])/Table2[[#This Row],[20D EMA]]</f>
        <v>-4.9174569722514841E-2</v>
      </c>
      <c r="T318" s="1">
        <f>(Table2[[#This Row],[Close Price]]-Table2[[#This Row],[50D EMA]])/Table2[[#This Row],[50D EMA]]</f>
        <v>-8.3372627138764949E-2</v>
      </c>
      <c r="U318" s="1">
        <f>(Table2[[#This Row],[Close Price]]-Table2[[#This Row],[200D EMA]])/Table2[[#This Row],[200D EMA]]</f>
        <v>-1.2275864060646895E-2</v>
      </c>
      <c r="V318">
        <v>0.28292144510739098</v>
      </c>
      <c r="W318">
        <v>188.6</v>
      </c>
      <c r="X318">
        <v>192.63</v>
      </c>
      <c r="Y318">
        <v>188.6</v>
      </c>
      <c r="Z318">
        <v>192.63</v>
      </c>
      <c r="AA318">
        <v>185.06</v>
      </c>
      <c r="AB318">
        <v>210.35</v>
      </c>
      <c r="AC318" s="1">
        <f>(Table2[[#This Row],[Close Price]]/Table2[[#This Row],[Day Low]])-1</f>
        <v>4.7189819724284821E-3</v>
      </c>
      <c r="AD318" s="1">
        <f>(Table2[[#This Row],[Day High]]/Table2[[#This Row],[Close Price]])-1</f>
        <v>1.6570795292627505E-2</v>
      </c>
      <c r="AE318" s="1">
        <f>(Table2[[#This Row],[Close Price]]/Table2[[#This Row],[Current Week Low]])-1</f>
        <v>4.7189819724284821E-3</v>
      </c>
      <c r="AF318" s="1">
        <f>(Table2[[#This Row],[Current Week High]]/Table2[[#This Row],[Close Price]])-1</f>
        <v>1.6570795292627505E-2</v>
      </c>
      <c r="AG318" s="1">
        <f>(Table2[[#This Row],[Close Price]]/Table2[[#This Row],[Current Month Low]])-1</f>
        <v>2.393818221117483E-2</v>
      </c>
      <c r="AH318" s="1">
        <f>(Table2[[#This Row],[Current Month High]]/Table2[[#This Row],[Close Price]])-1</f>
        <v>0.11008496490579978</v>
      </c>
      <c r="AI318">
        <v>52.646577655812898</v>
      </c>
      <c r="AJ318">
        <v>109.381215469613</v>
      </c>
      <c r="AK318" t="str">
        <f>IF(AND(Table2[[#This Row],[20D EMA]]&gt;Table2[[#This Row],[50D EMA]],Table2[[#This Row],[50D EMA]]&gt;Table2[[#This Row],[200D EMA]]),"Uptrend","Downtrend/NoTrend")</f>
        <v>Downtrend/NoTrend</v>
      </c>
      <c r="AL318">
        <v>-0.14000000000000001</v>
      </c>
      <c r="AM318" t="s">
        <v>3215</v>
      </c>
      <c r="AN318">
        <v>-9.85</v>
      </c>
      <c r="AO318" t="s">
        <v>3215</v>
      </c>
      <c r="AP318">
        <v>0.124287382174256</v>
      </c>
      <c r="AQ318">
        <f>(Table2[[#This Row],[Sharpe Ratio]]-AVERAGE(Table2[Sharpe Ratio]))/_xlfn.STDEV.P(Table2[Sharpe Ratio])</f>
        <v>0.71007336903331986</v>
      </c>
      <c r="AR3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8">
        <f>_xlfn.RANK.AVG(Table2[[#This Row],[1Y Return vs Nifty Z-Score]],Table2[1Y Return vs Nifty Z-Score])</f>
        <v>121</v>
      </c>
      <c r="AT318">
        <f>_xlfn.RANK.AVG(Table2[[#This Row],[6M Return vs Nifty Z-Score]],Table2[6M Return vs Nifty Z-Score])</f>
        <v>713</v>
      </c>
      <c r="AU318">
        <f>_xlfn.RANK.AVG(Table2[[#This Row],[Sharpe Ratio Z-Score]],Table2[Sharpe Ratio Z-Score])</f>
        <v>167</v>
      </c>
      <c r="AV318">
        <f>(Table2[[#This Row],[Rank 1Y]]+Table2[[#This Row],[Rank 6M]]+Table2[[#This Row],[Rank Sharpe]])/3</f>
        <v>333.66666666666669</v>
      </c>
    </row>
    <row r="319" spans="1:48" x14ac:dyDescent="0.3">
      <c r="A319" t="s">
        <v>797</v>
      </c>
      <c r="B319" t="s">
        <v>798</v>
      </c>
      <c r="C319" t="s">
        <v>3183</v>
      </c>
      <c r="D319" t="s">
        <v>135</v>
      </c>
      <c r="E319">
        <v>20820.171638925</v>
      </c>
      <c r="F319">
        <v>1485.05</v>
      </c>
      <c r="G319">
        <v>198.14807606220299</v>
      </c>
      <c r="H319">
        <f>(Table2[[#This Row],[1Y Return vs Nifty]]-AVERAGE(Table2[1Y Return vs Nifty]))/_xlfn.STDEV.P(Table2[1Y Return vs Nifty])</f>
        <v>2.8318212092118813</v>
      </c>
      <c r="I319">
        <v>-5.5441390061589599</v>
      </c>
      <c r="J319">
        <f>(Table2[[#This Row],[1M Return vs Nifty]]-AVERAGE(Table2[1M Return vs Nifty]))/_xlfn.STDEV.P(Table2[1M Return vs Nifty])</f>
        <v>-0.77916179245492567</v>
      </c>
      <c r="K319">
        <v>3.50289515559761</v>
      </c>
      <c r="L319">
        <f>(Table2[[#This Row],[6M Return vs Nifty]]-AVERAGE(Table2[6M Return vs Nifty]))/_xlfn.STDEV.P(Table2[6M Return vs Nifty])</f>
        <v>-0.40030445117356828</v>
      </c>
      <c r="M319">
        <v>-0.49504058303815002</v>
      </c>
      <c r="N319">
        <f>(Table2[[#This Row],[1W Return vs Nifty]]-AVERAGE(Table2[1W Return vs Nifty]))/_xlfn.STDEV.P(Table2[1W Return vs Nifty])</f>
        <v>-0.12995966871489714</v>
      </c>
      <c r="O319">
        <v>1471.5</v>
      </c>
      <c r="P319">
        <v>1455.13227929155</v>
      </c>
      <c r="Q319">
        <v>1217.1620241359301</v>
      </c>
      <c r="R319">
        <v>55.637415508356597</v>
      </c>
      <c r="S319" s="1">
        <f>(Table2[[#This Row],[Close Price]]-Table2[[#This Row],[20D EMA]])/Table2[[#This Row],[20D EMA]]</f>
        <v>9.2082908596669757E-3</v>
      </c>
      <c r="T319" s="1">
        <f>(Table2[[#This Row],[Close Price]]-Table2[[#This Row],[50D EMA]])/Table2[[#This Row],[50D EMA]]</f>
        <v>2.0560138163532277E-2</v>
      </c>
      <c r="U319" s="1">
        <f>(Table2[[#This Row],[Close Price]]-Table2[[#This Row],[200D EMA]])/Table2[[#This Row],[200D EMA]]</f>
        <v>0.22009228890808105</v>
      </c>
      <c r="V319">
        <v>1.5520258996406899</v>
      </c>
      <c r="W319">
        <v>1475.65</v>
      </c>
      <c r="X319">
        <v>1498.85</v>
      </c>
      <c r="Y319">
        <v>1475.65</v>
      </c>
      <c r="Z319">
        <v>1498.85</v>
      </c>
      <c r="AA319">
        <v>1387.35</v>
      </c>
      <c r="AB319">
        <v>1524</v>
      </c>
      <c r="AC319" s="1">
        <f>(Table2[[#This Row],[Close Price]]/Table2[[#This Row],[Day Low]])-1</f>
        <v>6.3700742045877945E-3</v>
      </c>
      <c r="AD319" s="1">
        <f>(Table2[[#This Row],[Day High]]/Table2[[#This Row],[Close Price]])-1</f>
        <v>9.2926164102218323E-3</v>
      </c>
      <c r="AE319" s="1">
        <f>(Table2[[#This Row],[Close Price]]/Table2[[#This Row],[Current Week Low]])-1</f>
        <v>6.3700742045877945E-3</v>
      </c>
      <c r="AF319" s="1">
        <f>(Table2[[#This Row],[Current Week High]]/Table2[[#This Row],[Close Price]])-1</f>
        <v>9.2926164102218323E-3</v>
      </c>
      <c r="AG319" s="1">
        <f>(Table2[[#This Row],[Close Price]]/Table2[[#This Row],[Current Month Low]])-1</f>
        <v>7.0422027606588111E-2</v>
      </c>
      <c r="AH319" s="1">
        <f>(Table2[[#This Row],[Current Month High]]/Table2[[#This Row],[Close Price]])-1</f>
        <v>2.6228073128850893E-2</v>
      </c>
      <c r="AI319">
        <v>6.0570351166627301</v>
      </c>
      <c r="AJ319">
        <v>234.47072072072001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0.1</v>
      </c>
      <c r="AM319" t="s">
        <v>3216</v>
      </c>
      <c r="AN319">
        <v>0.82</v>
      </c>
      <c r="AO319" t="s">
        <v>3216</v>
      </c>
      <c r="AQ319">
        <f>(Table2[[#This Row],[Sharpe Ratio]]-AVERAGE(Table2[Sharpe Ratio]))/_xlfn.STDEV.P(Table2[Sharpe Ratio])</f>
        <v>-0.73562862250492933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0.78676667436356063</v>
      </c>
      <c r="AS319">
        <f>_xlfn.RANK.AVG(Table2[[#This Row],[1Y Return vs Nifty Z-Score]],Table2[1Y Return vs Nifty Z-Score])</f>
        <v>17</v>
      </c>
      <c r="AT319">
        <f>_xlfn.RANK.AVG(Table2[[#This Row],[6M Return vs Nifty Z-Score]],Table2[6M Return vs Nifty Z-Score])</f>
        <v>436</v>
      </c>
      <c r="AU319">
        <f>_xlfn.RANK.AVG(Table2[[#This Row],[Sharpe Ratio Z-Score]],Table2[Sharpe Ratio Z-Score])</f>
        <v>551.5</v>
      </c>
      <c r="AV319">
        <f>(Table2[[#This Row],[Rank 1Y]]+Table2[[#This Row],[Rank 6M]]+Table2[[#This Row],[Rank Sharpe]])/3</f>
        <v>334.83333333333331</v>
      </c>
    </row>
    <row r="320" spans="1:48" x14ac:dyDescent="0.3">
      <c r="A320" t="s">
        <v>611</v>
      </c>
      <c r="B320" t="s">
        <v>612</v>
      </c>
      <c r="C320" t="s">
        <v>3187</v>
      </c>
      <c r="D320" t="s">
        <v>613</v>
      </c>
      <c r="E320">
        <v>32521.833265500001</v>
      </c>
      <c r="F320">
        <v>825.25</v>
      </c>
      <c r="G320">
        <v>13.3148590791606</v>
      </c>
      <c r="H320">
        <f>(Table2[[#This Row],[1Y Return vs Nifty]]-AVERAGE(Table2[1Y Return vs Nifty]))/_xlfn.STDEV.P(Table2[1Y Return vs Nifty])</f>
        <v>-0.24539997107764935</v>
      </c>
      <c r="I320">
        <v>-1.6637782613349299</v>
      </c>
      <c r="J320">
        <f>(Table2[[#This Row],[1M Return vs Nifty]]-AVERAGE(Table2[1M Return vs Nifty]))/_xlfn.STDEV.P(Table2[1M Return vs Nifty])</f>
        <v>-0.40423757211249406</v>
      </c>
      <c r="K320">
        <v>24.342427348435098</v>
      </c>
      <c r="L320">
        <f>(Table2[[#This Row],[6M Return vs Nifty]]-AVERAGE(Table2[6M Return vs Nifty]))/_xlfn.STDEV.P(Table2[6M Return vs Nifty])</f>
        <v>0.22011432667121703</v>
      </c>
      <c r="M320">
        <v>1.5625393809792401</v>
      </c>
      <c r="N320">
        <f>(Table2[[#This Row],[1W Return vs Nifty]]-AVERAGE(Table2[1W Return vs Nifty]))/_xlfn.STDEV.P(Table2[1W Return vs Nifty])</f>
        <v>0.3676613758142161</v>
      </c>
      <c r="O320">
        <v>815.19</v>
      </c>
      <c r="P320">
        <v>803.38611250439396</v>
      </c>
      <c r="Q320">
        <v>713.80863199300302</v>
      </c>
      <c r="R320">
        <v>62.813736874876</v>
      </c>
      <c r="S320" s="1">
        <f>(Table2[[#This Row],[Close Price]]-Table2[[#This Row],[20D EMA]])/Table2[[#This Row],[20D EMA]]</f>
        <v>1.2340681313558734E-2</v>
      </c>
      <c r="T320" s="1">
        <f>(Table2[[#This Row],[Close Price]]-Table2[[#This Row],[50D EMA]])/Table2[[#This Row],[50D EMA]]</f>
        <v>2.7214669453831834E-2</v>
      </c>
      <c r="U320" s="1">
        <f>(Table2[[#This Row],[Close Price]]-Table2[[#This Row],[200D EMA]])/Table2[[#This Row],[200D EMA]]</f>
        <v>0.15612219159614948</v>
      </c>
      <c r="V320">
        <v>0.47909401253768102</v>
      </c>
      <c r="W320">
        <v>823.5</v>
      </c>
      <c r="X320">
        <v>847.3</v>
      </c>
      <c r="Y320">
        <v>823.5</v>
      </c>
      <c r="Z320">
        <v>847.3</v>
      </c>
      <c r="AA320">
        <v>782.35</v>
      </c>
      <c r="AB320">
        <v>847.3</v>
      </c>
      <c r="AC320" s="1">
        <f>(Table2[[#This Row],[Close Price]]/Table2[[#This Row],[Day Low]])-1</f>
        <v>2.1250758955677629E-3</v>
      </c>
      <c r="AD320" s="1">
        <f>(Table2[[#This Row],[Day High]]/Table2[[#This Row],[Close Price]])-1</f>
        <v>2.6719176007270473E-2</v>
      </c>
      <c r="AE320" s="1">
        <f>(Table2[[#This Row],[Close Price]]/Table2[[#This Row],[Current Week Low]])-1</f>
        <v>2.1250758955677629E-3</v>
      </c>
      <c r="AF320" s="1">
        <f>(Table2[[#This Row],[Current Week High]]/Table2[[#This Row],[Close Price]])-1</f>
        <v>2.6719176007270473E-2</v>
      </c>
      <c r="AG320" s="1">
        <f>(Table2[[#This Row],[Close Price]]/Table2[[#This Row],[Current Month Low]])-1</f>
        <v>5.4834792612002303E-2</v>
      </c>
      <c r="AH320" s="1">
        <f>(Table2[[#This Row],[Current Month High]]/Table2[[#This Row],[Close Price]])-1</f>
        <v>2.6719176007270473E-2</v>
      </c>
      <c r="AI320">
        <v>11.602544683429199</v>
      </c>
      <c r="AJ320">
        <v>45.3928823114869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0.04</v>
      </c>
      <c r="AM320" t="s">
        <v>3216</v>
      </c>
      <c r="AN320">
        <v>4.18</v>
      </c>
      <c r="AO320" t="s">
        <v>3216</v>
      </c>
      <c r="AP320">
        <v>4.8970530746104003E-2</v>
      </c>
      <c r="AQ320">
        <f>(Table2[[#This Row],[Sharpe Ratio]]-AVERAGE(Table2[Sharpe Ratio]))/_xlfn.STDEV.P(Table2[Sharpe Ratio])</f>
        <v>-0.16600689109644559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-0.22786873180115585</v>
      </c>
      <c r="AS320">
        <f>_xlfn.RANK.AVG(Table2[[#This Row],[1Y Return vs Nifty Z-Score]],Table2[1Y Return vs Nifty Z-Score])</f>
        <v>377</v>
      </c>
      <c r="AT320">
        <f>_xlfn.RANK.AVG(Table2[[#This Row],[6M Return vs Nifty Z-Score]],Table2[6M Return vs Nifty Z-Score])</f>
        <v>244</v>
      </c>
      <c r="AU320">
        <f>_xlfn.RANK.AVG(Table2[[#This Row],[Sharpe Ratio Z-Score]],Table2[Sharpe Ratio Z-Score])</f>
        <v>388</v>
      </c>
      <c r="AV320">
        <f>(Table2[[#This Row],[Rank 1Y]]+Table2[[#This Row],[Rank 6M]]+Table2[[#This Row],[Rank Sharpe]])/3</f>
        <v>336.33333333333331</v>
      </c>
    </row>
    <row r="321" spans="1:48" x14ac:dyDescent="0.3">
      <c r="A321" t="s">
        <v>989</v>
      </c>
      <c r="B321" t="s">
        <v>990</v>
      </c>
      <c r="C321" t="s">
        <v>3182</v>
      </c>
      <c r="D321" t="s">
        <v>98</v>
      </c>
      <c r="E321">
        <v>15031.4157566549</v>
      </c>
      <c r="F321">
        <v>2749.8</v>
      </c>
      <c r="G321">
        <v>6.8682490241515399</v>
      </c>
      <c r="H321">
        <f>(Table2[[#This Row],[1Y Return vs Nifty]]-AVERAGE(Table2[1Y Return vs Nifty]))/_xlfn.STDEV.P(Table2[1Y Return vs Nifty])</f>
        <v>-0.35272724334041233</v>
      </c>
      <c r="I321">
        <v>-12.6781227770007</v>
      </c>
      <c r="J321">
        <f>(Table2[[#This Row],[1M Return vs Nifty]]-AVERAGE(Table2[1M Return vs Nifty]))/_xlfn.STDEV.P(Table2[1M Return vs Nifty])</f>
        <v>-1.4684542266148568</v>
      </c>
      <c r="K321">
        <v>2.33487534167008</v>
      </c>
      <c r="L321">
        <f>(Table2[[#This Row],[6M Return vs Nifty]]-AVERAGE(Table2[6M Return vs Nifty]))/_xlfn.STDEV.P(Table2[6M Return vs Nifty])</f>
        <v>-0.43507785293469209</v>
      </c>
      <c r="M321">
        <v>-1.9427207937579201</v>
      </c>
      <c r="N321">
        <f>(Table2[[#This Row],[1W Return vs Nifty]]-AVERAGE(Table2[1W Return vs Nifty]))/_xlfn.STDEV.P(Table2[1W Return vs Nifty])</f>
        <v>-0.48007784210337512</v>
      </c>
      <c r="O321">
        <v>2792.47</v>
      </c>
      <c r="P321">
        <v>2890.2012256121898</v>
      </c>
      <c r="Q321">
        <v>2640.9192712868698</v>
      </c>
      <c r="R321">
        <v>26.443769969648301</v>
      </c>
      <c r="S321" s="1">
        <f>(Table2[[#This Row],[Close Price]]-Table2[[#This Row],[20D EMA]])/Table2[[#This Row],[20D EMA]]</f>
        <v>-1.5280379019291029E-2</v>
      </c>
      <c r="T321" s="1">
        <f>(Table2[[#This Row],[Close Price]]-Table2[[#This Row],[50D EMA]])/Table2[[#This Row],[50D EMA]]</f>
        <v>-4.857835654071125E-2</v>
      </c>
      <c r="U321" s="1">
        <f>(Table2[[#This Row],[Close Price]]-Table2[[#This Row],[200D EMA]])/Table2[[#This Row],[200D EMA]]</f>
        <v>4.1228344197009409E-2</v>
      </c>
      <c r="V321">
        <v>0.286177619732912</v>
      </c>
      <c r="W321">
        <v>2656.15</v>
      </c>
      <c r="X321">
        <v>2775</v>
      </c>
      <c r="Y321">
        <v>2656.15</v>
      </c>
      <c r="Z321">
        <v>2775</v>
      </c>
      <c r="AA321">
        <v>2647.5</v>
      </c>
      <c r="AB321">
        <v>2834</v>
      </c>
      <c r="AC321" s="1">
        <f>(Table2[[#This Row],[Close Price]]/Table2[[#This Row],[Day Low]])-1</f>
        <v>3.5257797940628333E-2</v>
      </c>
      <c r="AD321" s="1">
        <f>(Table2[[#This Row],[Day High]]/Table2[[#This Row],[Close Price]])-1</f>
        <v>9.1643028583896502E-3</v>
      </c>
      <c r="AE321" s="1">
        <f>(Table2[[#This Row],[Close Price]]/Table2[[#This Row],[Current Week Low]])-1</f>
        <v>3.5257797940628333E-2</v>
      </c>
      <c r="AF321" s="1">
        <f>(Table2[[#This Row],[Current Week High]]/Table2[[#This Row],[Close Price]])-1</f>
        <v>9.1643028583896502E-3</v>
      </c>
      <c r="AG321" s="1">
        <f>(Table2[[#This Row],[Close Price]]/Table2[[#This Row],[Current Month Low]])-1</f>
        <v>3.8640226628895213E-2</v>
      </c>
      <c r="AH321" s="1">
        <f>(Table2[[#This Row],[Current Month High]]/Table2[[#This Row],[Close Price]])-1</f>
        <v>3.0620408757000339E-2</v>
      </c>
      <c r="AI321">
        <v>32.918757727834702</v>
      </c>
      <c r="AJ321">
        <v>58.489913544668497</v>
      </c>
      <c r="AK321" t="str">
        <f>IF(AND(Table2[[#This Row],[20D EMA]]&gt;Table2[[#This Row],[50D EMA]],Table2[[#This Row],[50D EMA]]&gt;Table2[[#This Row],[200D EMA]]),"Uptrend","Downtrend/NoTrend")</f>
        <v>Downtrend/NoTrend</v>
      </c>
      <c r="AL321">
        <v>0</v>
      </c>
      <c r="AM321">
        <v>0</v>
      </c>
      <c r="AN321">
        <v>-0.98</v>
      </c>
      <c r="AO321" t="s">
        <v>3215</v>
      </c>
      <c r="AP321">
        <v>0.13424539024218499</v>
      </c>
      <c r="AQ321">
        <f>(Table2[[#This Row],[Sharpe Ratio]]-AVERAGE(Table2[Sharpe Ratio]))/_xlfn.STDEV.P(Table2[Sharpe Ratio])</f>
        <v>0.82590421077857978</v>
      </c>
      <c r="AR3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1">
        <f>_xlfn.RANK.AVG(Table2[[#This Row],[1Y Return vs Nifty Z-Score]],Table2[1Y Return vs Nifty Z-Score])</f>
        <v>406</v>
      </c>
      <c r="AT321">
        <f>_xlfn.RANK.AVG(Table2[[#This Row],[6M Return vs Nifty Z-Score]],Table2[6M Return vs Nifty Z-Score])</f>
        <v>459</v>
      </c>
      <c r="AU321">
        <f>_xlfn.RANK.AVG(Table2[[#This Row],[Sharpe Ratio Z-Score]],Table2[Sharpe Ratio Z-Score])</f>
        <v>148</v>
      </c>
      <c r="AV321">
        <f>(Table2[[#This Row],[Rank 1Y]]+Table2[[#This Row],[Rank 6M]]+Table2[[#This Row],[Rank Sharpe]])/3</f>
        <v>337.66666666666669</v>
      </c>
    </row>
    <row r="322" spans="1:48" x14ac:dyDescent="0.3">
      <c r="A322" t="s">
        <v>936</v>
      </c>
      <c r="B322" t="s">
        <v>937</v>
      </c>
      <c r="C322" t="s">
        <v>3170</v>
      </c>
      <c r="D322" t="s">
        <v>234</v>
      </c>
      <c r="E322">
        <v>16420.771046099999</v>
      </c>
      <c r="F322">
        <v>1288.5</v>
      </c>
      <c r="G322">
        <v>36.131624944300299</v>
      </c>
      <c r="H322">
        <f>(Table2[[#This Row],[1Y Return vs Nifty]]-AVERAGE(Table2[1Y Return vs Nifty]))/_xlfn.STDEV.P(Table2[1Y Return vs Nifty])</f>
        <v>0.13446808690435672</v>
      </c>
      <c r="I322">
        <v>18.163336710657202</v>
      </c>
      <c r="J322">
        <f>(Table2[[#This Row],[1M Return vs Nifty]]-AVERAGE(Table2[1M Return vs Nifty]))/_xlfn.STDEV.P(Table2[1M Return vs Nifty])</f>
        <v>1.5114775150555184</v>
      </c>
      <c r="K322">
        <v>40.800511918365302</v>
      </c>
      <c r="L322">
        <f>(Table2[[#This Row],[6M Return vs Nifty]]-AVERAGE(Table2[6M Return vs Nifty]))/_xlfn.STDEV.P(Table2[6M Return vs Nifty])</f>
        <v>0.71009196244807415</v>
      </c>
      <c r="M322">
        <v>-2.8688198900844299</v>
      </c>
      <c r="N322">
        <f>(Table2[[#This Row],[1W Return vs Nifty]]-AVERAGE(Table2[1W Return vs Nifty]))/_xlfn.STDEV.P(Table2[1W Return vs Nifty])</f>
        <v>-0.70405280672719028</v>
      </c>
      <c r="O322">
        <v>1205.2</v>
      </c>
      <c r="P322">
        <v>1115.3689422929201</v>
      </c>
      <c r="Q322">
        <v>968.67587908374105</v>
      </c>
      <c r="R322">
        <v>70.988371642642207</v>
      </c>
      <c r="S322" s="1">
        <f>(Table2[[#This Row],[Close Price]]-Table2[[#This Row],[20D EMA]])/Table2[[#This Row],[20D EMA]]</f>
        <v>6.911715897776298E-2</v>
      </c>
      <c r="T322" s="1">
        <f>(Table2[[#This Row],[Close Price]]-Table2[[#This Row],[50D EMA]])/Table2[[#This Row],[50D EMA]]</f>
        <v>0.15522312944375666</v>
      </c>
      <c r="U322" s="1">
        <f>(Table2[[#This Row],[Close Price]]-Table2[[#This Row],[200D EMA]])/Table2[[#This Row],[200D EMA]]</f>
        <v>0.33016628969720685</v>
      </c>
      <c r="V322">
        <v>1.8197905236821199</v>
      </c>
      <c r="W322">
        <v>1261</v>
      </c>
      <c r="X322">
        <v>1316</v>
      </c>
      <c r="Y322">
        <v>1261</v>
      </c>
      <c r="Z322">
        <v>1316</v>
      </c>
      <c r="AA322">
        <v>1145.3</v>
      </c>
      <c r="AB322">
        <v>1319</v>
      </c>
      <c r="AC322" s="1">
        <f>(Table2[[#This Row],[Close Price]]/Table2[[#This Row],[Day Low]])-1</f>
        <v>2.1808088818398019E-2</v>
      </c>
      <c r="AD322" s="1">
        <f>(Table2[[#This Row],[Day High]]/Table2[[#This Row],[Close Price]])-1</f>
        <v>2.1342646488164529E-2</v>
      </c>
      <c r="AE322" s="1">
        <f>(Table2[[#This Row],[Close Price]]/Table2[[#This Row],[Current Week Low]])-1</f>
        <v>2.1808088818398019E-2</v>
      </c>
      <c r="AF322" s="1">
        <f>(Table2[[#This Row],[Current Week High]]/Table2[[#This Row],[Close Price]])-1</f>
        <v>2.1342646488164529E-2</v>
      </c>
      <c r="AG322" s="1">
        <f>(Table2[[#This Row],[Close Price]]/Table2[[#This Row],[Current Month Low]])-1</f>
        <v>0.12503274251287877</v>
      </c>
      <c r="AH322" s="1">
        <f>(Table2[[#This Row],[Current Month High]]/Table2[[#This Row],[Close Price]])-1</f>
        <v>2.3670935195964304E-2</v>
      </c>
      <c r="AI322">
        <v>2.36709351959643</v>
      </c>
      <c r="AJ322">
        <v>73.886639676113305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0.25</v>
      </c>
      <c r="AM322" t="s">
        <v>3216</v>
      </c>
      <c r="AN322">
        <v>13.66</v>
      </c>
      <c r="AO322" t="s">
        <v>3216</v>
      </c>
      <c r="AP322">
        <v>-9.8857900309109997E-3</v>
      </c>
      <c r="AQ322">
        <f>(Table2[[#This Row],[Sharpe Ratio]]-AVERAGE(Table2[Sharpe Ratio]))/_xlfn.STDEV.P(Table2[Sharpe Ratio])</f>
        <v>-0.85061942917892597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0.80136532850183295</v>
      </c>
      <c r="AS322">
        <f>_xlfn.RANK.AVG(Table2[[#This Row],[1Y Return vs Nifty Z-Score]],Table2[1Y Return vs Nifty Z-Score])</f>
        <v>267</v>
      </c>
      <c r="AT322">
        <f>_xlfn.RANK.AVG(Table2[[#This Row],[6M Return vs Nifty Z-Score]],Table2[6M Return vs Nifty Z-Score])</f>
        <v>147</v>
      </c>
      <c r="AU322">
        <f>_xlfn.RANK.AVG(Table2[[#This Row],[Sharpe Ratio Z-Score]],Table2[Sharpe Ratio Z-Score])</f>
        <v>600</v>
      </c>
      <c r="AV322">
        <f>(Table2[[#This Row],[Rank 1Y]]+Table2[[#This Row],[Rank 6M]]+Table2[[#This Row],[Rank Sharpe]])/3</f>
        <v>338</v>
      </c>
    </row>
    <row r="323" spans="1:48" x14ac:dyDescent="0.3">
      <c r="A323" t="s">
        <v>243</v>
      </c>
      <c r="B323" t="s">
        <v>244</v>
      </c>
      <c r="C323" t="s">
        <v>3174</v>
      </c>
      <c r="D323" t="s">
        <v>54</v>
      </c>
      <c r="E323">
        <v>112552.30295144999</v>
      </c>
      <c r="F323">
        <v>1118.55</v>
      </c>
      <c r="G323">
        <v>48.140123509951501</v>
      </c>
      <c r="H323">
        <f>(Table2[[#This Row],[1Y Return vs Nifty]]-AVERAGE(Table2[1Y Return vs Nifty]))/_xlfn.STDEV.P(Table2[1Y Return vs Nifty])</f>
        <v>0.33439322337530059</v>
      </c>
      <c r="I323">
        <v>-8.6249748255822194</v>
      </c>
      <c r="J323">
        <f>(Table2[[#This Row],[1M Return vs Nifty]]-AVERAGE(Table2[1M Return vs Nifty]))/_xlfn.STDEV.P(Table2[1M Return vs Nifty])</f>
        <v>-1.0768351387130151</v>
      </c>
      <c r="K323">
        <v>-2.41598005184977</v>
      </c>
      <c r="L323">
        <f>(Table2[[#This Row],[6M Return vs Nifty]]-AVERAGE(Table2[6M Return vs Nifty]))/_xlfn.STDEV.P(Table2[6M Return vs Nifty])</f>
        <v>-0.57651672352402095</v>
      </c>
      <c r="M323">
        <v>0.19837681431946499</v>
      </c>
      <c r="N323">
        <f>(Table2[[#This Row],[1W Return vs Nifty]]-AVERAGE(Table2[1W Return vs Nifty]))/_xlfn.STDEV.P(Table2[1W Return vs Nifty])</f>
        <v>3.7741755094670627E-2</v>
      </c>
      <c r="O323">
        <v>1133.8</v>
      </c>
      <c r="P323">
        <v>1142.5342015244</v>
      </c>
      <c r="Q323">
        <v>981.65136861709198</v>
      </c>
      <c r="R323">
        <v>43.954236560951102</v>
      </c>
      <c r="S323" s="1">
        <f>(Table2[[#This Row],[Close Price]]-Table2[[#This Row],[20D EMA]])/Table2[[#This Row],[20D EMA]]</f>
        <v>-1.3450343976009879E-2</v>
      </c>
      <c r="T323" s="1">
        <f>(Table2[[#This Row],[Close Price]]-Table2[[#This Row],[50D EMA]])/Table2[[#This Row],[50D EMA]]</f>
        <v>-2.099210815081046E-2</v>
      </c>
      <c r="U323" s="1">
        <f>(Table2[[#This Row],[Close Price]]-Table2[[#This Row],[200D EMA]])/Table2[[#This Row],[200D EMA]]</f>
        <v>0.13945748537565311</v>
      </c>
      <c r="V323">
        <v>0.61821102750827495</v>
      </c>
      <c r="W323">
        <v>1114.25</v>
      </c>
      <c r="X323">
        <v>1133</v>
      </c>
      <c r="Y323">
        <v>1114.25</v>
      </c>
      <c r="Z323">
        <v>1133</v>
      </c>
      <c r="AA323">
        <v>1088.95</v>
      </c>
      <c r="AB323">
        <v>1139.95</v>
      </c>
      <c r="AC323" s="1">
        <f>(Table2[[#This Row],[Close Price]]/Table2[[#This Row],[Day Low]])-1</f>
        <v>3.859098048014209E-3</v>
      </c>
      <c r="AD323" s="1">
        <f>(Table2[[#This Row],[Day High]]/Table2[[#This Row],[Close Price]])-1</f>
        <v>1.2918510571722441E-2</v>
      </c>
      <c r="AE323" s="1">
        <f>(Table2[[#This Row],[Close Price]]/Table2[[#This Row],[Current Week Low]])-1</f>
        <v>3.859098048014209E-3</v>
      </c>
      <c r="AF323" s="1">
        <f>(Table2[[#This Row],[Current Week High]]/Table2[[#This Row],[Close Price]])-1</f>
        <v>1.2918510571722441E-2</v>
      </c>
      <c r="AG323" s="1">
        <f>(Table2[[#This Row],[Close Price]]/Table2[[#This Row],[Current Month Low]])-1</f>
        <v>2.7182147940676638E-2</v>
      </c>
      <c r="AH323" s="1">
        <f>(Table2[[#This Row],[Current Month High]]/Table2[[#This Row],[Close Price]])-1</f>
        <v>1.9131911850163164E-2</v>
      </c>
      <c r="AI323">
        <v>18.3943498279022</v>
      </c>
      <c r="AJ323">
        <v>97.014531043593095</v>
      </c>
      <c r="AK323" t="str">
        <f>IF(AND(Table2[[#This Row],[20D EMA]]&gt;Table2[[#This Row],[50D EMA]],Table2[[#This Row],[50D EMA]]&gt;Table2[[#This Row],[200D EMA]]),"Uptrend","Downtrend/NoTrend")</f>
        <v>Downtrend/NoTrend</v>
      </c>
      <c r="AL323">
        <v>-0.12</v>
      </c>
      <c r="AM323" t="s">
        <v>3215</v>
      </c>
      <c r="AN323">
        <v>-1.43</v>
      </c>
      <c r="AO323" t="s">
        <v>3215</v>
      </c>
      <c r="AP323">
        <v>7.7444478936536998E-2</v>
      </c>
      <c r="AQ323">
        <f>(Table2[[#This Row],[Sharpe Ratio]]-AVERAGE(Table2[Sharpe Ratio]))/_xlfn.STDEV.P(Table2[Sharpe Ratio])</f>
        <v>0.16520004950956949</v>
      </c>
      <c r="AR3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3">
        <f>_xlfn.RANK.AVG(Table2[[#This Row],[1Y Return vs Nifty Z-Score]],Table2[1Y Return vs Nifty Z-Score])</f>
        <v>199</v>
      </c>
      <c r="AT323">
        <f>_xlfn.RANK.AVG(Table2[[#This Row],[6M Return vs Nifty Z-Score]],Table2[6M Return vs Nifty Z-Score])</f>
        <v>513</v>
      </c>
      <c r="AU323">
        <f>_xlfn.RANK.AVG(Table2[[#This Row],[Sharpe Ratio Z-Score]],Table2[Sharpe Ratio Z-Score])</f>
        <v>303</v>
      </c>
      <c r="AV323">
        <f>(Table2[[#This Row],[Rank 1Y]]+Table2[[#This Row],[Rank 6M]]+Table2[[#This Row],[Rank Sharpe]])/3</f>
        <v>338.33333333333331</v>
      </c>
    </row>
    <row r="324" spans="1:48" x14ac:dyDescent="0.3">
      <c r="A324" t="s">
        <v>1075</v>
      </c>
      <c r="B324" t="s">
        <v>1076</v>
      </c>
      <c r="C324" t="s">
        <v>3173</v>
      </c>
      <c r="D324" t="s">
        <v>46</v>
      </c>
      <c r="E324">
        <v>12536.355129764999</v>
      </c>
      <c r="F324">
        <v>215.59</v>
      </c>
      <c r="G324">
        <v>16.8762422278079</v>
      </c>
      <c r="H324">
        <f>(Table2[[#This Row],[1Y Return vs Nifty]]-AVERAGE(Table2[1Y Return vs Nifty]))/_xlfn.STDEV.P(Table2[1Y Return vs Nifty])</f>
        <v>-0.18610779494705082</v>
      </c>
      <c r="I324">
        <v>-0.14561883300185799</v>
      </c>
      <c r="J324">
        <f>(Table2[[#This Row],[1M Return vs Nifty]]-AVERAGE(Table2[1M Return vs Nifty]))/_xlfn.STDEV.P(Table2[1M Return vs Nifty])</f>
        <v>-0.25755153505201434</v>
      </c>
      <c r="K324">
        <v>1.0881143957213499</v>
      </c>
      <c r="L324">
        <f>(Table2[[#This Row],[6M Return vs Nifty]]-AVERAGE(Table2[6M Return vs Nifty]))/_xlfn.STDEV.P(Table2[6M Return vs Nifty])</f>
        <v>-0.4721954760748111</v>
      </c>
      <c r="M324">
        <v>1.1933849416489299</v>
      </c>
      <c r="N324">
        <f>(Table2[[#This Row],[1W Return vs Nifty]]-AVERAGE(Table2[1W Return vs Nifty]))/_xlfn.STDEV.P(Table2[1W Return vs Nifty])</f>
        <v>0.27838221247446482</v>
      </c>
      <c r="O324">
        <v>220.35</v>
      </c>
      <c r="P324">
        <v>230.48277754114201</v>
      </c>
      <c r="Q324">
        <v>216.80082731160101</v>
      </c>
      <c r="R324">
        <v>55.530564506342202</v>
      </c>
      <c r="S324" s="1">
        <f>(Table2[[#This Row],[Close Price]]-Table2[[#This Row],[20D EMA]])/Table2[[#This Row],[20D EMA]]</f>
        <v>-2.1601996823235721E-2</v>
      </c>
      <c r="T324" s="1">
        <f>(Table2[[#This Row],[Close Price]]-Table2[[#This Row],[50D EMA]])/Table2[[#This Row],[50D EMA]]</f>
        <v>-6.4615576486983267E-2</v>
      </c>
      <c r="U324" s="1">
        <f>(Table2[[#This Row],[Close Price]]-Table2[[#This Row],[200D EMA]])/Table2[[#This Row],[200D EMA]]</f>
        <v>-5.5849755123891856E-3</v>
      </c>
      <c r="V324">
        <v>0.78597080229260596</v>
      </c>
      <c r="W324">
        <v>215.1</v>
      </c>
      <c r="X324">
        <v>224</v>
      </c>
      <c r="Y324">
        <v>215.1</v>
      </c>
      <c r="Z324">
        <v>224</v>
      </c>
      <c r="AA324">
        <v>204.15</v>
      </c>
      <c r="AB324">
        <v>228.7</v>
      </c>
      <c r="AC324" s="1">
        <f>(Table2[[#This Row],[Close Price]]/Table2[[#This Row],[Day Low]])-1</f>
        <v>2.2780102278010528E-3</v>
      </c>
      <c r="AD324" s="1">
        <f>(Table2[[#This Row],[Day High]]/Table2[[#This Row],[Close Price]])-1</f>
        <v>3.9009230483788571E-2</v>
      </c>
      <c r="AE324" s="1">
        <f>(Table2[[#This Row],[Close Price]]/Table2[[#This Row],[Current Week Low]])-1</f>
        <v>2.2780102278010528E-3</v>
      </c>
      <c r="AF324" s="1">
        <f>(Table2[[#This Row],[Current Week High]]/Table2[[#This Row],[Close Price]])-1</f>
        <v>3.9009230483788571E-2</v>
      </c>
      <c r="AG324" s="1">
        <f>(Table2[[#This Row],[Close Price]]/Table2[[#This Row],[Current Month Low]])-1</f>
        <v>5.6037227528777933E-2</v>
      </c>
      <c r="AH324" s="1">
        <f>(Table2[[#This Row],[Current Month High]]/Table2[[#This Row],[Close Price]])-1</f>
        <v>6.0809870587689607E-2</v>
      </c>
      <c r="AI324">
        <v>40.9620112250104</v>
      </c>
      <c r="AJ324">
        <v>85.1352511807642</v>
      </c>
      <c r="AK324" t="str">
        <f>IF(AND(Table2[[#This Row],[20D EMA]]&gt;Table2[[#This Row],[50D EMA]],Table2[[#This Row],[50D EMA]]&gt;Table2[[#This Row],[200D EMA]]),"Uptrend","Downtrend/NoTrend")</f>
        <v>Downtrend/NoTrend</v>
      </c>
      <c r="AL324">
        <v>-0.17</v>
      </c>
      <c r="AM324" t="s">
        <v>3215</v>
      </c>
      <c r="AN324">
        <v>-3.8</v>
      </c>
      <c r="AO324" t="s">
        <v>3215</v>
      </c>
      <c r="AP324">
        <v>0.11678270078384601</v>
      </c>
      <c r="AQ324">
        <f>(Table2[[#This Row],[Sharpe Ratio]]-AVERAGE(Table2[Sharpe Ratio]))/_xlfn.STDEV.P(Table2[Sharpe Ratio])</f>
        <v>0.62277944874811919</v>
      </c>
      <c r="AR3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4">
        <f>_xlfn.RANK.AVG(Table2[[#This Row],[1Y Return vs Nifty Z-Score]],Table2[1Y Return vs Nifty Z-Score])</f>
        <v>353</v>
      </c>
      <c r="AT324">
        <f>_xlfn.RANK.AVG(Table2[[#This Row],[6M Return vs Nifty Z-Score]],Table2[6M Return vs Nifty Z-Score])</f>
        <v>473</v>
      </c>
      <c r="AU324">
        <f>_xlfn.RANK.AVG(Table2[[#This Row],[Sharpe Ratio Z-Score]],Table2[Sharpe Ratio Z-Score])</f>
        <v>189</v>
      </c>
      <c r="AV324">
        <f>(Table2[[#This Row],[Rank 1Y]]+Table2[[#This Row],[Rank 6M]]+Table2[[#This Row],[Rank Sharpe]])/3</f>
        <v>338.33333333333331</v>
      </c>
    </row>
    <row r="325" spans="1:48" x14ac:dyDescent="0.3">
      <c r="A325" t="s">
        <v>66</v>
      </c>
      <c r="B325" t="s">
        <v>67</v>
      </c>
      <c r="C325" t="s">
        <v>3176</v>
      </c>
      <c r="D325" t="s">
        <v>60</v>
      </c>
      <c r="E325">
        <v>365180.5135452</v>
      </c>
      <c r="F325">
        <v>992.1</v>
      </c>
      <c r="G325">
        <v>29.148610383166002</v>
      </c>
      <c r="H325">
        <f>(Table2[[#This Row],[1Y Return vs Nifty]]-AVERAGE(Table2[1Y Return vs Nifty]))/_xlfn.STDEV.P(Table2[1Y Return vs Nifty])</f>
        <v>1.8210410602785262E-2</v>
      </c>
      <c r="I325">
        <v>-11.342077474653699</v>
      </c>
      <c r="J325">
        <f>(Table2[[#This Row],[1M Return vs Nifty]]-AVERAGE(Table2[1M Return vs Nifty]))/_xlfn.STDEV.P(Table2[1M Return vs Nifty])</f>
        <v>-1.339364233115468</v>
      </c>
      <c r="K325">
        <v>-13.2376813527008</v>
      </c>
      <c r="L325">
        <f>(Table2[[#This Row],[6M Return vs Nifty]]-AVERAGE(Table2[6M Return vs Nifty]))/_xlfn.STDEV.P(Table2[6M Return vs Nifty])</f>
        <v>-0.89869222310567198</v>
      </c>
      <c r="M325">
        <v>-6.8788717607854997</v>
      </c>
      <c r="N325">
        <f>(Table2[[#This Row],[1W Return vs Nifty]]-AVERAGE(Table2[1W Return vs Nifty]))/_xlfn.STDEV.P(Table2[1W Return vs Nifty])</f>
        <v>-1.6738747506666316</v>
      </c>
      <c r="O325">
        <v>1042.44</v>
      </c>
      <c r="P325">
        <v>1045.64898120767</v>
      </c>
      <c r="Q325">
        <v>935.54819135788296</v>
      </c>
      <c r="R325">
        <v>27.280142444908801</v>
      </c>
      <c r="S325" s="1">
        <f>(Table2[[#This Row],[Close Price]]-Table2[[#This Row],[20D EMA]])/Table2[[#This Row],[20D EMA]]</f>
        <v>-4.8290549096350895E-2</v>
      </c>
      <c r="T325" s="1">
        <f>(Table2[[#This Row],[Close Price]]-Table2[[#This Row],[50D EMA]])/Table2[[#This Row],[50D EMA]]</f>
        <v>-5.1211240263270452E-2</v>
      </c>
      <c r="U325" s="1">
        <f>(Table2[[#This Row],[Close Price]]-Table2[[#This Row],[200D EMA]])/Table2[[#This Row],[200D EMA]]</f>
        <v>6.0447777211814241E-2</v>
      </c>
      <c r="V325">
        <v>0.98022877321353097</v>
      </c>
      <c r="W325">
        <v>984.5</v>
      </c>
      <c r="X325">
        <v>999.9</v>
      </c>
      <c r="Y325">
        <v>984.5</v>
      </c>
      <c r="Z325">
        <v>999.9</v>
      </c>
      <c r="AA325">
        <v>958</v>
      </c>
      <c r="AB325">
        <v>1105</v>
      </c>
      <c r="AC325" s="1">
        <f>(Table2[[#This Row],[Close Price]]/Table2[[#This Row],[Day Low]])-1</f>
        <v>7.7196546470290617E-3</v>
      </c>
      <c r="AD325" s="1">
        <f>(Table2[[#This Row],[Day High]]/Table2[[#This Row],[Close Price]])-1</f>
        <v>7.8621106743270719E-3</v>
      </c>
      <c r="AE325" s="1">
        <f>(Table2[[#This Row],[Close Price]]/Table2[[#This Row],[Current Week Low]])-1</f>
        <v>7.7196546470290617E-3</v>
      </c>
      <c r="AF325" s="1">
        <f>(Table2[[#This Row],[Current Week High]]/Table2[[#This Row],[Close Price]])-1</f>
        <v>7.8621106743270719E-3</v>
      </c>
      <c r="AG325" s="1">
        <f>(Table2[[#This Row],[Close Price]]/Table2[[#This Row],[Current Month Low]])-1</f>
        <v>3.5594989561586576E-2</v>
      </c>
      <c r="AH325" s="1">
        <f>(Table2[[#This Row],[Current Month High]]/Table2[[#This Row],[Close Price]])-1</f>
        <v>0.11379901219635125</v>
      </c>
      <c r="AI325">
        <v>18.838826731176201</v>
      </c>
      <c r="AJ325">
        <v>63.093868157159299</v>
      </c>
      <c r="AK325" t="str">
        <f>IF(AND(Table2[[#This Row],[20D EMA]]&gt;Table2[[#This Row],[50D EMA]],Table2[[#This Row],[50D EMA]]&gt;Table2[[#This Row],[200D EMA]]),"Uptrend","Downtrend/NoTrend")</f>
        <v>Downtrend/NoTrend</v>
      </c>
      <c r="AL325">
        <v>-0.01</v>
      </c>
      <c r="AM325" t="s">
        <v>3215</v>
      </c>
      <c r="AN325">
        <v>-11.88</v>
      </c>
      <c r="AO325" t="s">
        <v>3215</v>
      </c>
      <c r="AP325">
        <v>0.15533423257477</v>
      </c>
      <c r="AQ325">
        <f>(Table2[[#This Row],[Sharpe Ratio]]-AVERAGE(Table2[Sharpe Ratio]))/_xlfn.STDEV.P(Table2[Sharpe Ratio])</f>
        <v>1.0712081251912964</v>
      </c>
      <c r="AR3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5">
        <f>_xlfn.RANK.AVG(Table2[[#This Row],[1Y Return vs Nifty Z-Score]],Table2[1Y Return vs Nifty Z-Score])</f>
        <v>289</v>
      </c>
      <c r="AT325">
        <f>_xlfn.RANK.AVG(Table2[[#This Row],[6M Return vs Nifty Z-Score]],Table2[6M Return vs Nifty Z-Score])</f>
        <v>624</v>
      </c>
      <c r="AU325">
        <f>_xlfn.RANK.AVG(Table2[[#This Row],[Sharpe Ratio Z-Score]],Table2[Sharpe Ratio Z-Score])</f>
        <v>104</v>
      </c>
      <c r="AV325">
        <f>(Table2[[#This Row],[Rank 1Y]]+Table2[[#This Row],[Rank 6M]]+Table2[[#This Row],[Rank Sharpe]])/3</f>
        <v>339</v>
      </c>
    </row>
    <row r="326" spans="1:48" x14ac:dyDescent="0.3">
      <c r="A326" t="s">
        <v>1116</v>
      </c>
      <c r="B326" t="s">
        <v>1117</v>
      </c>
      <c r="C326" t="s">
        <v>3176</v>
      </c>
      <c r="D326" t="s">
        <v>400</v>
      </c>
      <c r="E326">
        <v>11564.396564294901</v>
      </c>
      <c r="F326">
        <v>442.35</v>
      </c>
      <c r="G326">
        <v>46.9483430171218</v>
      </c>
      <c r="H326">
        <f>(Table2[[#This Row],[1Y Return vs Nifty]]-AVERAGE(Table2[1Y Return vs Nifty]))/_xlfn.STDEV.P(Table2[1Y Return vs Nifty])</f>
        <v>0.31455170227507584</v>
      </c>
      <c r="I326">
        <v>7.8575126854577997</v>
      </c>
      <c r="J326">
        <f>(Table2[[#This Row],[1M Return vs Nifty]]-AVERAGE(Table2[1M Return vs Nifty]))/_xlfn.STDEV.P(Table2[1M Return vs Nifty])</f>
        <v>0.51571879783104335</v>
      </c>
      <c r="K326">
        <v>-12.314436437004799</v>
      </c>
      <c r="L326">
        <f>(Table2[[#This Row],[6M Return vs Nifty]]-AVERAGE(Table2[6M Return vs Nifty]))/_xlfn.STDEV.P(Table2[6M Return vs Nifty])</f>
        <v>-0.87120607433096997</v>
      </c>
      <c r="M326">
        <v>5.9422518470179897</v>
      </c>
      <c r="N326">
        <f>(Table2[[#This Row],[1W Return vs Nifty]]-AVERAGE(Table2[1W Return vs Nifty]))/_xlfn.STDEV.P(Table2[1W Return vs Nifty])</f>
        <v>1.4268848957750477</v>
      </c>
      <c r="O326">
        <v>420.07</v>
      </c>
      <c r="P326">
        <v>419.91616633582498</v>
      </c>
      <c r="Q326">
        <v>400.89634896421802</v>
      </c>
      <c r="R326">
        <v>78.126981681354295</v>
      </c>
      <c r="S326" s="1">
        <f>(Table2[[#This Row],[Close Price]]-Table2[[#This Row],[20D EMA]])/Table2[[#This Row],[20D EMA]]</f>
        <v>5.3038779251077271E-2</v>
      </c>
      <c r="T326" s="1">
        <f>(Table2[[#This Row],[Close Price]]-Table2[[#This Row],[50D EMA]])/Table2[[#This Row],[50D EMA]]</f>
        <v>5.3424553429156953E-2</v>
      </c>
      <c r="U326" s="1">
        <f>(Table2[[#This Row],[Close Price]]-Table2[[#This Row],[200D EMA]])/Table2[[#This Row],[200D EMA]]</f>
        <v>0.10340241596832787</v>
      </c>
      <c r="V326">
        <v>0.867566972074441</v>
      </c>
      <c r="W326">
        <v>440.5</v>
      </c>
      <c r="X326">
        <v>453</v>
      </c>
      <c r="Y326">
        <v>440.5</v>
      </c>
      <c r="Z326">
        <v>453</v>
      </c>
      <c r="AA326">
        <v>400.2</v>
      </c>
      <c r="AB326">
        <v>453</v>
      </c>
      <c r="AC326" s="1">
        <f>(Table2[[#This Row],[Close Price]]/Table2[[#This Row],[Day Low]])-1</f>
        <v>4.199772985244099E-3</v>
      </c>
      <c r="AD326" s="1">
        <f>(Table2[[#This Row],[Day High]]/Table2[[#This Row],[Close Price]])-1</f>
        <v>2.4075957951848137E-2</v>
      </c>
      <c r="AE326" s="1">
        <f>(Table2[[#This Row],[Close Price]]/Table2[[#This Row],[Current Week Low]])-1</f>
        <v>4.199772985244099E-3</v>
      </c>
      <c r="AF326" s="1">
        <f>(Table2[[#This Row],[Current Week High]]/Table2[[#This Row],[Close Price]])-1</f>
        <v>2.4075957951848137E-2</v>
      </c>
      <c r="AG326" s="1">
        <f>(Table2[[#This Row],[Close Price]]/Table2[[#This Row],[Current Month Low]])-1</f>
        <v>0.10532233883058484</v>
      </c>
      <c r="AH326" s="1">
        <f>(Table2[[#This Row],[Current Month High]]/Table2[[#This Row],[Close Price]])-1</f>
        <v>2.4075957951848137E-2</v>
      </c>
      <c r="AI326">
        <v>25.2288911495422</v>
      </c>
      <c r="AJ326">
        <v>73.470588235294102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0.1</v>
      </c>
      <c r="AM326" t="s">
        <v>3216</v>
      </c>
      <c r="AN326">
        <v>9.85</v>
      </c>
      <c r="AO326" t="s">
        <v>3216</v>
      </c>
      <c r="AP326">
        <v>0.111069639030607</v>
      </c>
      <c r="AQ326">
        <f>(Table2[[#This Row],[Sharpe Ratio]]-AVERAGE(Table2[Sharpe Ratio]))/_xlfn.STDEV.P(Table2[Sharpe Ratio])</f>
        <v>0.55632552068276953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1.9422748422329665</v>
      </c>
      <c r="AS326">
        <f>_xlfn.RANK.AVG(Table2[[#This Row],[1Y Return vs Nifty Z-Score]],Table2[1Y Return vs Nifty Z-Score])</f>
        <v>206</v>
      </c>
      <c r="AT326">
        <f>_xlfn.RANK.AVG(Table2[[#This Row],[6M Return vs Nifty Z-Score]],Table2[6M Return vs Nifty Z-Score])</f>
        <v>611</v>
      </c>
      <c r="AU326">
        <f>_xlfn.RANK.AVG(Table2[[#This Row],[Sharpe Ratio Z-Score]],Table2[Sharpe Ratio Z-Score])</f>
        <v>202</v>
      </c>
      <c r="AV326">
        <f>(Table2[[#This Row],[Rank 1Y]]+Table2[[#This Row],[Rank 6M]]+Table2[[#This Row],[Rank Sharpe]])/3</f>
        <v>339.66666666666669</v>
      </c>
    </row>
    <row r="327" spans="1:48" x14ac:dyDescent="0.3">
      <c r="A327" t="s">
        <v>133</v>
      </c>
      <c r="B327" t="s">
        <v>134</v>
      </c>
      <c r="C327" t="s">
        <v>3183</v>
      </c>
      <c r="D327" t="s">
        <v>135</v>
      </c>
      <c r="E327">
        <v>213767.91893016</v>
      </c>
      <c r="F327">
        <v>862.1</v>
      </c>
      <c r="G327">
        <v>37.134993274715299</v>
      </c>
      <c r="H327">
        <f>(Table2[[#This Row],[1Y Return vs Nifty]]-AVERAGE(Table2[1Y Return vs Nifty]))/_xlfn.STDEV.P(Table2[1Y Return vs Nifty])</f>
        <v>0.15117280226008228</v>
      </c>
      <c r="I327">
        <v>-0.19989831628022101</v>
      </c>
      <c r="J327">
        <f>(Table2[[#This Row],[1M Return vs Nifty]]-AVERAGE(Table2[1M Return vs Nifty]))/_xlfn.STDEV.P(Table2[1M Return vs Nifty])</f>
        <v>-0.26279607139464067</v>
      </c>
      <c r="K327">
        <v>-12.1671699288942</v>
      </c>
      <c r="L327">
        <f>(Table2[[#This Row],[6M Return vs Nifty]]-AVERAGE(Table2[6M Return vs Nifty]))/_xlfn.STDEV.P(Table2[6M Return vs Nifty])</f>
        <v>-0.86682176732570759</v>
      </c>
      <c r="M327">
        <v>4.1692263400299003</v>
      </c>
      <c r="N327">
        <f>(Table2[[#This Row],[1W Return vs Nifty]]-AVERAGE(Table2[1W Return vs Nifty]))/_xlfn.STDEV.P(Table2[1W Return vs Nifty])</f>
        <v>0.99808270086957829</v>
      </c>
      <c r="O327">
        <v>842.43</v>
      </c>
      <c r="P327">
        <v>842.23574215839301</v>
      </c>
      <c r="Q327">
        <v>792.06694982690897</v>
      </c>
      <c r="R327">
        <v>65.551016020460807</v>
      </c>
      <c r="S327" s="1">
        <f>(Table2[[#This Row],[Close Price]]-Table2[[#This Row],[20D EMA]])/Table2[[#This Row],[20D EMA]]</f>
        <v>2.3349120995216306E-2</v>
      </c>
      <c r="T327" s="1">
        <f>(Table2[[#This Row],[Close Price]]-Table2[[#This Row],[50D EMA]])/Table2[[#This Row],[50D EMA]]</f>
        <v>2.358515181355399E-2</v>
      </c>
      <c r="U327" s="1">
        <f>(Table2[[#This Row],[Close Price]]-Table2[[#This Row],[200D EMA]])/Table2[[#This Row],[200D EMA]]</f>
        <v>8.8418094188118107E-2</v>
      </c>
      <c r="V327">
        <v>0.69244834574020897</v>
      </c>
      <c r="W327">
        <v>858.5</v>
      </c>
      <c r="X327">
        <v>880.8</v>
      </c>
      <c r="Y327">
        <v>858.5</v>
      </c>
      <c r="Z327">
        <v>880.8</v>
      </c>
      <c r="AA327">
        <v>809.55</v>
      </c>
      <c r="AB327">
        <v>880.8</v>
      </c>
      <c r="AC327" s="1">
        <f>(Table2[[#This Row],[Close Price]]/Table2[[#This Row],[Day Low]])-1</f>
        <v>4.1933605125219486E-3</v>
      </c>
      <c r="AD327" s="1">
        <f>(Table2[[#This Row],[Day High]]/Table2[[#This Row],[Close Price]])-1</f>
        <v>2.1691219116111826E-2</v>
      </c>
      <c r="AE327" s="1">
        <f>(Table2[[#This Row],[Close Price]]/Table2[[#This Row],[Current Week Low]])-1</f>
        <v>4.1933605125219486E-3</v>
      </c>
      <c r="AF327" s="1">
        <f>(Table2[[#This Row],[Current Week High]]/Table2[[#This Row],[Close Price]])-1</f>
        <v>2.1691219116111826E-2</v>
      </c>
      <c r="AG327" s="1">
        <f>(Table2[[#This Row],[Close Price]]/Table2[[#This Row],[Current Month Low]])-1</f>
        <v>6.4912605768636888E-2</v>
      </c>
      <c r="AH327" s="1">
        <f>(Table2[[#This Row],[Current Month High]]/Table2[[#This Row],[Close Price]])-1</f>
        <v>2.1691219116111826E-2</v>
      </c>
      <c r="AI327">
        <v>12.2375594478598</v>
      </c>
      <c r="AJ327">
        <v>68.198224563457202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0.09</v>
      </c>
      <c r="AM327" t="s">
        <v>3216</v>
      </c>
      <c r="AN327">
        <v>3.63</v>
      </c>
      <c r="AO327" t="s">
        <v>3216</v>
      </c>
      <c r="AP327">
        <v>0.129342027636835</v>
      </c>
      <c r="AQ327">
        <f>(Table2[[#This Row],[Sharpe Ratio]]-AVERAGE(Table2[Sharpe Ratio]))/_xlfn.STDEV.P(Table2[Sharpe Ratio])</f>
        <v>0.76886864562483093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0.78850631003414329</v>
      </c>
      <c r="AS327">
        <f>_xlfn.RANK.AVG(Table2[[#This Row],[1Y Return vs Nifty Z-Score]],Table2[1Y Return vs Nifty Z-Score])</f>
        <v>258</v>
      </c>
      <c r="AT327">
        <f>_xlfn.RANK.AVG(Table2[[#This Row],[6M Return vs Nifty Z-Score]],Table2[6M Return vs Nifty Z-Score])</f>
        <v>609</v>
      </c>
      <c r="AU327">
        <f>_xlfn.RANK.AVG(Table2[[#This Row],[Sharpe Ratio Z-Score]],Table2[Sharpe Ratio Z-Score])</f>
        <v>155</v>
      </c>
      <c r="AV327">
        <f>(Table2[[#This Row],[Rank 1Y]]+Table2[[#This Row],[Rank 6M]]+Table2[[#This Row],[Rank Sharpe]])/3</f>
        <v>340.66666666666669</v>
      </c>
    </row>
    <row r="328" spans="1:48" x14ac:dyDescent="0.3">
      <c r="A328" t="s">
        <v>1175</v>
      </c>
      <c r="B328" t="s">
        <v>1176</v>
      </c>
      <c r="C328" t="s">
        <v>3178</v>
      </c>
      <c r="D328" t="s">
        <v>75</v>
      </c>
      <c r="E328">
        <v>10650.52187622</v>
      </c>
      <c r="F328">
        <v>212.15</v>
      </c>
      <c r="G328">
        <v>37.734023022029298</v>
      </c>
      <c r="H328">
        <f>(Table2[[#This Row],[1Y Return vs Nifty]]-AVERAGE(Table2[1Y Return vs Nifty]))/_xlfn.STDEV.P(Table2[1Y Return vs Nifty])</f>
        <v>0.16114583122179343</v>
      </c>
      <c r="I328">
        <v>30.926501785423198</v>
      </c>
      <c r="J328">
        <f>(Table2[[#This Row],[1M Return vs Nifty]]-AVERAGE(Table2[1M Return vs Nifty]))/_xlfn.STDEV.P(Table2[1M Return vs Nifty])</f>
        <v>2.7446669088873534</v>
      </c>
      <c r="K328">
        <v>9.1698016968087703</v>
      </c>
      <c r="L328">
        <f>(Table2[[#This Row],[6M Return vs Nifty]]-AVERAGE(Table2[6M Return vs Nifty]))/_xlfn.STDEV.P(Table2[6M Return vs Nifty])</f>
        <v>-0.23159359922521022</v>
      </c>
      <c r="M328">
        <v>15.9653861114572</v>
      </c>
      <c r="N328">
        <f>(Table2[[#This Row],[1W Return vs Nifty]]-AVERAGE(Table2[1W Return vs Nifty]))/_xlfn.STDEV.P(Table2[1W Return vs Nifty])</f>
        <v>3.8509571696843161</v>
      </c>
      <c r="O328">
        <v>187.93</v>
      </c>
      <c r="P328">
        <v>175.109682300614</v>
      </c>
      <c r="Q328">
        <v>164.009090449339</v>
      </c>
      <c r="R328">
        <v>65.437080230374093</v>
      </c>
      <c r="S328" s="1">
        <f>(Table2[[#This Row],[Close Price]]-Table2[[#This Row],[20D EMA]])/Table2[[#This Row],[20D EMA]]</f>
        <v>0.12887777363912095</v>
      </c>
      <c r="T328" s="1">
        <f>(Table2[[#This Row],[Close Price]]-Table2[[#This Row],[50D EMA]])/Table2[[#This Row],[50D EMA]]</f>
        <v>0.21152638285185291</v>
      </c>
      <c r="U328" s="1">
        <f>(Table2[[#This Row],[Close Price]]-Table2[[#This Row],[200D EMA]])/Table2[[#This Row],[200D EMA]]</f>
        <v>0.29352586139444092</v>
      </c>
      <c r="V328">
        <v>4.8672673993061997</v>
      </c>
      <c r="W328">
        <v>206.1</v>
      </c>
      <c r="X328">
        <v>219.65</v>
      </c>
      <c r="Y328">
        <v>206.1</v>
      </c>
      <c r="Z328">
        <v>219.65</v>
      </c>
      <c r="AA328">
        <v>163.15</v>
      </c>
      <c r="AB328">
        <v>246</v>
      </c>
      <c r="AC328" s="1">
        <f>(Table2[[#This Row],[Close Price]]/Table2[[#This Row],[Day Low]])-1</f>
        <v>2.9354682193110104E-2</v>
      </c>
      <c r="AD328" s="1">
        <f>(Table2[[#This Row],[Day High]]/Table2[[#This Row],[Close Price]])-1</f>
        <v>3.5352345038887512E-2</v>
      </c>
      <c r="AE328" s="1">
        <f>(Table2[[#This Row],[Close Price]]/Table2[[#This Row],[Current Week Low]])-1</f>
        <v>2.9354682193110104E-2</v>
      </c>
      <c r="AF328" s="1">
        <f>(Table2[[#This Row],[Current Week High]]/Table2[[#This Row],[Close Price]])-1</f>
        <v>3.5352345038887512E-2</v>
      </c>
      <c r="AG328" s="1">
        <f>(Table2[[#This Row],[Close Price]]/Table2[[#This Row],[Current Month Low]])-1</f>
        <v>0.30033711308611699</v>
      </c>
      <c r="AH328" s="1">
        <f>(Table2[[#This Row],[Current Month High]]/Table2[[#This Row],[Close Price]])-1</f>
        <v>0.15955691727551269</v>
      </c>
      <c r="AI328">
        <v>15.9556917275512</v>
      </c>
      <c r="AJ328">
        <v>76.7916666666666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0.18</v>
      </c>
      <c r="AM328" t="s">
        <v>3216</v>
      </c>
      <c r="AN328">
        <v>28.24</v>
      </c>
      <c r="AO328" t="s">
        <v>3216</v>
      </c>
      <c r="AP328">
        <v>5.1079465735750999E-2</v>
      </c>
      <c r="AQ328">
        <f>(Table2[[#This Row],[Sharpe Ratio]]-AVERAGE(Table2[Sharpe Ratio]))/_xlfn.STDEV.P(Table2[Sharpe Ratio])</f>
        <v>-0.14147590926047218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6.3837004013077809</v>
      </c>
      <c r="AS328">
        <f>_xlfn.RANK.AVG(Table2[[#This Row],[1Y Return vs Nifty Z-Score]],Table2[1Y Return vs Nifty Z-Score])</f>
        <v>253</v>
      </c>
      <c r="AT328">
        <f>_xlfn.RANK.AVG(Table2[[#This Row],[6M Return vs Nifty Z-Score]],Table2[6M Return vs Nifty Z-Score])</f>
        <v>387</v>
      </c>
      <c r="AU328">
        <f>_xlfn.RANK.AVG(Table2[[#This Row],[Sharpe Ratio Z-Score]],Table2[Sharpe Ratio Z-Score])</f>
        <v>383</v>
      </c>
      <c r="AV328">
        <f>(Table2[[#This Row],[Rank 1Y]]+Table2[[#This Row],[Rank 6M]]+Table2[[#This Row],[Rank Sharpe]])/3</f>
        <v>341</v>
      </c>
    </row>
    <row r="329" spans="1:48" x14ac:dyDescent="0.3">
      <c r="A329" t="s">
        <v>2000</v>
      </c>
      <c r="B329" t="s">
        <v>2001</v>
      </c>
      <c r="C329" t="s">
        <v>3184</v>
      </c>
      <c r="D329" t="s">
        <v>282</v>
      </c>
      <c r="E329">
        <v>3478.1244363999999</v>
      </c>
      <c r="F329">
        <v>339.7</v>
      </c>
      <c r="G329">
        <v>27.067416528775301</v>
      </c>
      <c r="H329">
        <f>(Table2[[#This Row],[1Y Return vs Nifty]]-AVERAGE(Table2[1Y Return vs Nifty]))/_xlfn.STDEV.P(Table2[1Y Return vs Nifty])</f>
        <v>-1.6438630914503458E-2</v>
      </c>
      <c r="I329">
        <v>2.9389018380923999</v>
      </c>
      <c r="J329">
        <f>(Table2[[#This Row],[1M Return vs Nifty]]-AVERAGE(Table2[1M Return vs Nifty]))/_xlfn.STDEV.P(Table2[1M Return vs Nifty])</f>
        <v>4.047784514999897E-2</v>
      </c>
      <c r="K329">
        <v>30.504361068546899</v>
      </c>
      <c r="L329">
        <f>(Table2[[#This Row],[6M Return vs Nifty]]-AVERAGE(Table2[6M Return vs Nifty]))/_xlfn.STDEV.P(Table2[6M Return vs Nifty])</f>
        <v>0.40356275307621503</v>
      </c>
      <c r="M329">
        <v>1.14543009537475</v>
      </c>
      <c r="N329">
        <f>(Table2[[#This Row],[1W Return vs Nifty]]-AVERAGE(Table2[1W Return vs Nifty]))/_xlfn.STDEV.P(Table2[1W Return vs Nifty])</f>
        <v>0.26678444173869342</v>
      </c>
      <c r="O329">
        <v>334.25</v>
      </c>
      <c r="P329">
        <v>323.24587731306502</v>
      </c>
      <c r="Q329">
        <v>277.95180058504098</v>
      </c>
      <c r="R329">
        <v>58.7142752497885</v>
      </c>
      <c r="S329" s="1">
        <f>(Table2[[#This Row],[Close Price]]-Table2[[#This Row],[20D EMA]])/Table2[[#This Row],[20D EMA]]</f>
        <v>1.6305160807778576E-2</v>
      </c>
      <c r="T329" s="1">
        <f>(Table2[[#This Row],[Close Price]]-Table2[[#This Row],[50D EMA]])/Table2[[#This Row],[50D EMA]]</f>
        <v>5.0902807558467565E-2</v>
      </c>
      <c r="U329" s="1">
        <f>(Table2[[#This Row],[Close Price]]-Table2[[#This Row],[200D EMA]])/Table2[[#This Row],[200D EMA]]</f>
        <v>0.22215434217367763</v>
      </c>
      <c r="V329">
        <v>0.45424586811045697</v>
      </c>
      <c r="W329">
        <v>331.55</v>
      </c>
      <c r="X329">
        <v>359.5</v>
      </c>
      <c r="Y329">
        <v>331.55</v>
      </c>
      <c r="Z329">
        <v>359.5</v>
      </c>
      <c r="AA329">
        <v>316.35000000000002</v>
      </c>
      <c r="AB329">
        <v>359.5</v>
      </c>
      <c r="AC329" s="1">
        <f>(Table2[[#This Row],[Close Price]]/Table2[[#This Row],[Day Low]])-1</f>
        <v>2.4581511084300844E-2</v>
      </c>
      <c r="AD329" s="1">
        <f>(Table2[[#This Row],[Day High]]/Table2[[#This Row],[Close Price]])-1</f>
        <v>5.8286723579629163E-2</v>
      </c>
      <c r="AE329" s="1">
        <f>(Table2[[#This Row],[Close Price]]/Table2[[#This Row],[Current Week Low]])-1</f>
        <v>2.4581511084300844E-2</v>
      </c>
      <c r="AF329" s="1">
        <f>(Table2[[#This Row],[Current Week High]]/Table2[[#This Row],[Close Price]])-1</f>
        <v>5.8286723579629163E-2</v>
      </c>
      <c r="AG329" s="1">
        <f>(Table2[[#This Row],[Close Price]]/Table2[[#This Row],[Current Month Low]])-1</f>
        <v>7.3810652758021122E-2</v>
      </c>
      <c r="AH329" s="1">
        <f>(Table2[[#This Row],[Current Month High]]/Table2[[#This Row],[Close Price]])-1</f>
        <v>5.8286723579629163E-2</v>
      </c>
      <c r="AI329">
        <v>6.8148366205475597</v>
      </c>
      <c r="AJ329">
        <v>80.068910681155501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0.18</v>
      </c>
      <c r="AM329" t="s">
        <v>3216</v>
      </c>
      <c r="AN329">
        <v>3.9</v>
      </c>
      <c r="AO329" t="s">
        <v>3216</v>
      </c>
      <c r="AP329">
        <v>5.3783792536990001E-3</v>
      </c>
      <c r="AQ329">
        <f>(Table2[[#This Row],[Sharpe Ratio]]-AVERAGE(Table2[Sharpe Ratio]))/_xlfn.STDEV.P(Table2[Sharpe Ratio])</f>
        <v>-0.67306769747539552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2.131871157500842E-2</v>
      </c>
      <c r="AS329">
        <f>_xlfn.RANK.AVG(Table2[[#This Row],[1Y Return vs Nifty Z-Score]],Table2[1Y Return vs Nifty Z-Score])</f>
        <v>302</v>
      </c>
      <c r="AT329">
        <f>_xlfn.RANK.AVG(Table2[[#This Row],[6M Return vs Nifty Z-Score]],Table2[6M Return vs Nifty Z-Score])</f>
        <v>207</v>
      </c>
      <c r="AU329">
        <f>_xlfn.RANK.AVG(Table2[[#This Row],[Sharpe Ratio Z-Score]],Table2[Sharpe Ratio Z-Score])</f>
        <v>514</v>
      </c>
      <c r="AV329">
        <f>(Table2[[#This Row],[Rank 1Y]]+Table2[[#This Row],[Rank 6M]]+Table2[[#This Row],[Rank Sharpe]])/3</f>
        <v>341</v>
      </c>
    </row>
    <row r="330" spans="1:48" x14ac:dyDescent="0.3">
      <c r="A330" t="s">
        <v>2008</v>
      </c>
      <c r="B330" t="s">
        <v>2009</v>
      </c>
      <c r="C330" t="s">
        <v>3177</v>
      </c>
      <c r="D330" t="s">
        <v>127</v>
      </c>
      <c r="E330">
        <v>3440.92311015</v>
      </c>
      <c r="F330">
        <v>669.4</v>
      </c>
      <c r="G330">
        <v>47.328908861649303</v>
      </c>
      <c r="H330">
        <f>(Table2[[#This Row],[1Y Return vs Nifty]]-AVERAGE(Table2[1Y Return vs Nifty]))/_xlfn.STDEV.P(Table2[1Y Return vs Nifty])</f>
        <v>0.32088760496827112</v>
      </c>
      <c r="I330">
        <v>-9.7086759541805705</v>
      </c>
      <c r="J330">
        <f>(Table2[[#This Row],[1M Return vs Nifty]]-AVERAGE(Table2[1M Return vs Nifty]))/_xlfn.STDEV.P(Table2[1M Return vs Nifty])</f>
        <v>-1.1815433932911279</v>
      </c>
      <c r="K330">
        <v>2.6456562494946101</v>
      </c>
      <c r="L330">
        <f>(Table2[[#This Row],[6M Return vs Nifty]]-AVERAGE(Table2[6M Return vs Nifty]))/_xlfn.STDEV.P(Table2[6M Return vs Nifty])</f>
        <v>-0.42582551899428545</v>
      </c>
      <c r="M330">
        <v>-1.7782812595292501</v>
      </c>
      <c r="N330">
        <f>(Table2[[#This Row],[1W Return vs Nifty]]-AVERAGE(Table2[1W Return vs Nifty]))/_xlfn.STDEV.P(Table2[1W Return vs Nifty])</f>
        <v>-0.44030851395294801</v>
      </c>
      <c r="O330">
        <v>658.73</v>
      </c>
      <c r="P330">
        <v>681.79303883733598</v>
      </c>
      <c r="Q330">
        <v>634.81981480282502</v>
      </c>
      <c r="R330">
        <v>39.536285117591902</v>
      </c>
      <c r="S330" s="1">
        <f>(Table2[[#This Row],[Close Price]]-Table2[[#This Row],[20D EMA]])/Table2[[#This Row],[20D EMA]]</f>
        <v>1.6197835228393968E-2</v>
      </c>
      <c r="T330" s="1">
        <f>(Table2[[#This Row],[Close Price]]-Table2[[#This Row],[50D EMA]])/Table2[[#This Row],[50D EMA]]</f>
        <v>-1.817712726793148E-2</v>
      </c>
      <c r="U330" s="1">
        <f>(Table2[[#This Row],[Close Price]]-Table2[[#This Row],[200D EMA]])/Table2[[#This Row],[200D EMA]]</f>
        <v>5.4472441456345465E-2</v>
      </c>
      <c r="V330">
        <v>0.75759386678653795</v>
      </c>
      <c r="W330">
        <v>638</v>
      </c>
      <c r="X330">
        <v>672</v>
      </c>
      <c r="Y330">
        <v>638</v>
      </c>
      <c r="Z330">
        <v>672</v>
      </c>
      <c r="AA330">
        <v>618</v>
      </c>
      <c r="AB330">
        <v>672</v>
      </c>
      <c r="AC330" s="1">
        <f>(Table2[[#This Row],[Close Price]]/Table2[[#This Row],[Day Low]])-1</f>
        <v>4.921630094043894E-2</v>
      </c>
      <c r="AD330" s="1">
        <f>(Table2[[#This Row],[Day High]]/Table2[[#This Row],[Close Price]])-1</f>
        <v>3.8840752913056331E-3</v>
      </c>
      <c r="AE330" s="1">
        <f>(Table2[[#This Row],[Close Price]]/Table2[[#This Row],[Current Week Low]])-1</f>
        <v>4.921630094043894E-2</v>
      </c>
      <c r="AF330" s="1">
        <f>(Table2[[#This Row],[Current Week High]]/Table2[[#This Row],[Close Price]])-1</f>
        <v>3.8840752913056331E-3</v>
      </c>
      <c r="AG330" s="1">
        <f>(Table2[[#This Row],[Close Price]]/Table2[[#This Row],[Current Month Low]])-1</f>
        <v>8.3171521035598772E-2</v>
      </c>
      <c r="AH330" s="1">
        <f>(Table2[[#This Row],[Current Month High]]/Table2[[#This Row],[Close Price]])-1</f>
        <v>3.8840752913056331E-3</v>
      </c>
      <c r="AI330">
        <v>31.4610098595757</v>
      </c>
      <c r="AJ330">
        <v>76.879376403752104</v>
      </c>
      <c r="AK330" t="str">
        <f>IF(AND(Table2[[#This Row],[20D EMA]]&gt;Table2[[#This Row],[50D EMA]],Table2[[#This Row],[50D EMA]]&gt;Table2[[#This Row],[200D EMA]]),"Uptrend","Downtrend/NoTrend")</f>
        <v>Downtrend/NoTrend</v>
      </c>
      <c r="AL330">
        <v>-7.0000000000000007E-2</v>
      </c>
      <c r="AM330" t="s">
        <v>3215</v>
      </c>
      <c r="AN330">
        <v>-0.22</v>
      </c>
      <c r="AO330" t="s">
        <v>3215</v>
      </c>
      <c r="AP330">
        <v>5.6189530000219E-2</v>
      </c>
      <c r="AQ330">
        <f>(Table2[[#This Row],[Sharpe Ratio]]-AVERAGE(Table2[Sharpe Ratio]))/_xlfn.STDEV.P(Table2[Sharpe Ratio])</f>
        <v>-8.2036005106146476E-2</v>
      </c>
      <c r="AR3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0">
        <f>_xlfn.RANK.AVG(Table2[[#This Row],[1Y Return vs Nifty Z-Score]],Table2[1Y Return vs Nifty Z-Score])</f>
        <v>204</v>
      </c>
      <c r="AT330">
        <f>_xlfn.RANK.AVG(Table2[[#This Row],[6M Return vs Nifty Z-Score]],Table2[6M Return vs Nifty Z-Score])</f>
        <v>452</v>
      </c>
      <c r="AU330">
        <f>_xlfn.RANK.AVG(Table2[[#This Row],[Sharpe Ratio Z-Score]],Table2[Sharpe Ratio Z-Score])</f>
        <v>371</v>
      </c>
      <c r="AV330">
        <f>(Table2[[#This Row],[Rank 1Y]]+Table2[[#This Row],[Rank 6M]]+Table2[[#This Row],[Rank Sharpe]])/3</f>
        <v>342.33333333333331</v>
      </c>
    </row>
    <row r="331" spans="1:48" x14ac:dyDescent="0.3">
      <c r="A331" t="s">
        <v>967</v>
      </c>
      <c r="B331" t="s">
        <v>968</v>
      </c>
      <c r="C331" t="s">
        <v>3180</v>
      </c>
      <c r="D331" t="s">
        <v>338</v>
      </c>
      <c r="E331">
        <v>15679.364415120001</v>
      </c>
      <c r="F331">
        <v>4558.75</v>
      </c>
      <c r="G331">
        <v>27.680236473928598</v>
      </c>
      <c r="H331">
        <f>(Table2[[#This Row],[1Y Return vs Nifty]]-AVERAGE(Table2[1Y Return vs Nifty]))/_xlfn.STDEV.P(Table2[1Y Return vs Nifty])</f>
        <v>-6.2360139514355678E-3</v>
      </c>
      <c r="I331">
        <v>10.2732105669626</v>
      </c>
      <c r="J331">
        <f>(Table2[[#This Row],[1M Return vs Nifty]]-AVERAGE(Table2[1M Return vs Nifty]))/_xlfn.STDEV.P(Table2[1M Return vs Nifty])</f>
        <v>0.74912587113322504</v>
      </c>
      <c r="K331">
        <v>20.911131110438198</v>
      </c>
      <c r="L331">
        <f>(Table2[[#This Row],[6M Return vs Nifty]]-AVERAGE(Table2[6M Return vs Nifty]))/_xlfn.STDEV.P(Table2[6M Return vs Nifty])</f>
        <v>0.1179603724124393</v>
      </c>
      <c r="M331">
        <v>1.8680834211612301</v>
      </c>
      <c r="N331">
        <f>(Table2[[#This Row],[1W Return vs Nifty]]-AVERAGE(Table2[1W Return vs Nifty]))/_xlfn.STDEV.P(Table2[1W Return vs Nifty])</f>
        <v>0.44155650848655298</v>
      </c>
      <c r="O331">
        <v>4453.3599999999997</v>
      </c>
      <c r="P331">
        <v>4342.0189366241702</v>
      </c>
      <c r="Q331">
        <v>3864.1911688923901</v>
      </c>
      <c r="R331">
        <v>65.785584310031993</v>
      </c>
      <c r="S331" s="1">
        <f>(Table2[[#This Row],[Close Price]]-Table2[[#This Row],[20D EMA]])/Table2[[#This Row],[20D EMA]]</f>
        <v>2.3665277453428498E-2</v>
      </c>
      <c r="T331" s="1">
        <f>(Table2[[#This Row],[Close Price]]-Table2[[#This Row],[50D EMA]])/Table2[[#This Row],[50D EMA]]</f>
        <v>4.9914813025742737E-2</v>
      </c>
      <c r="U331" s="1">
        <f>(Table2[[#This Row],[Close Price]]-Table2[[#This Row],[200D EMA]])/Table2[[#This Row],[200D EMA]]</f>
        <v>0.1797423576501507</v>
      </c>
      <c r="V331">
        <v>0.568416974389225</v>
      </c>
      <c r="W331">
        <v>4510</v>
      </c>
      <c r="X331">
        <v>4654</v>
      </c>
      <c r="Y331">
        <v>4510</v>
      </c>
      <c r="Z331">
        <v>4654</v>
      </c>
      <c r="AA331">
        <v>4378.05</v>
      </c>
      <c r="AB331">
        <v>4727</v>
      </c>
      <c r="AC331" s="1">
        <f>(Table2[[#This Row],[Close Price]]/Table2[[#This Row],[Day Low]])-1</f>
        <v>1.080931263858087E-2</v>
      </c>
      <c r="AD331" s="1">
        <f>(Table2[[#This Row],[Day High]]/Table2[[#This Row],[Close Price]])-1</f>
        <v>2.0893885385248057E-2</v>
      </c>
      <c r="AE331" s="1">
        <f>(Table2[[#This Row],[Close Price]]/Table2[[#This Row],[Current Week Low]])-1</f>
        <v>1.080931263858087E-2</v>
      </c>
      <c r="AF331" s="1">
        <f>(Table2[[#This Row],[Current Week High]]/Table2[[#This Row],[Close Price]])-1</f>
        <v>2.0893885385248057E-2</v>
      </c>
      <c r="AG331" s="1">
        <f>(Table2[[#This Row],[Close Price]]/Table2[[#This Row],[Current Month Low]])-1</f>
        <v>4.1274083210561807E-2</v>
      </c>
      <c r="AH331" s="1">
        <f>(Table2[[#This Row],[Current Month High]]/Table2[[#This Row],[Close Price]])-1</f>
        <v>3.6907046887852957E-2</v>
      </c>
      <c r="AI331">
        <v>7.2223745544282902</v>
      </c>
      <c r="AJ331">
        <v>67.536428952058898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-0.05</v>
      </c>
      <c r="AM331" t="s">
        <v>3215</v>
      </c>
      <c r="AN331">
        <v>0.04</v>
      </c>
      <c r="AO331" t="s">
        <v>3216</v>
      </c>
      <c r="AP331">
        <v>2.6193056543424999E-2</v>
      </c>
      <c r="AQ331">
        <f>(Table2[[#This Row],[Sharpe Ratio]]-AVERAGE(Table2[Sharpe Ratio]))/_xlfn.STDEV.P(Table2[Sharpe Ratio])</f>
        <v>-0.4309528513456985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0.87145388673508317</v>
      </c>
      <c r="AS331">
        <f>_xlfn.RANK.AVG(Table2[[#This Row],[1Y Return vs Nifty Z-Score]],Table2[1Y Return vs Nifty Z-Score])</f>
        <v>299</v>
      </c>
      <c r="AT331">
        <f>_xlfn.RANK.AVG(Table2[[#This Row],[6M Return vs Nifty Z-Score]],Table2[6M Return vs Nifty Z-Score])</f>
        <v>271</v>
      </c>
      <c r="AU331">
        <f>_xlfn.RANK.AVG(Table2[[#This Row],[Sharpe Ratio Z-Score]],Table2[Sharpe Ratio Z-Score])</f>
        <v>458</v>
      </c>
      <c r="AV331">
        <f>(Table2[[#This Row],[Rank 1Y]]+Table2[[#This Row],[Rank 6M]]+Table2[[#This Row],[Rank Sharpe]])/3</f>
        <v>342.66666666666669</v>
      </c>
    </row>
    <row r="332" spans="1:48" x14ac:dyDescent="0.3">
      <c r="A332" t="s">
        <v>1214</v>
      </c>
      <c r="B332" t="s">
        <v>1215</v>
      </c>
      <c r="C332" t="s">
        <v>3179</v>
      </c>
      <c r="D332" t="s">
        <v>78</v>
      </c>
      <c r="E332">
        <v>10052.556731164999</v>
      </c>
      <c r="F332">
        <v>891.65</v>
      </c>
      <c r="G332">
        <v>1.18843460082359</v>
      </c>
      <c r="H332">
        <f>(Table2[[#This Row],[1Y Return vs Nifty]]-AVERAGE(Table2[1Y Return vs Nifty]))/_xlfn.STDEV.P(Table2[1Y Return vs Nifty])</f>
        <v>-0.44728841329062891</v>
      </c>
      <c r="I332">
        <v>18.415546606210899</v>
      </c>
      <c r="J332">
        <f>(Table2[[#This Row],[1M Return vs Nifty]]-AVERAGE(Table2[1M Return vs Nifty]))/_xlfn.STDEV.P(Table2[1M Return vs Nifty])</f>
        <v>1.5358462798873058</v>
      </c>
      <c r="K332">
        <v>0.87971498076013699</v>
      </c>
      <c r="L332">
        <f>(Table2[[#This Row],[6M Return vs Nifty]]-AVERAGE(Table2[6M Return vs Nifty]))/_xlfn.STDEV.P(Table2[6M Return vs Nifty])</f>
        <v>-0.47839978570793434</v>
      </c>
      <c r="M332">
        <v>9.5669036023745804</v>
      </c>
      <c r="N332">
        <f>(Table2[[#This Row],[1W Return vs Nifty]]-AVERAGE(Table2[1W Return vs Nifty]))/_xlfn.STDEV.P(Table2[1W Return vs Nifty])</f>
        <v>2.3034986965009896</v>
      </c>
      <c r="O332">
        <v>830.18</v>
      </c>
      <c r="P332">
        <v>797.69521599328004</v>
      </c>
      <c r="Q332">
        <v>753.41228520682296</v>
      </c>
      <c r="R332">
        <v>82.370692931892094</v>
      </c>
      <c r="S332" s="1">
        <f>(Table2[[#This Row],[Close Price]]-Table2[[#This Row],[20D EMA]])/Table2[[#This Row],[20D EMA]]</f>
        <v>7.4044183189187929E-2</v>
      </c>
      <c r="T332" s="1">
        <f>(Table2[[#This Row],[Close Price]]-Table2[[#This Row],[50D EMA]])/Table2[[#This Row],[50D EMA]]</f>
        <v>0.11778280992913893</v>
      </c>
      <c r="U332" s="1">
        <f>(Table2[[#This Row],[Close Price]]-Table2[[#This Row],[200D EMA]])/Table2[[#This Row],[200D EMA]]</f>
        <v>0.1834821617691417</v>
      </c>
      <c r="V332">
        <v>2.2178695263725698</v>
      </c>
      <c r="W332">
        <v>884.3</v>
      </c>
      <c r="X332">
        <v>932.05</v>
      </c>
      <c r="Y332">
        <v>884.3</v>
      </c>
      <c r="Z332">
        <v>932.05</v>
      </c>
      <c r="AA332">
        <v>782</v>
      </c>
      <c r="AB332">
        <v>943.4</v>
      </c>
      <c r="AC332" s="1">
        <f>(Table2[[#This Row],[Close Price]]/Table2[[#This Row],[Day Low]])-1</f>
        <v>8.3116589392739915E-3</v>
      </c>
      <c r="AD332" s="1">
        <f>(Table2[[#This Row],[Day High]]/Table2[[#This Row],[Close Price]])-1</f>
        <v>4.530925811697406E-2</v>
      </c>
      <c r="AE332" s="1">
        <f>(Table2[[#This Row],[Close Price]]/Table2[[#This Row],[Current Week Low]])-1</f>
        <v>8.3116589392739915E-3</v>
      </c>
      <c r="AF332" s="1">
        <f>(Table2[[#This Row],[Current Week High]]/Table2[[#This Row],[Close Price]])-1</f>
        <v>4.530925811697406E-2</v>
      </c>
      <c r="AG332" s="1">
        <f>(Table2[[#This Row],[Close Price]]/Table2[[#This Row],[Current Month Low]])-1</f>
        <v>0.14021739130434785</v>
      </c>
      <c r="AH332" s="1">
        <f>(Table2[[#This Row],[Current Month High]]/Table2[[#This Row],[Close Price]])-1</f>
        <v>5.803846800874779E-2</v>
      </c>
      <c r="AI332">
        <v>5.8038468008747701</v>
      </c>
      <c r="AJ332">
        <v>44.7483766233766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7.0000000000000007E-2</v>
      </c>
      <c r="AM332" t="s">
        <v>3216</v>
      </c>
      <c r="AN332">
        <v>14.7</v>
      </c>
      <c r="AO332" t="s">
        <v>3216</v>
      </c>
      <c r="AP332">
        <v>0.15484157279866401</v>
      </c>
      <c r="AQ332">
        <f>(Table2[[#This Row],[Sharpe Ratio]]-AVERAGE(Table2[Sharpe Ratio]))/_xlfn.STDEV.P(Table2[Sharpe Ratio])</f>
        <v>1.0654775417080218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3.9791343190977542</v>
      </c>
      <c r="AS332">
        <f>_xlfn.RANK.AVG(Table2[[#This Row],[1Y Return vs Nifty Z-Score]],Table2[1Y Return vs Nifty Z-Score])</f>
        <v>449</v>
      </c>
      <c r="AT332">
        <f>_xlfn.RANK.AVG(Table2[[#This Row],[6M Return vs Nifty Z-Score]],Table2[6M Return vs Nifty Z-Score])</f>
        <v>474</v>
      </c>
      <c r="AU332">
        <f>_xlfn.RANK.AVG(Table2[[#This Row],[Sharpe Ratio Z-Score]],Table2[Sharpe Ratio Z-Score])</f>
        <v>105</v>
      </c>
      <c r="AV332">
        <f>(Table2[[#This Row],[Rank 1Y]]+Table2[[#This Row],[Rank 6M]]+Table2[[#This Row],[Rank Sharpe]])/3</f>
        <v>342.66666666666669</v>
      </c>
    </row>
    <row r="333" spans="1:48" x14ac:dyDescent="0.3">
      <c r="A333" t="s">
        <v>2061</v>
      </c>
      <c r="B333" t="s">
        <v>2062</v>
      </c>
      <c r="C333" t="s">
        <v>3168</v>
      </c>
      <c r="D333" t="s">
        <v>65</v>
      </c>
      <c r="E333">
        <v>3208.2221911400002</v>
      </c>
      <c r="F333">
        <v>241.85</v>
      </c>
      <c r="G333">
        <v>17.3121439358858</v>
      </c>
      <c r="H333">
        <f>(Table2[[#This Row],[1Y Return vs Nifty]]-AVERAGE(Table2[1Y Return vs Nifty]))/_xlfn.STDEV.P(Table2[1Y Return vs Nifty])</f>
        <v>-0.17885062553499237</v>
      </c>
      <c r="I333">
        <v>-7.5819748166742098</v>
      </c>
      <c r="J333">
        <f>(Table2[[#This Row],[1M Return vs Nifty]]-AVERAGE(Table2[1M Return vs Nifty]))/_xlfn.STDEV.P(Table2[1M Return vs Nifty])</f>
        <v>-0.97605946581234571</v>
      </c>
      <c r="K333">
        <v>30.522239921439699</v>
      </c>
      <c r="L333">
        <f>(Table2[[#This Row],[6M Return vs Nifty]]-AVERAGE(Table2[6M Return vs Nifty]))/_xlfn.STDEV.P(Table2[6M Return vs Nifty])</f>
        <v>0.40409502875104181</v>
      </c>
      <c r="M333">
        <v>-2.3065740552145799</v>
      </c>
      <c r="N333">
        <f>(Table2[[#This Row],[1W Return vs Nifty]]-AVERAGE(Table2[1W Return vs Nifty]))/_xlfn.STDEV.P(Table2[1W Return vs Nifty])</f>
        <v>-0.56807492760564104</v>
      </c>
      <c r="O333">
        <v>250.37</v>
      </c>
      <c r="P333">
        <v>245.45188015606399</v>
      </c>
      <c r="Q333">
        <v>211.78270566210199</v>
      </c>
      <c r="R333">
        <v>39.016237441960897</v>
      </c>
      <c r="S333" s="1">
        <f>(Table2[[#This Row],[Close Price]]-Table2[[#This Row],[20D EMA]])/Table2[[#This Row],[20D EMA]]</f>
        <v>-3.4029636138515035E-2</v>
      </c>
      <c r="T333" s="1">
        <f>(Table2[[#This Row],[Close Price]]-Table2[[#This Row],[50D EMA]])/Table2[[#This Row],[50D EMA]]</f>
        <v>-1.4674485906458893E-2</v>
      </c>
      <c r="U333" s="1">
        <f>(Table2[[#This Row],[Close Price]]-Table2[[#This Row],[200D EMA]])/Table2[[#This Row],[200D EMA]]</f>
        <v>0.14197237798005183</v>
      </c>
      <c r="V333">
        <v>0.28337687655449101</v>
      </c>
      <c r="W333">
        <v>240.7</v>
      </c>
      <c r="X333">
        <v>245.45</v>
      </c>
      <c r="Y333">
        <v>240.7</v>
      </c>
      <c r="Z333">
        <v>245.45</v>
      </c>
      <c r="AA333">
        <v>235.5</v>
      </c>
      <c r="AB333">
        <v>264.8</v>
      </c>
      <c r="AC333" s="1">
        <f>(Table2[[#This Row],[Close Price]]/Table2[[#This Row],[Day Low]])-1</f>
        <v>4.7777316161197181E-3</v>
      </c>
      <c r="AD333" s="1">
        <f>(Table2[[#This Row],[Day High]]/Table2[[#This Row],[Close Price]])-1</f>
        <v>1.488525945834196E-2</v>
      </c>
      <c r="AE333" s="1">
        <f>(Table2[[#This Row],[Close Price]]/Table2[[#This Row],[Current Week Low]])-1</f>
        <v>4.7777316161197181E-3</v>
      </c>
      <c r="AF333" s="1">
        <f>(Table2[[#This Row],[Current Week High]]/Table2[[#This Row],[Close Price]])-1</f>
        <v>1.488525945834196E-2</v>
      </c>
      <c r="AG333" s="1">
        <f>(Table2[[#This Row],[Close Price]]/Table2[[#This Row],[Current Month Low]])-1</f>
        <v>2.696390658174086E-2</v>
      </c>
      <c r="AH333" s="1">
        <f>(Table2[[#This Row],[Current Month High]]/Table2[[#This Row],[Close Price]])-1</f>
        <v>9.4893529046929936E-2</v>
      </c>
      <c r="AI333">
        <v>21.3768864998966</v>
      </c>
      <c r="AJ333">
        <v>56.334841628959197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0.19</v>
      </c>
      <c r="AM333" t="s">
        <v>3216</v>
      </c>
      <c r="AN333">
        <v>-4.82</v>
      </c>
      <c r="AO333" t="s">
        <v>3215</v>
      </c>
      <c r="AP333">
        <v>2.0410327499121E-2</v>
      </c>
      <c r="AQ333">
        <f>(Table2[[#This Row],[Sharpe Ratio]]-AVERAGE(Table2[Sharpe Ratio]))/_xlfn.STDEV.P(Table2[Sharpe Ratio])</f>
        <v>-0.49821714438676645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-1.8171071345887038</v>
      </c>
      <c r="AS333">
        <f>_xlfn.RANK.AVG(Table2[[#This Row],[1Y Return vs Nifty Z-Score]],Table2[1Y Return vs Nifty Z-Score])</f>
        <v>349</v>
      </c>
      <c r="AT333">
        <f>_xlfn.RANK.AVG(Table2[[#This Row],[6M Return vs Nifty Z-Score]],Table2[6M Return vs Nifty Z-Score])</f>
        <v>206</v>
      </c>
      <c r="AU333">
        <f>_xlfn.RANK.AVG(Table2[[#This Row],[Sharpe Ratio Z-Score]],Table2[Sharpe Ratio Z-Score])</f>
        <v>473</v>
      </c>
      <c r="AV333">
        <f>(Table2[[#This Row],[Rank 1Y]]+Table2[[#This Row],[Rank 6M]]+Table2[[#This Row],[Rank Sharpe]])/3</f>
        <v>342.66666666666669</v>
      </c>
    </row>
    <row r="334" spans="1:48" x14ac:dyDescent="0.3">
      <c r="A334" t="s">
        <v>1604</v>
      </c>
      <c r="B334" t="s">
        <v>1605</v>
      </c>
      <c r="C334" t="s">
        <v>3174</v>
      </c>
      <c r="D334" t="s">
        <v>187</v>
      </c>
      <c r="E334">
        <v>5970.8945370800002</v>
      </c>
      <c r="F334">
        <v>676.9</v>
      </c>
      <c r="G334">
        <v>22.684431976724301</v>
      </c>
      <c r="H334">
        <f>(Table2[[#This Row],[1Y Return vs Nifty]]-AVERAGE(Table2[1Y Return vs Nifty]))/_xlfn.STDEV.P(Table2[1Y Return vs Nifty])</f>
        <v>-8.9409350769964091E-2</v>
      </c>
      <c r="I334">
        <v>9.6835888171524207</v>
      </c>
      <c r="J334">
        <f>(Table2[[#This Row],[1M Return vs Nifty]]-AVERAGE(Table2[1M Return vs Nifty]))/_xlfn.STDEV.P(Table2[1M Return vs Nifty])</f>
        <v>0.69215604554693244</v>
      </c>
      <c r="K334">
        <v>37.351276078224203</v>
      </c>
      <c r="L334">
        <f>(Table2[[#This Row],[6M Return vs Nifty]]-AVERAGE(Table2[6M Return vs Nifty]))/_xlfn.STDEV.P(Table2[6M Return vs Nifty])</f>
        <v>0.60740392393374143</v>
      </c>
      <c r="M334">
        <v>-6.7492437055310104</v>
      </c>
      <c r="N334">
        <f>(Table2[[#This Row],[1W Return vs Nifty]]-AVERAGE(Table2[1W Return vs Nifty]))/_xlfn.STDEV.P(Table2[1W Return vs Nifty])</f>
        <v>-1.6425244996999229</v>
      </c>
      <c r="O334">
        <v>664.12</v>
      </c>
      <c r="P334">
        <v>638.25905442735302</v>
      </c>
      <c r="Q334">
        <v>551.95281116320598</v>
      </c>
      <c r="R334">
        <v>41.203338259019603</v>
      </c>
      <c r="S334" s="1">
        <f>(Table2[[#This Row],[Close Price]]-Table2[[#This Row],[20D EMA]])/Table2[[#This Row],[20D EMA]]</f>
        <v>1.9243510208998331E-2</v>
      </c>
      <c r="T334" s="1">
        <f>(Table2[[#This Row],[Close Price]]-Table2[[#This Row],[50D EMA]])/Table2[[#This Row],[50D EMA]]</f>
        <v>6.0541163191669363E-2</v>
      </c>
      <c r="U334" s="1">
        <f>(Table2[[#This Row],[Close Price]]-Table2[[#This Row],[200D EMA]])/Table2[[#This Row],[200D EMA]]</f>
        <v>0.22637295491525014</v>
      </c>
      <c r="V334">
        <v>0.78459060306651995</v>
      </c>
      <c r="W334">
        <v>661</v>
      </c>
      <c r="X334">
        <v>680</v>
      </c>
      <c r="Y334">
        <v>661</v>
      </c>
      <c r="Z334">
        <v>680</v>
      </c>
      <c r="AA334">
        <v>655.6</v>
      </c>
      <c r="AB334">
        <v>715.5</v>
      </c>
      <c r="AC334" s="1">
        <f>(Table2[[#This Row],[Close Price]]/Table2[[#This Row],[Day Low]])-1</f>
        <v>2.4054462934947063E-2</v>
      </c>
      <c r="AD334" s="1">
        <f>(Table2[[#This Row],[Day High]]/Table2[[#This Row],[Close Price]])-1</f>
        <v>4.5797015807358399E-3</v>
      </c>
      <c r="AE334" s="1">
        <f>(Table2[[#This Row],[Close Price]]/Table2[[#This Row],[Current Week Low]])-1</f>
        <v>2.4054462934947063E-2</v>
      </c>
      <c r="AF334" s="1">
        <f>(Table2[[#This Row],[Current Week High]]/Table2[[#This Row],[Close Price]])-1</f>
        <v>4.5797015807358399E-3</v>
      </c>
      <c r="AG334" s="1">
        <f>(Table2[[#This Row],[Close Price]]/Table2[[#This Row],[Current Month Low]])-1</f>
        <v>3.248932275777916E-2</v>
      </c>
      <c r="AH334" s="1">
        <f>(Table2[[#This Row],[Current Month High]]/Table2[[#This Row],[Close Price]])-1</f>
        <v>5.7024671295612395E-2</v>
      </c>
      <c r="AI334">
        <v>6.6184074457083799</v>
      </c>
      <c r="AJ334">
        <v>82.403664780382599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-0.08</v>
      </c>
      <c r="AM334" t="s">
        <v>3215</v>
      </c>
      <c r="AN334">
        <v>-3.23</v>
      </c>
      <c r="AO334" t="s">
        <v>3215</v>
      </c>
      <c r="AQ334">
        <f>(Table2[[#This Row],[Sharpe Ratio]]-AVERAGE(Table2[Sharpe Ratio]))/_xlfn.STDEV.P(Table2[Sharpe Ratio])</f>
        <v>-0.73562862250492933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-1.1680025034941424</v>
      </c>
      <c r="AS334">
        <f>_xlfn.RANK.AVG(Table2[[#This Row],[1Y Return vs Nifty Z-Score]],Table2[1Y Return vs Nifty Z-Score])</f>
        <v>321</v>
      </c>
      <c r="AT334">
        <f>_xlfn.RANK.AVG(Table2[[#This Row],[6M Return vs Nifty Z-Score]],Table2[6M Return vs Nifty Z-Score])</f>
        <v>159</v>
      </c>
      <c r="AU334">
        <f>_xlfn.RANK.AVG(Table2[[#This Row],[Sharpe Ratio Z-Score]],Table2[Sharpe Ratio Z-Score])</f>
        <v>551.5</v>
      </c>
      <c r="AV334">
        <f>(Table2[[#This Row],[Rank 1Y]]+Table2[[#This Row],[Rank 6M]]+Table2[[#This Row],[Rank Sharpe]])/3</f>
        <v>343.83333333333331</v>
      </c>
    </row>
    <row r="335" spans="1:48" x14ac:dyDescent="0.3">
      <c r="A335" t="s">
        <v>888</v>
      </c>
      <c r="B335" t="s">
        <v>889</v>
      </c>
      <c r="C335" t="s">
        <v>3169</v>
      </c>
      <c r="D335" t="s">
        <v>21</v>
      </c>
      <c r="E335">
        <v>17914.622287459999</v>
      </c>
      <c r="F335">
        <v>789.85</v>
      </c>
      <c r="G335">
        <v>27.927688017388299</v>
      </c>
      <c r="H335">
        <f>(Table2[[#This Row],[1Y Return vs Nifty]]-AVERAGE(Table2[1Y Return vs Nifty]))/_xlfn.STDEV.P(Table2[1Y Return vs Nifty])</f>
        <v>-2.1162829687768306E-3</v>
      </c>
      <c r="I335">
        <v>1.8799163989190999</v>
      </c>
      <c r="J335">
        <f>(Table2[[#This Row],[1M Return vs Nifty]]-AVERAGE(Table2[1M Return vs Nifty]))/_xlfn.STDEV.P(Table2[1M Return vs Nifty])</f>
        <v>-6.1842355533827463E-2</v>
      </c>
      <c r="K335">
        <v>20.094232530333201</v>
      </c>
      <c r="L335">
        <f>(Table2[[#This Row],[6M Return vs Nifty]]-AVERAGE(Table2[6M Return vs Nifty]))/_xlfn.STDEV.P(Table2[6M Return vs Nifty])</f>
        <v>9.3640286241499449E-2</v>
      </c>
      <c r="M335">
        <v>0.38585504343231097</v>
      </c>
      <c r="N335">
        <f>(Table2[[#This Row],[1W Return vs Nifty]]-AVERAGE(Table2[1W Return vs Nifty]))/_xlfn.STDEV.P(Table2[1W Return vs Nifty])</f>
        <v>8.3082939315501397E-2</v>
      </c>
      <c r="O335">
        <v>778.04</v>
      </c>
      <c r="P335">
        <v>760.12342173138097</v>
      </c>
      <c r="Q335">
        <v>649.96883179812301</v>
      </c>
      <c r="R335">
        <v>55.333728873311301</v>
      </c>
      <c r="S335" s="1">
        <f>(Table2[[#This Row],[Close Price]]-Table2[[#This Row],[20D EMA]])/Table2[[#This Row],[20D EMA]]</f>
        <v>1.5179168166161199E-2</v>
      </c>
      <c r="T335" s="1">
        <f>(Table2[[#This Row],[Close Price]]-Table2[[#This Row],[50D EMA]])/Table2[[#This Row],[50D EMA]]</f>
        <v>3.9107567822221488E-2</v>
      </c>
      <c r="U335" s="1">
        <f>(Table2[[#This Row],[Close Price]]-Table2[[#This Row],[200D EMA]])/Table2[[#This Row],[200D EMA]]</f>
        <v>0.21521211688705005</v>
      </c>
      <c r="V335">
        <v>0.52418422233004602</v>
      </c>
      <c r="W335">
        <v>768.3</v>
      </c>
      <c r="X335">
        <v>797.7</v>
      </c>
      <c r="Y335">
        <v>768.3</v>
      </c>
      <c r="Z335">
        <v>797.7</v>
      </c>
      <c r="AA335">
        <v>755.3</v>
      </c>
      <c r="AB335">
        <v>814.8</v>
      </c>
      <c r="AC335" s="1">
        <f>(Table2[[#This Row],[Close Price]]/Table2[[#This Row],[Day Low]])-1</f>
        <v>2.8048939216452018E-2</v>
      </c>
      <c r="AD335" s="1">
        <f>(Table2[[#This Row],[Day High]]/Table2[[#This Row],[Close Price]])-1</f>
        <v>9.9385959359372666E-3</v>
      </c>
      <c r="AE335" s="1">
        <f>(Table2[[#This Row],[Close Price]]/Table2[[#This Row],[Current Week Low]])-1</f>
        <v>2.8048939216452018E-2</v>
      </c>
      <c r="AF335" s="1">
        <f>(Table2[[#This Row],[Current Week High]]/Table2[[#This Row],[Close Price]])-1</f>
        <v>9.9385959359372666E-3</v>
      </c>
      <c r="AG335" s="1">
        <f>(Table2[[#This Row],[Close Price]]/Table2[[#This Row],[Current Month Low]])-1</f>
        <v>4.5743413213292783E-2</v>
      </c>
      <c r="AH335" s="1">
        <f>(Table2[[#This Row],[Current Month High]]/Table2[[#This Row],[Close Price]])-1</f>
        <v>3.1588276254985059E-2</v>
      </c>
      <c r="AI335">
        <v>6.2860036715831997</v>
      </c>
      <c r="AJ335">
        <v>73.098838483453804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-0.13</v>
      </c>
      <c r="AM335" t="s">
        <v>3215</v>
      </c>
      <c r="AN335">
        <v>7.0000000000000007E-2</v>
      </c>
      <c r="AO335" t="s">
        <v>3216</v>
      </c>
      <c r="AP335">
        <v>2.6165162505844001E-2</v>
      </c>
      <c r="AQ335">
        <f>(Table2[[#This Row],[Sharpe Ratio]]-AVERAGE(Table2[Sharpe Ratio]))/_xlfn.STDEV.P(Table2[Sharpe Ratio])</f>
        <v>-0.43127731280733228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-0.31851272575293565</v>
      </c>
      <c r="AS335">
        <f>_xlfn.RANK.AVG(Table2[[#This Row],[1Y Return vs Nifty Z-Score]],Table2[1Y Return vs Nifty Z-Score])</f>
        <v>294</v>
      </c>
      <c r="AT335">
        <f>_xlfn.RANK.AVG(Table2[[#This Row],[6M Return vs Nifty Z-Score]],Table2[6M Return vs Nifty Z-Score])</f>
        <v>279</v>
      </c>
      <c r="AU335">
        <f>_xlfn.RANK.AVG(Table2[[#This Row],[Sharpe Ratio Z-Score]],Table2[Sharpe Ratio Z-Score])</f>
        <v>459</v>
      </c>
      <c r="AV335">
        <f>(Table2[[#This Row],[Rank 1Y]]+Table2[[#This Row],[Rank 6M]]+Table2[[#This Row],[Rank Sharpe]])/3</f>
        <v>344</v>
      </c>
    </row>
    <row r="336" spans="1:48" x14ac:dyDescent="0.3">
      <c r="A336" t="s">
        <v>181</v>
      </c>
      <c r="B336" t="s">
        <v>182</v>
      </c>
      <c r="C336" t="s">
        <v>3168</v>
      </c>
      <c r="D336" t="s">
        <v>18</v>
      </c>
      <c r="E336">
        <v>148507.04285423999</v>
      </c>
      <c r="F336">
        <v>340.65</v>
      </c>
      <c r="G336">
        <v>63.356449044666498</v>
      </c>
      <c r="H336">
        <f>(Table2[[#This Row],[1Y Return vs Nifty]]-AVERAGE(Table2[1Y Return vs Nifty]))/_xlfn.STDEV.P(Table2[1Y Return vs Nifty])</f>
        <v>0.58772430739739656</v>
      </c>
      <c r="I336">
        <v>0.89453186168451404</v>
      </c>
      <c r="J336">
        <f>(Table2[[#This Row],[1M Return vs Nifty]]-AVERAGE(Table2[1M Return vs Nifty]))/_xlfn.STDEV.P(Table2[1M Return vs Nifty])</f>
        <v>-0.15705116565617566</v>
      </c>
      <c r="K336">
        <v>1.74319479919424</v>
      </c>
      <c r="L336">
        <f>(Table2[[#This Row],[6M Return vs Nifty]]-AVERAGE(Table2[6M Return vs Nifty]))/_xlfn.STDEV.P(Table2[6M Return vs Nifty])</f>
        <v>-0.45269291816938911</v>
      </c>
      <c r="M336">
        <v>-3.8540496809290401</v>
      </c>
      <c r="N336">
        <f>(Table2[[#This Row],[1W Return vs Nifty]]-AVERAGE(Table2[1W Return vs Nifty]))/_xlfn.STDEV.P(Table2[1W Return vs Nifty])</f>
        <v>-0.94232839562048831</v>
      </c>
      <c r="O336">
        <v>346.22</v>
      </c>
      <c r="P336">
        <v>337.084915876168</v>
      </c>
      <c r="Q336">
        <v>295.23330618116802</v>
      </c>
      <c r="R336">
        <v>38.601073542966802</v>
      </c>
      <c r="S336" s="1">
        <f>(Table2[[#This Row],[Close Price]]-Table2[[#This Row],[20D EMA]])/Table2[[#This Row],[20D EMA]]</f>
        <v>-1.6088036508578502E-2</v>
      </c>
      <c r="T336" s="1">
        <f>(Table2[[#This Row],[Close Price]]-Table2[[#This Row],[50D EMA]])/Table2[[#This Row],[50D EMA]]</f>
        <v>1.0576219688043396E-2</v>
      </c>
      <c r="U336" s="1">
        <f>(Table2[[#This Row],[Close Price]]-Table2[[#This Row],[200D EMA]])/Table2[[#This Row],[200D EMA]]</f>
        <v>0.15383323245705313</v>
      </c>
      <c r="V336">
        <v>0.85366455507470196</v>
      </c>
      <c r="W336">
        <v>340</v>
      </c>
      <c r="X336">
        <v>344.9</v>
      </c>
      <c r="Y336">
        <v>340</v>
      </c>
      <c r="Z336">
        <v>344.9</v>
      </c>
      <c r="AA336">
        <v>338.55</v>
      </c>
      <c r="AB336">
        <v>367.2</v>
      </c>
      <c r="AC336" s="1">
        <f>(Table2[[#This Row],[Close Price]]/Table2[[#This Row],[Day Low]])-1</f>
        <v>1.9117647058823906E-3</v>
      </c>
      <c r="AD336" s="1">
        <f>(Table2[[#This Row],[Day High]]/Table2[[#This Row],[Close Price]])-1</f>
        <v>1.2476148539556808E-2</v>
      </c>
      <c r="AE336" s="1">
        <f>(Table2[[#This Row],[Close Price]]/Table2[[#This Row],[Current Week Low]])-1</f>
        <v>1.9117647058823906E-3</v>
      </c>
      <c r="AF336" s="1">
        <f>(Table2[[#This Row],[Current Week High]]/Table2[[#This Row],[Close Price]])-1</f>
        <v>1.2476148539556808E-2</v>
      </c>
      <c r="AG336" s="1">
        <f>(Table2[[#This Row],[Close Price]]/Table2[[#This Row],[Current Month Low]])-1</f>
        <v>6.2029242357111158E-3</v>
      </c>
      <c r="AH336" s="1">
        <f>(Table2[[#This Row],[Current Month High]]/Table2[[#This Row],[Close Price]])-1</f>
        <v>7.7939233817701403E-2</v>
      </c>
      <c r="AI336">
        <v>7.7939233817701403</v>
      </c>
      <c r="AJ336">
        <v>105.55136521345599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0.09</v>
      </c>
      <c r="AM336" t="s">
        <v>3216</v>
      </c>
      <c r="AN336">
        <v>-4.43</v>
      </c>
      <c r="AO336" t="s">
        <v>3215</v>
      </c>
      <c r="AP336">
        <v>3.6043571983696003E-2</v>
      </c>
      <c r="AQ336">
        <f>(Table2[[#This Row],[Sharpe Ratio]]-AVERAGE(Table2[Sharpe Ratio]))/_xlfn.STDEV.P(Table2[Sharpe Ratio])</f>
        <v>-0.31637235620169646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-1.2807205282503529</v>
      </c>
      <c r="AS336">
        <f>_xlfn.RANK.AVG(Table2[[#This Row],[1Y Return vs Nifty Z-Score]],Table2[1Y Return vs Nifty Z-Score])</f>
        <v>144</v>
      </c>
      <c r="AT336">
        <f>_xlfn.RANK.AVG(Table2[[#This Row],[6M Return vs Nifty Z-Score]],Table2[6M Return vs Nifty Z-Score])</f>
        <v>466</v>
      </c>
      <c r="AU336">
        <f>_xlfn.RANK.AVG(Table2[[#This Row],[Sharpe Ratio Z-Score]],Table2[Sharpe Ratio Z-Score])</f>
        <v>424</v>
      </c>
      <c r="AV336">
        <f>(Table2[[#This Row],[Rank 1Y]]+Table2[[#This Row],[Rank 6M]]+Table2[[#This Row],[Rank Sharpe]])/3</f>
        <v>344.66666666666669</v>
      </c>
    </row>
    <row r="337" spans="1:48" x14ac:dyDescent="0.3">
      <c r="A337" t="s">
        <v>582</v>
      </c>
      <c r="B337" t="s">
        <v>583</v>
      </c>
      <c r="C337" t="s">
        <v>3176</v>
      </c>
      <c r="D337" t="s">
        <v>206</v>
      </c>
      <c r="E337">
        <v>34517.256270719998</v>
      </c>
      <c r="F337">
        <v>2439.1</v>
      </c>
      <c r="G337">
        <v>22.145869126378798</v>
      </c>
      <c r="H337">
        <f>(Table2[[#This Row],[1Y Return vs Nifty]]-AVERAGE(Table2[1Y Return vs Nifty]))/_xlfn.STDEV.P(Table2[1Y Return vs Nifty])</f>
        <v>-9.8375688298744601E-2</v>
      </c>
      <c r="I337">
        <v>-5.0412757956812699</v>
      </c>
      <c r="J337">
        <f>(Table2[[#This Row],[1M Return vs Nifty]]-AVERAGE(Table2[1M Return vs Nifty]))/_xlfn.STDEV.P(Table2[1M Return vs Nifty])</f>
        <v>-0.73057466112216862</v>
      </c>
      <c r="K337">
        <v>20.284855650375199</v>
      </c>
      <c r="L337">
        <f>(Table2[[#This Row],[6M Return vs Nifty]]-AVERAGE(Table2[6M Return vs Nifty]))/_xlfn.STDEV.P(Table2[6M Return vs Nifty])</f>
        <v>9.9315373478153654E-2</v>
      </c>
      <c r="M337">
        <v>-3.71838581800051</v>
      </c>
      <c r="N337">
        <f>(Table2[[#This Row],[1W Return vs Nifty]]-AVERAGE(Table2[1W Return vs Nifty]))/_xlfn.STDEV.P(Table2[1W Return vs Nifty])</f>
        <v>-0.90951839826634462</v>
      </c>
      <c r="O337">
        <v>2495.44</v>
      </c>
      <c r="P337">
        <v>2499.1357568144499</v>
      </c>
      <c r="Q337">
        <v>2199.7074583081999</v>
      </c>
      <c r="R337">
        <v>37.9905718131659</v>
      </c>
      <c r="S337" s="1">
        <f>(Table2[[#This Row],[Close Price]]-Table2[[#This Row],[20D EMA]])/Table2[[#This Row],[20D EMA]]</f>
        <v>-2.2577180777738654E-2</v>
      </c>
      <c r="T337" s="1">
        <f>(Table2[[#This Row],[Close Price]]-Table2[[#This Row],[50D EMA]])/Table2[[#This Row],[50D EMA]]</f>
        <v>-2.4022607275634843E-2</v>
      </c>
      <c r="U337" s="1">
        <f>(Table2[[#This Row],[Close Price]]-Table2[[#This Row],[200D EMA]])/Table2[[#This Row],[200D EMA]]</f>
        <v>0.10882926308570022</v>
      </c>
      <c r="V337">
        <v>0.58646969968099405</v>
      </c>
      <c r="W337">
        <v>2428</v>
      </c>
      <c r="X337">
        <v>2507.5500000000002</v>
      </c>
      <c r="Y337">
        <v>2428</v>
      </c>
      <c r="Z337">
        <v>2507.5500000000002</v>
      </c>
      <c r="AA337">
        <v>2424.25</v>
      </c>
      <c r="AB337">
        <v>2568.65</v>
      </c>
      <c r="AC337" s="1">
        <f>(Table2[[#This Row],[Close Price]]/Table2[[#This Row],[Day Low]])-1</f>
        <v>4.571663920922564E-3</v>
      </c>
      <c r="AD337" s="1">
        <f>(Table2[[#This Row],[Day High]]/Table2[[#This Row],[Close Price]])-1</f>
        <v>2.8063630027469255E-2</v>
      </c>
      <c r="AE337" s="1">
        <f>(Table2[[#This Row],[Close Price]]/Table2[[#This Row],[Current Week Low]])-1</f>
        <v>4.571663920922564E-3</v>
      </c>
      <c r="AF337" s="1">
        <f>(Table2[[#This Row],[Current Week High]]/Table2[[#This Row],[Close Price]])-1</f>
        <v>2.8063630027469255E-2</v>
      </c>
      <c r="AG337" s="1">
        <f>(Table2[[#This Row],[Close Price]]/Table2[[#This Row],[Current Month Low]])-1</f>
        <v>6.1256058574816752E-3</v>
      </c>
      <c r="AH337" s="1">
        <f>(Table2[[#This Row],[Current Month High]]/Table2[[#This Row],[Close Price]])-1</f>
        <v>5.3113853470542427E-2</v>
      </c>
      <c r="AI337">
        <v>25.509409208314501</v>
      </c>
      <c r="AJ337">
        <v>58.377974741079797</v>
      </c>
      <c r="AK337" t="str">
        <f>IF(AND(Table2[[#This Row],[20D EMA]]&gt;Table2[[#This Row],[50D EMA]],Table2[[#This Row],[50D EMA]]&gt;Table2[[#This Row],[200D EMA]]),"Uptrend","Downtrend/NoTrend")</f>
        <v>Downtrend/NoTrend</v>
      </c>
      <c r="AL337">
        <v>-0.1</v>
      </c>
      <c r="AM337" t="s">
        <v>3215</v>
      </c>
      <c r="AN337">
        <v>-2.39</v>
      </c>
      <c r="AO337" t="s">
        <v>3215</v>
      </c>
      <c r="AP337">
        <v>3.3081160918976997E-2</v>
      </c>
      <c r="AQ337">
        <f>(Table2[[#This Row],[Sharpe Ratio]]-AVERAGE(Table2[Sharpe Ratio]))/_xlfn.STDEV.P(Table2[Sharpe Ratio])</f>
        <v>-0.35083091105334341</v>
      </c>
      <c r="AR3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7">
        <f>_xlfn.RANK.AVG(Table2[[#This Row],[1Y Return vs Nifty Z-Score]],Table2[1Y Return vs Nifty Z-Score])</f>
        <v>324</v>
      </c>
      <c r="AT337">
        <f>_xlfn.RANK.AVG(Table2[[#This Row],[6M Return vs Nifty Z-Score]],Table2[6M Return vs Nifty Z-Score])</f>
        <v>276</v>
      </c>
      <c r="AU337">
        <f>_xlfn.RANK.AVG(Table2[[#This Row],[Sharpe Ratio Z-Score]],Table2[Sharpe Ratio Z-Score])</f>
        <v>435</v>
      </c>
      <c r="AV337">
        <f>(Table2[[#This Row],[Rank 1Y]]+Table2[[#This Row],[Rank 6M]]+Table2[[#This Row],[Rank Sharpe]])/3</f>
        <v>345</v>
      </c>
    </row>
    <row r="338" spans="1:48" x14ac:dyDescent="0.3">
      <c r="A338" t="s">
        <v>63</v>
      </c>
      <c r="B338" t="s">
        <v>64</v>
      </c>
      <c r="C338" t="s">
        <v>3168</v>
      </c>
      <c r="D338" t="s">
        <v>65</v>
      </c>
      <c r="E338">
        <v>366652.23745886999</v>
      </c>
      <c r="F338">
        <v>292.5</v>
      </c>
      <c r="G338">
        <v>30.916769415925401</v>
      </c>
      <c r="H338">
        <f>(Table2[[#This Row],[1Y Return vs Nifty]]-AVERAGE(Table2[1Y Return vs Nifty]))/_xlfn.STDEV.P(Table2[1Y Return vs Nifty])</f>
        <v>4.764784892982938E-2</v>
      </c>
      <c r="I338">
        <v>-15.7792815960683</v>
      </c>
      <c r="J338">
        <f>(Table2[[#This Row],[1M Return vs Nifty]]-AVERAGE(Table2[1M Return vs Nifty]))/_xlfn.STDEV.P(Table2[1M Return vs Nifty])</f>
        <v>-1.7680912008183214</v>
      </c>
      <c r="K338">
        <v>-3.4464241903552701</v>
      </c>
      <c r="L338">
        <f>(Table2[[#This Row],[6M Return vs Nifty]]-AVERAGE(Table2[6M Return vs Nifty]))/_xlfn.STDEV.P(Table2[6M Return vs Nifty])</f>
        <v>-0.60719432641515647</v>
      </c>
      <c r="M338">
        <v>-7.2900727934355096</v>
      </c>
      <c r="N338">
        <f>(Table2[[#This Row],[1W Return vs Nifty]]-AVERAGE(Table2[1W Return vs Nifty]))/_xlfn.STDEV.P(Table2[1W Return vs Nifty])</f>
        <v>-1.7733227871741539</v>
      </c>
      <c r="O338">
        <v>308.95999999999998</v>
      </c>
      <c r="P338">
        <v>309.98143212058</v>
      </c>
      <c r="Q338">
        <v>272.15679836356998</v>
      </c>
      <c r="R338">
        <v>28.447001102313799</v>
      </c>
      <c r="S338" s="1">
        <f>(Table2[[#This Row],[Close Price]]-Table2[[#This Row],[20D EMA]])/Table2[[#This Row],[20D EMA]]</f>
        <v>-5.3275504919730647E-2</v>
      </c>
      <c r="T338" s="1">
        <f>(Table2[[#This Row],[Close Price]]-Table2[[#This Row],[50D EMA]])/Table2[[#This Row],[50D EMA]]</f>
        <v>-5.6395094380297835E-2</v>
      </c>
      <c r="U338" s="1">
        <f>(Table2[[#This Row],[Close Price]]-Table2[[#This Row],[200D EMA]])/Table2[[#This Row],[200D EMA]]</f>
        <v>7.4748092859520859E-2</v>
      </c>
      <c r="V338">
        <v>0.86351626652027402</v>
      </c>
      <c r="W338">
        <v>291.35000000000002</v>
      </c>
      <c r="X338">
        <v>295.39999999999998</v>
      </c>
      <c r="Y338">
        <v>291.35000000000002</v>
      </c>
      <c r="Z338">
        <v>295.39999999999998</v>
      </c>
      <c r="AA338">
        <v>283.25</v>
      </c>
      <c r="AB338">
        <v>331.95</v>
      </c>
      <c r="AC338" s="1">
        <f>(Table2[[#This Row],[Close Price]]/Table2[[#This Row],[Day Low]])-1</f>
        <v>3.9471426119785935E-3</v>
      </c>
      <c r="AD338" s="1">
        <f>(Table2[[#This Row],[Day High]]/Table2[[#This Row],[Close Price]])-1</f>
        <v>9.9145299145297905E-3</v>
      </c>
      <c r="AE338" s="1">
        <f>(Table2[[#This Row],[Close Price]]/Table2[[#This Row],[Current Week Low]])-1</f>
        <v>3.9471426119785935E-3</v>
      </c>
      <c r="AF338" s="1">
        <f>(Table2[[#This Row],[Current Week High]]/Table2[[#This Row],[Close Price]])-1</f>
        <v>9.9145299145297905E-3</v>
      </c>
      <c r="AG338" s="1">
        <f>(Table2[[#This Row],[Close Price]]/Table2[[#This Row],[Current Month Low]])-1</f>
        <v>3.2656663724624835E-2</v>
      </c>
      <c r="AH338" s="1">
        <f>(Table2[[#This Row],[Current Month High]]/Table2[[#This Row],[Close Price]])-1</f>
        <v>0.13487179487179479</v>
      </c>
      <c r="AI338">
        <v>17.948717948717899</v>
      </c>
      <c r="AJ338">
        <v>62.590327959977699</v>
      </c>
      <c r="AK338" t="str">
        <f>IF(AND(Table2[[#This Row],[20D EMA]]&gt;Table2[[#This Row],[50D EMA]],Table2[[#This Row],[50D EMA]]&gt;Table2[[#This Row],[200D EMA]]),"Uptrend","Downtrend/NoTrend")</f>
        <v>Downtrend/NoTrend</v>
      </c>
      <c r="AL338">
        <v>0.06</v>
      </c>
      <c r="AM338" t="s">
        <v>3216</v>
      </c>
      <c r="AN338">
        <v>-11.26</v>
      </c>
      <c r="AO338" t="s">
        <v>3215</v>
      </c>
      <c r="AP338">
        <v>9.7939082303811001E-2</v>
      </c>
      <c r="AQ338">
        <f>(Table2[[#This Row],[Sharpe Ratio]]-AVERAGE(Table2[Sharpe Ratio]))/_xlfn.STDEV.P(Table2[Sharpe Ratio])</f>
        <v>0.40359181853334164</v>
      </c>
      <c r="AR3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8">
        <f>_xlfn.RANK.AVG(Table2[[#This Row],[1Y Return vs Nifty Z-Score]],Table2[1Y Return vs Nifty Z-Score])</f>
        <v>281</v>
      </c>
      <c r="AT338">
        <f>_xlfn.RANK.AVG(Table2[[#This Row],[6M Return vs Nifty Z-Score]],Table2[6M Return vs Nifty Z-Score])</f>
        <v>525</v>
      </c>
      <c r="AU338">
        <f>_xlfn.RANK.AVG(Table2[[#This Row],[Sharpe Ratio Z-Score]],Table2[Sharpe Ratio Z-Score])</f>
        <v>233</v>
      </c>
      <c r="AV338">
        <f>(Table2[[#This Row],[Rank 1Y]]+Table2[[#This Row],[Rank 6M]]+Table2[[#This Row],[Rank Sharpe]])/3</f>
        <v>346.33333333333331</v>
      </c>
    </row>
    <row r="339" spans="1:48" x14ac:dyDescent="0.3">
      <c r="A339" t="s">
        <v>370</v>
      </c>
      <c r="B339" t="s">
        <v>371</v>
      </c>
      <c r="C339" t="s">
        <v>3172</v>
      </c>
      <c r="D339" t="s">
        <v>372</v>
      </c>
      <c r="E339">
        <v>67365.432169035004</v>
      </c>
      <c r="F339">
        <v>1852.2</v>
      </c>
      <c r="G339">
        <v>18.8522146113412</v>
      </c>
      <c r="H339">
        <f>(Table2[[#This Row],[1Y Return vs Nifty]]-AVERAGE(Table2[1Y Return vs Nifty]))/_xlfn.STDEV.P(Table2[1Y Return vs Nifty])</f>
        <v>-0.15321054752840249</v>
      </c>
      <c r="I339">
        <v>0.72811894379018505</v>
      </c>
      <c r="J339">
        <f>(Table2[[#This Row],[1M Return vs Nifty]]-AVERAGE(Table2[1M Return vs Nifty]))/_xlfn.STDEV.P(Table2[1M Return vs Nifty])</f>
        <v>-0.17313014325630338</v>
      </c>
      <c r="K339">
        <v>15.620676903405201</v>
      </c>
      <c r="L339">
        <f>(Table2[[#This Row],[6M Return vs Nifty]]-AVERAGE(Table2[6M Return vs Nifty]))/_xlfn.STDEV.P(Table2[6M Return vs Nifty])</f>
        <v>-3.9543025600464993E-2</v>
      </c>
      <c r="M339">
        <v>-4.0549932557838799</v>
      </c>
      <c r="N339">
        <f>(Table2[[#This Row],[1W Return vs Nifty]]-AVERAGE(Table2[1W Return vs Nifty]))/_xlfn.STDEV.P(Table2[1W Return vs Nifty])</f>
        <v>-0.99092614314882421</v>
      </c>
      <c r="O339">
        <v>1887.09</v>
      </c>
      <c r="P339">
        <v>1791.9217499506699</v>
      </c>
      <c r="Q339">
        <v>1572.41221613683</v>
      </c>
      <c r="R339">
        <v>35.218791797793799</v>
      </c>
      <c r="S339" s="1">
        <f>(Table2[[#This Row],[Close Price]]-Table2[[#This Row],[20D EMA]])/Table2[[#This Row],[20D EMA]]</f>
        <v>-1.8488784318712873E-2</v>
      </c>
      <c r="T339" s="1">
        <f>(Table2[[#This Row],[Close Price]]-Table2[[#This Row],[50D EMA]])/Table2[[#This Row],[50D EMA]]</f>
        <v>3.3638885208569828E-2</v>
      </c>
      <c r="U339" s="1">
        <f>(Table2[[#This Row],[Close Price]]-Table2[[#This Row],[200D EMA]])/Table2[[#This Row],[200D EMA]]</f>
        <v>0.17793539187234547</v>
      </c>
      <c r="V339">
        <v>1.88636381450382</v>
      </c>
      <c r="W339">
        <v>1843.2</v>
      </c>
      <c r="X339">
        <v>1874.4</v>
      </c>
      <c r="Y339">
        <v>1843.2</v>
      </c>
      <c r="Z339">
        <v>1874.4</v>
      </c>
      <c r="AA339">
        <v>1843.2</v>
      </c>
      <c r="AB339">
        <v>1992.2</v>
      </c>
      <c r="AC339" s="1">
        <f>(Table2[[#This Row],[Close Price]]/Table2[[#This Row],[Day Low]])-1</f>
        <v>4.8828125E-3</v>
      </c>
      <c r="AD339" s="1">
        <f>(Table2[[#This Row],[Day High]]/Table2[[#This Row],[Close Price]])-1</f>
        <v>1.1985746679624265E-2</v>
      </c>
      <c r="AE339" s="1">
        <f>(Table2[[#This Row],[Close Price]]/Table2[[#This Row],[Current Week Low]])-1</f>
        <v>4.8828125E-3</v>
      </c>
      <c r="AF339" s="1">
        <f>(Table2[[#This Row],[Current Week High]]/Table2[[#This Row],[Close Price]])-1</f>
        <v>1.1985746679624265E-2</v>
      </c>
      <c r="AG339" s="1">
        <f>(Table2[[#This Row],[Close Price]]/Table2[[#This Row],[Current Month Low]])-1</f>
        <v>4.8828125E-3</v>
      </c>
      <c r="AH339" s="1">
        <f>(Table2[[#This Row],[Current Month High]]/Table2[[#This Row],[Close Price]])-1</f>
        <v>7.5585789871504216E-2</v>
      </c>
      <c r="AI339">
        <v>7.5585789871504199</v>
      </c>
      <c r="AJ339">
        <v>58.314457882815503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7.0000000000000007E-2</v>
      </c>
      <c r="AM339" t="s">
        <v>3216</v>
      </c>
      <c r="AN339">
        <v>-3.53</v>
      </c>
      <c r="AO339" t="s">
        <v>3215</v>
      </c>
      <c r="AP339">
        <v>5.5318310665170997E-2</v>
      </c>
      <c r="AQ339">
        <f>(Table2[[#This Row],[Sharpe Ratio]]-AVERAGE(Table2[Sharpe Ratio]))/_xlfn.STDEV.P(Table2[Sharpe Ratio])</f>
        <v>-9.216996646016086E-2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-1.448979825994156</v>
      </c>
      <c r="AS339">
        <f>_xlfn.RANK.AVG(Table2[[#This Row],[1Y Return vs Nifty Z-Score]],Table2[1Y Return vs Nifty Z-Score])</f>
        <v>340</v>
      </c>
      <c r="AT339">
        <f>_xlfn.RANK.AVG(Table2[[#This Row],[6M Return vs Nifty Z-Score]],Table2[6M Return vs Nifty Z-Score])</f>
        <v>325</v>
      </c>
      <c r="AU339">
        <f>_xlfn.RANK.AVG(Table2[[#This Row],[Sharpe Ratio Z-Score]],Table2[Sharpe Ratio Z-Score])</f>
        <v>374</v>
      </c>
      <c r="AV339">
        <f>(Table2[[#This Row],[Rank 1Y]]+Table2[[#This Row],[Rank 6M]]+Table2[[#This Row],[Rank Sharpe]])/3</f>
        <v>346.33333333333331</v>
      </c>
    </row>
    <row r="340" spans="1:48" x14ac:dyDescent="0.3">
      <c r="A340" t="s">
        <v>152</v>
      </c>
      <c r="B340" t="s">
        <v>153</v>
      </c>
      <c r="C340" t="s">
        <v>3178</v>
      </c>
      <c r="D340" t="s">
        <v>75</v>
      </c>
      <c r="E340">
        <v>186866.23042325501</v>
      </c>
      <c r="F340">
        <v>2765.3</v>
      </c>
      <c r="G340">
        <v>16.122515379766799</v>
      </c>
      <c r="H340">
        <f>(Table2[[#This Row],[1Y Return vs Nifty]]-AVERAGE(Table2[1Y Return vs Nifty]))/_xlfn.STDEV.P(Table2[1Y Return vs Nifty])</f>
        <v>-0.19865631982154747</v>
      </c>
      <c r="I340">
        <v>6.51998511115697</v>
      </c>
      <c r="J340">
        <f>(Table2[[#This Row],[1M Return vs Nifty]]-AVERAGE(Table2[1M Return vs Nifty]))/_xlfn.STDEV.P(Table2[1M Return vs Nifty])</f>
        <v>0.38648558577720288</v>
      </c>
      <c r="K340">
        <v>10.260236649104</v>
      </c>
      <c r="L340">
        <f>(Table2[[#This Row],[6M Return vs Nifty]]-AVERAGE(Table2[6M Return vs Nifty]))/_xlfn.STDEV.P(Table2[6M Return vs Nifty])</f>
        <v>-0.19912999523630859</v>
      </c>
      <c r="M340">
        <v>2.0067370208779201</v>
      </c>
      <c r="N340">
        <f>(Table2[[#This Row],[1W Return vs Nifty]]-AVERAGE(Table2[1W Return vs Nifty]))/_xlfn.STDEV.P(Table2[1W Return vs Nifty])</f>
        <v>0.47508956689757359</v>
      </c>
      <c r="O340">
        <v>2714.78</v>
      </c>
      <c r="P340">
        <v>2675.6493099924401</v>
      </c>
      <c r="Q340">
        <v>2404.1048761772699</v>
      </c>
      <c r="R340">
        <v>66.312631559006206</v>
      </c>
      <c r="S340" s="1">
        <f>(Table2[[#This Row],[Close Price]]-Table2[[#This Row],[20D EMA]])/Table2[[#This Row],[20D EMA]]</f>
        <v>1.8609242737901405E-2</v>
      </c>
      <c r="T340" s="1">
        <f>(Table2[[#This Row],[Close Price]]-Table2[[#This Row],[50D EMA]])/Table2[[#This Row],[50D EMA]]</f>
        <v>3.3506143601387518E-2</v>
      </c>
      <c r="U340" s="1">
        <f>(Table2[[#This Row],[Close Price]]-Table2[[#This Row],[200D EMA]])/Table2[[#This Row],[200D EMA]]</f>
        <v>0.15024100129818838</v>
      </c>
      <c r="V340">
        <v>0.587623188759688</v>
      </c>
      <c r="W340">
        <v>2757.3</v>
      </c>
      <c r="X340">
        <v>2819.05</v>
      </c>
      <c r="Y340">
        <v>2757.3</v>
      </c>
      <c r="Z340">
        <v>2819.05</v>
      </c>
      <c r="AA340">
        <v>2673.9</v>
      </c>
      <c r="AB340">
        <v>2819.05</v>
      </c>
      <c r="AC340" s="1">
        <f>(Table2[[#This Row],[Close Price]]/Table2[[#This Row],[Day Low]])-1</f>
        <v>2.9013890400029219E-3</v>
      </c>
      <c r="AD340" s="1">
        <f>(Table2[[#This Row],[Day High]]/Table2[[#This Row],[Close Price]])-1</f>
        <v>1.9437312407333707E-2</v>
      </c>
      <c r="AE340" s="1">
        <f>(Table2[[#This Row],[Close Price]]/Table2[[#This Row],[Current Week Low]])-1</f>
        <v>2.9013890400029219E-3</v>
      </c>
      <c r="AF340" s="1">
        <f>(Table2[[#This Row],[Current Week High]]/Table2[[#This Row],[Close Price]])-1</f>
        <v>1.9437312407333707E-2</v>
      </c>
      <c r="AG340" s="1">
        <f>(Table2[[#This Row],[Close Price]]/Table2[[#This Row],[Current Month Low]])-1</f>
        <v>3.4182280563970213E-2</v>
      </c>
      <c r="AH340" s="1">
        <f>(Table2[[#This Row],[Current Month High]]/Table2[[#This Row],[Close Price]])-1</f>
        <v>1.9437312407333707E-2</v>
      </c>
      <c r="AI340">
        <v>4.0664665678226504</v>
      </c>
      <c r="AJ340">
        <v>51.8719628313169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0.02</v>
      </c>
      <c r="AM340" t="s">
        <v>3216</v>
      </c>
      <c r="AN340">
        <v>3.33</v>
      </c>
      <c r="AO340" t="s">
        <v>3216</v>
      </c>
      <c r="AP340">
        <v>7.6051991911403993E-2</v>
      </c>
      <c r="AQ340">
        <f>(Table2[[#This Row],[Sharpe Ratio]]-AVERAGE(Table2[Sharpe Ratio]))/_xlfn.STDEV.P(Table2[Sharpe Ratio])</f>
        <v>0.14900273945114798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0.6127915770680683</v>
      </c>
      <c r="AS340">
        <f>_xlfn.RANK.AVG(Table2[[#This Row],[1Y Return vs Nifty Z-Score]],Table2[1Y Return vs Nifty Z-Score])</f>
        <v>357</v>
      </c>
      <c r="AT340">
        <f>_xlfn.RANK.AVG(Table2[[#This Row],[6M Return vs Nifty Z-Score]],Table2[6M Return vs Nifty Z-Score])</f>
        <v>377</v>
      </c>
      <c r="AU340">
        <f>_xlfn.RANK.AVG(Table2[[#This Row],[Sharpe Ratio Z-Score]],Table2[Sharpe Ratio Z-Score])</f>
        <v>306</v>
      </c>
      <c r="AV340">
        <f>(Table2[[#This Row],[Rank 1Y]]+Table2[[#This Row],[Rank 6M]]+Table2[[#This Row],[Rank Sharpe]])/3</f>
        <v>346.66666666666669</v>
      </c>
    </row>
    <row r="341" spans="1:48" x14ac:dyDescent="0.3">
      <c r="A341" t="s">
        <v>480</v>
      </c>
      <c r="B341" t="s">
        <v>481</v>
      </c>
      <c r="C341" t="s">
        <v>3170</v>
      </c>
      <c r="D341" t="s">
        <v>24</v>
      </c>
      <c r="E341">
        <v>45713.901014055999</v>
      </c>
      <c r="F341">
        <v>184.69</v>
      </c>
      <c r="G341">
        <v>0.70367886068602503</v>
      </c>
      <c r="H341">
        <f>(Table2[[#This Row],[1Y Return vs Nifty]]-AVERAGE(Table2[1Y Return vs Nifty]))/_xlfn.STDEV.P(Table2[1Y Return vs Nifty])</f>
        <v>-0.45535893576038122</v>
      </c>
      <c r="I341">
        <v>-11.777397278394499</v>
      </c>
      <c r="J341">
        <f>(Table2[[#This Row],[1M Return vs Nifty]]-AVERAGE(Table2[1M Return vs Nifty]))/_xlfn.STDEV.P(Table2[1M Return vs Nifty])</f>
        <v>-1.3814252549508337</v>
      </c>
      <c r="K341">
        <v>10.0826739750936</v>
      </c>
      <c r="L341">
        <f>(Table2[[#This Row],[6M Return vs Nifty]]-AVERAGE(Table2[6M Return vs Nifty]))/_xlfn.STDEV.P(Table2[6M Return vs Nifty])</f>
        <v>-0.20441625675988764</v>
      </c>
      <c r="M341">
        <v>-0.114940730194488</v>
      </c>
      <c r="N341">
        <f>(Table2[[#This Row],[1W Return vs Nifty]]-AVERAGE(Table2[1W Return vs Nifty]))/_xlfn.STDEV.P(Table2[1W Return vs Nifty])</f>
        <v>-3.8033381958040534E-2</v>
      </c>
      <c r="O341">
        <v>190.18</v>
      </c>
      <c r="P341">
        <v>189.94393185637901</v>
      </c>
      <c r="Q341">
        <v>170.311484684135</v>
      </c>
      <c r="R341">
        <v>39.854760876277602</v>
      </c>
      <c r="S341" s="1">
        <f>(Table2[[#This Row],[Close Price]]-Table2[[#This Row],[20D EMA]])/Table2[[#This Row],[20D EMA]]</f>
        <v>-2.8867388789567825E-2</v>
      </c>
      <c r="T341" s="1">
        <f>(Table2[[#This Row],[Close Price]]-Table2[[#This Row],[50D EMA]])/Table2[[#This Row],[50D EMA]]</f>
        <v>-2.7660435398123857E-2</v>
      </c>
      <c r="U341" s="1">
        <f>(Table2[[#This Row],[Close Price]]-Table2[[#This Row],[200D EMA]])/Table2[[#This Row],[200D EMA]]</f>
        <v>8.4424813408983224E-2</v>
      </c>
      <c r="V341">
        <v>0.60721187788374198</v>
      </c>
      <c r="W341">
        <v>184.2</v>
      </c>
      <c r="X341">
        <v>188.09</v>
      </c>
      <c r="Y341">
        <v>184.2</v>
      </c>
      <c r="Z341">
        <v>188.09</v>
      </c>
      <c r="AA341">
        <v>181.73</v>
      </c>
      <c r="AB341">
        <v>197.5</v>
      </c>
      <c r="AC341" s="1">
        <f>(Table2[[#This Row],[Close Price]]/Table2[[#This Row],[Day Low]])-1</f>
        <v>2.6601520086861896E-3</v>
      </c>
      <c r="AD341" s="1">
        <f>(Table2[[#This Row],[Day High]]/Table2[[#This Row],[Close Price]])-1</f>
        <v>1.8409226271048906E-2</v>
      </c>
      <c r="AE341" s="1">
        <f>(Table2[[#This Row],[Close Price]]/Table2[[#This Row],[Current Week Low]])-1</f>
        <v>2.6601520086861896E-3</v>
      </c>
      <c r="AF341" s="1">
        <f>(Table2[[#This Row],[Current Week High]]/Table2[[#This Row],[Close Price]])-1</f>
        <v>1.8409226271048906E-2</v>
      </c>
      <c r="AG341" s="1">
        <f>(Table2[[#This Row],[Close Price]]/Table2[[#This Row],[Current Month Low]])-1</f>
        <v>1.6287899631321157E-2</v>
      </c>
      <c r="AH341" s="1">
        <f>(Table2[[#This Row],[Current Month High]]/Table2[[#This Row],[Close Price]])-1</f>
        <v>6.9359467215333925E-2</v>
      </c>
      <c r="AI341">
        <v>11.857707509881401</v>
      </c>
      <c r="AJ341">
        <v>34.564663023679401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0.06</v>
      </c>
      <c r="AM341" t="s">
        <v>3216</v>
      </c>
      <c r="AN341">
        <v>-5.73</v>
      </c>
      <c r="AO341" t="s">
        <v>3215</v>
      </c>
      <c r="AP341">
        <v>0.10541152632520399</v>
      </c>
      <c r="AQ341">
        <f>(Table2[[#This Row],[Sharpe Ratio]]-AVERAGE(Table2[Sharpe Ratio]))/_xlfn.STDEV.P(Table2[Sharpe Ratio])</f>
        <v>0.49051075603449351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-1.5887230733946496</v>
      </c>
      <c r="AS341">
        <f>_xlfn.RANK.AVG(Table2[[#This Row],[1Y Return vs Nifty Z-Score]],Table2[1Y Return vs Nifty Z-Score])</f>
        <v>453</v>
      </c>
      <c r="AT341">
        <f>_xlfn.RANK.AVG(Table2[[#This Row],[6M Return vs Nifty Z-Score]],Table2[6M Return vs Nifty Z-Score])</f>
        <v>379</v>
      </c>
      <c r="AU341">
        <f>_xlfn.RANK.AVG(Table2[[#This Row],[Sharpe Ratio Z-Score]],Table2[Sharpe Ratio Z-Score])</f>
        <v>212</v>
      </c>
      <c r="AV341">
        <f>(Table2[[#This Row],[Rank 1Y]]+Table2[[#This Row],[Rank 6M]]+Table2[[#This Row],[Rank Sharpe]])/3</f>
        <v>348</v>
      </c>
    </row>
    <row r="342" spans="1:48" x14ac:dyDescent="0.3">
      <c r="A342" t="s">
        <v>199</v>
      </c>
      <c r="B342" t="s">
        <v>200</v>
      </c>
      <c r="C342" t="s">
        <v>3176</v>
      </c>
      <c r="D342" t="s">
        <v>201</v>
      </c>
      <c r="E342">
        <v>133146.9147393</v>
      </c>
      <c r="F342">
        <v>4899.2</v>
      </c>
      <c r="G342">
        <v>17.051245398094</v>
      </c>
      <c r="H342">
        <f>(Table2[[#This Row],[1Y Return vs Nifty]]-AVERAGE(Table2[1Y Return vs Nifty]))/_xlfn.STDEV.P(Table2[1Y Return vs Nifty])</f>
        <v>-0.18319423064831541</v>
      </c>
      <c r="I342">
        <v>-0.83157114446259905</v>
      </c>
      <c r="J342">
        <f>(Table2[[#This Row],[1M Return vs Nifty]]-AVERAGE(Table2[1M Return vs Nifty]))/_xlfn.STDEV.P(Table2[1M Return vs Nifty])</f>
        <v>-0.32382891297610472</v>
      </c>
      <c r="K342">
        <v>17.1631968971963</v>
      </c>
      <c r="L342">
        <f>(Table2[[#This Row],[6M Return vs Nifty]]-AVERAGE(Table2[6M Return vs Nifty]))/_xlfn.STDEV.P(Table2[6M Return vs Nifty])</f>
        <v>6.3797120355526737E-3</v>
      </c>
      <c r="M342">
        <v>0.36666952120671398</v>
      </c>
      <c r="N342">
        <f>(Table2[[#This Row],[1W Return vs Nifty]]-AVERAGE(Table2[1W Return vs Nifty]))/_xlfn.STDEV.P(Table2[1W Return vs Nifty])</f>
        <v>7.8442964307629759E-2</v>
      </c>
      <c r="O342">
        <v>4835.55</v>
      </c>
      <c r="P342">
        <v>4812.3377098517904</v>
      </c>
      <c r="Q342">
        <v>4409.99502770245</v>
      </c>
      <c r="R342">
        <v>56.138021676153699</v>
      </c>
      <c r="S342" s="1">
        <f>(Table2[[#This Row],[Close Price]]-Table2[[#This Row],[20D EMA]])/Table2[[#This Row],[20D EMA]]</f>
        <v>1.3162928725791199E-2</v>
      </c>
      <c r="T342" s="1">
        <f>(Table2[[#This Row],[Close Price]]-Table2[[#This Row],[50D EMA]])/Table2[[#This Row],[50D EMA]]</f>
        <v>1.8049915734381125E-2</v>
      </c>
      <c r="U342" s="1">
        <f>(Table2[[#This Row],[Close Price]]-Table2[[#This Row],[200D EMA]])/Table2[[#This Row],[200D EMA]]</f>
        <v>0.11093095779575499</v>
      </c>
      <c r="V342">
        <v>0.68154160523511498</v>
      </c>
      <c r="W342">
        <v>4860</v>
      </c>
      <c r="X342">
        <v>4938.75</v>
      </c>
      <c r="Y342">
        <v>4860</v>
      </c>
      <c r="Z342">
        <v>4938.75</v>
      </c>
      <c r="AA342">
        <v>4689.3500000000004</v>
      </c>
      <c r="AB342">
        <v>5011</v>
      </c>
      <c r="AC342" s="1">
        <f>(Table2[[#This Row],[Close Price]]/Table2[[#This Row],[Day Low]])-1</f>
        <v>8.0658436213991713E-3</v>
      </c>
      <c r="AD342" s="1">
        <f>(Table2[[#This Row],[Day High]]/Table2[[#This Row],[Close Price]])-1</f>
        <v>8.0727465708687607E-3</v>
      </c>
      <c r="AE342" s="1">
        <f>(Table2[[#This Row],[Close Price]]/Table2[[#This Row],[Current Week Low]])-1</f>
        <v>8.0658436213991713E-3</v>
      </c>
      <c r="AF342" s="1">
        <f>(Table2[[#This Row],[Current Week High]]/Table2[[#This Row],[Close Price]])-1</f>
        <v>8.0727465708687607E-3</v>
      </c>
      <c r="AG342" s="1">
        <f>(Table2[[#This Row],[Close Price]]/Table2[[#This Row],[Current Month Low]])-1</f>
        <v>4.4750338533058764E-2</v>
      </c>
      <c r="AH342" s="1">
        <f>(Table2[[#This Row],[Current Month High]]/Table2[[#This Row],[Close Price]])-1</f>
        <v>2.2820052253429202E-2</v>
      </c>
      <c r="AI342">
        <v>3.25971587197908</v>
      </c>
      <c r="AJ342">
        <v>49.593893129770898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0.01</v>
      </c>
      <c r="AM342" t="s">
        <v>3216</v>
      </c>
      <c r="AN342">
        <v>-0.34</v>
      </c>
      <c r="AO342" t="s">
        <v>3215</v>
      </c>
      <c r="AP342">
        <v>5.1448349036679997E-2</v>
      </c>
      <c r="AQ342">
        <f>(Table2[[#This Row],[Sharpe Ratio]]-AVERAGE(Table2[Sharpe Ratio]))/_xlfn.STDEV.P(Table2[Sharpe Ratio])</f>
        <v>-0.13718508493487369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-0.55938555221611141</v>
      </c>
      <c r="AS342">
        <f>_xlfn.RANK.AVG(Table2[[#This Row],[1Y Return vs Nifty Z-Score]],Table2[1Y Return vs Nifty Z-Score])</f>
        <v>351</v>
      </c>
      <c r="AT342">
        <f>_xlfn.RANK.AVG(Table2[[#This Row],[6M Return vs Nifty Z-Score]],Table2[6M Return vs Nifty Z-Score])</f>
        <v>311</v>
      </c>
      <c r="AU342">
        <f>_xlfn.RANK.AVG(Table2[[#This Row],[Sharpe Ratio Z-Score]],Table2[Sharpe Ratio Z-Score])</f>
        <v>382</v>
      </c>
      <c r="AV342">
        <f>(Table2[[#This Row],[Rank 1Y]]+Table2[[#This Row],[Rank 6M]]+Table2[[#This Row],[Rank Sharpe]])/3</f>
        <v>348</v>
      </c>
    </row>
    <row r="343" spans="1:48" x14ac:dyDescent="0.3">
      <c r="A343" t="s">
        <v>90</v>
      </c>
      <c r="B343" t="s">
        <v>91</v>
      </c>
      <c r="C343" t="s">
        <v>3181</v>
      </c>
      <c r="D343" t="s">
        <v>92</v>
      </c>
      <c r="E343">
        <v>313673.77620344999</v>
      </c>
      <c r="F343">
        <v>1440.7</v>
      </c>
      <c r="G343">
        <v>47.607556624911702</v>
      </c>
      <c r="H343">
        <f>(Table2[[#This Row],[1Y Return vs Nifty]]-AVERAGE(Table2[1Y Return vs Nifty]))/_xlfn.STDEV.P(Table2[1Y Return vs Nifty])</f>
        <v>0.3255267104978255</v>
      </c>
      <c r="I343">
        <v>-4.9124860707192797</v>
      </c>
      <c r="J343">
        <f>(Table2[[#This Row],[1M Return vs Nifty]]-AVERAGE(Table2[1M Return vs Nifty]))/_xlfn.STDEV.P(Table2[1M Return vs Nifty])</f>
        <v>-0.71813087292956335</v>
      </c>
      <c r="K343">
        <v>-1.51289050847629</v>
      </c>
      <c r="L343">
        <f>(Table2[[#This Row],[6M Return vs Nifty]]-AVERAGE(Table2[6M Return vs Nifty]))/_xlfn.STDEV.P(Table2[6M Return vs Nifty])</f>
        <v>-0.54963062523738315</v>
      </c>
      <c r="M343">
        <v>-0.216544376354532</v>
      </c>
      <c r="N343">
        <f>(Table2[[#This Row],[1W Return vs Nifty]]-AVERAGE(Table2[1W Return vs Nifty]))/_xlfn.STDEV.P(Table2[1W Return vs Nifty])</f>
        <v>-6.2605993187890271E-2</v>
      </c>
      <c r="O343">
        <v>1467.31</v>
      </c>
      <c r="P343">
        <v>1471.5450928601799</v>
      </c>
      <c r="Q343">
        <v>1311.6313965813599</v>
      </c>
      <c r="R343">
        <v>44.8970505244382</v>
      </c>
      <c r="S343" s="1">
        <f>(Table2[[#This Row],[Close Price]]-Table2[[#This Row],[20D EMA]])/Table2[[#This Row],[20D EMA]]</f>
        <v>-1.8135227048135638E-2</v>
      </c>
      <c r="T343" s="1">
        <f>(Table2[[#This Row],[Close Price]]-Table2[[#This Row],[50D EMA]])/Table2[[#This Row],[50D EMA]]</f>
        <v>-2.0961024578749113E-2</v>
      </c>
      <c r="U343" s="1">
        <f>(Table2[[#This Row],[Close Price]]-Table2[[#This Row],[200D EMA]])/Table2[[#This Row],[200D EMA]]</f>
        <v>9.8403106051780195E-2</v>
      </c>
      <c r="V343">
        <v>0.54783059850614202</v>
      </c>
      <c r="W343">
        <v>1438.8</v>
      </c>
      <c r="X343">
        <v>1461.15</v>
      </c>
      <c r="Y343">
        <v>1438.8</v>
      </c>
      <c r="Z343">
        <v>1461.15</v>
      </c>
      <c r="AA343">
        <v>1411</v>
      </c>
      <c r="AB343">
        <v>1499.5</v>
      </c>
      <c r="AC343" s="1">
        <f>(Table2[[#This Row],[Close Price]]/Table2[[#This Row],[Day Low]])-1</f>
        <v>1.32054489852651E-3</v>
      </c>
      <c r="AD343" s="1">
        <f>(Table2[[#This Row],[Day High]]/Table2[[#This Row],[Close Price]])-1</f>
        <v>1.4194488790171489E-2</v>
      </c>
      <c r="AE343" s="1">
        <f>(Table2[[#This Row],[Close Price]]/Table2[[#This Row],[Current Week Low]])-1</f>
        <v>1.32054489852651E-3</v>
      </c>
      <c r="AF343" s="1">
        <f>(Table2[[#This Row],[Current Week High]]/Table2[[#This Row],[Close Price]])-1</f>
        <v>1.4194488790171489E-2</v>
      </c>
      <c r="AG343" s="1">
        <f>(Table2[[#This Row],[Close Price]]/Table2[[#This Row],[Current Month Low]])-1</f>
        <v>2.1048901488306182E-2</v>
      </c>
      <c r="AH343" s="1">
        <f>(Table2[[#This Row],[Current Month High]]/Table2[[#This Row],[Close Price]])-1</f>
        <v>4.081349344068852E-2</v>
      </c>
      <c r="AI343">
        <v>12.542514055667301</v>
      </c>
      <c r="AJ343">
        <v>90.947647448641504</v>
      </c>
      <c r="AK343" t="str">
        <f>IF(AND(Table2[[#This Row],[20D EMA]]&gt;Table2[[#This Row],[50D EMA]],Table2[[#This Row],[50D EMA]]&gt;Table2[[#This Row],[200D EMA]]),"Uptrend","Downtrend/NoTrend")</f>
        <v>Downtrend/NoTrend</v>
      </c>
      <c r="AL343">
        <v>-0.06</v>
      </c>
      <c r="AM343" t="s">
        <v>3215</v>
      </c>
      <c r="AN343">
        <v>-2.39</v>
      </c>
      <c r="AO343" t="s">
        <v>3215</v>
      </c>
      <c r="AP343">
        <v>6.6003322938521E-2</v>
      </c>
      <c r="AQ343">
        <f>(Table2[[#This Row],[Sharpe Ratio]]-AVERAGE(Table2[Sharpe Ratio]))/_xlfn.STDEV.P(Table2[Sharpe Ratio])</f>
        <v>3.2117336506241038E-2</v>
      </c>
      <c r="AR3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3">
        <f>_xlfn.RANK.AVG(Table2[[#This Row],[1Y Return vs Nifty Z-Score]],Table2[1Y Return vs Nifty Z-Score])</f>
        <v>203</v>
      </c>
      <c r="AT343">
        <f>_xlfn.RANK.AVG(Table2[[#This Row],[6M Return vs Nifty Z-Score]],Table2[6M Return vs Nifty Z-Score])</f>
        <v>501</v>
      </c>
      <c r="AU343">
        <f>_xlfn.RANK.AVG(Table2[[#This Row],[Sharpe Ratio Z-Score]],Table2[Sharpe Ratio Z-Score])</f>
        <v>341</v>
      </c>
      <c r="AV343">
        <f>(Table2[[#This Row],[Rank 1Y]]+Table2[[#This Row],[Rank 6M]]+Table2[[#This Row],[Rank Sharpe]])/3</f>
        <v>348.33333333333331</v>
      </c>
    </row>
    <row r="344" spans="1:48" x14ac:dyDescent="0.3">
      <c r="A344" t="s">
        <v>601</v>
      </c>
      <c r="B344" t="s">
        <v>602</v>
      </c>
      <c r="C344" t="s">
        <v>3176</v>
      </c>
      <c r="D344" t="s">
        <v>400</v>
      </c>
      <c r="E344">
        <v>33450.766825819999</v>
      </c>
      <c r="F344">
        <v>526.35</v>
      </c>
      <c r="G344">
        <v>15.383950565130201</v>
      </c>
      <c r="H344">
        <f>(Table2[[#This Row],[1Y Return vs Nifty]]-AVERAGE(Table2[1Y Return vs Nifty]))/_xlfn.STDEV.P(Table2[1Y Return vs Nifty])</f>
        <v>-0.21095241750200316</v>
      </c>
      <c r="I344">
        <v>4.0234840142749499</v>
      </c>
      <c r="J344">
        <f>(Table2[[#This Row],[1M Return vs Nifty]]-AVERAGE(Table2[1M Return vs Nifty]))/_xlfn.STDEV.P(Table2[1M Return vs Nifty])</f>
        <v>0.14527122740059195</v>
      </c>
      <c r="K344">
        <v>-0.359857017208906</v>
      </c>
      <c r="L344">
        <f>(Table2[[#This Row],[6M Return vs Nifty]]-AVERAGE(Table2[6M Return vs Nifty]))/_xlfn.STDEV.P(Table2[6M Return vs Nifty])</f>
        <v>-0.51530338493051653</v>
      </c>
      <c r="M344">
        <v>1.7953763074214799</v>
      </c>
      <c r="N344">
        <f>(Table2[[#This Row],[1W Return vs Nifty]]-AVERAGE(Table2[1W Return vs Nifty]))/_xlfn.STDEV.P(Table2[1W Return vs Nifty])</f>
        <v>0.4239724580405963</v>
      </c>
      <c r="O344">
        <v>512.74</v>
      </c>
      <c r="P344">
        <v>511.26514612273098</v>
      </c>
      <c r="Q344">
        <v>484.48273409494101</v>
      </c>
      <c r="R344">
        <v>69.778289410902204</v>
      </c>
      <c r="S344" s="1">
        <f>(Table2[[#This Row],[Close Price]]-Table2[[#This Row],[20D EMA]])/Table2[[#This Row],[20D EMA]]</f>
        <v>2.6543667355774882E-2</v>
      </c>
      <c r="T344" s="1">
        <f>(Table2[[#This Row],[Close Price]]-Table2[[#This Row],[50D EMA]])/Table2[[#This Row],[50D EMA]]</f>
        <v>2.9504952550878306E-2</v>
      </c>
      <c r="U344" s="1">
        <f>(Table2[[#This Row],[Close Price]]-Table2[[#This Row],[200D EMA]])/Table2[[#This Row],[200D EMA]]</f>
        <v>8.641642510392239E-2</v>
      </c>
      <c r="V344">
        <v>0.58561688466198203</v>
      </c>
      <c r="W344">
        <v>519.1</v>
      </c>
      <c r="X344">
        <v>534.1</v>
      </c>
      <c r="Y344">
        <v>519.1</v>
      </c>
      <c r="Z344">
        <v>534.1</v>
      </c>
      <c r="AA344">
        <v>492.8</v>
      </c>
      <c r="AB344">
        <v>534.1</v>
      </c>
      <c r="AC344" s="1">
        <f>(Table2[[#This Row],[Close Price]]/Table2[[#This Row],[Day Low]])-1</f>
        <v>1.3966480446927276E-2</v>
      </c>
      <c r="AD344" s="1">
        <f>(Table2[[#This Row],[Day High]]/Table2[[#This Row],[Close Price]])-1</f>
        <v>1.4724042937209081E-2</v>
      </c>
      <c r="AE344" s="1">
        <f>(Table2[[#This Row],[Close Price]]/Table2[[#This Row],[Current Week Low]])-1</f>
        <v>1.3966480446927276E-2</v>
      </c>
      <c r="AF344" s="1">
        <f>(Table2[[#This Row],[Current Week High]]/Table2[[#This Row],[Close Price]])-1</f>
        <v>1.4724042937209081E-2</v>
      </c>
      <c r="AG344" s="1">
        <f>(Table2[[#This Row],[Close Price]]/Table2[[#This Row],[Current Month Low]])-1</f>
        <v>6.8080357142857206E-2</v>
      </c>
      <c r="AH344" s="1">
        <f>(Table2[[#This Row],[Current Month High]]/Table2[[#This Row],[Close Price]])-1</f>
        <v>1.4724042937209081E-2</v>
      </c>
      <c r="AI344">
        <v>7.9224850384724803</v>
      </c>
      <c r="AJ344">
        <v>44.205479452054703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-0.01</v>
      </c>
      <c r="AM344" t="s">
        <v>3215</v>
      </c>
      <c r="AN344">
        <v>6.91</v>
      </c>
      <c r="AO344" t="s">
        <v>3216</v>
      </c>
      <c r="AP344">
        <v>0.114939945932517</v>
      </c>
      <c r="AQ344">
        <f>(Table2[[#This Row],[Sharpe Ratio]]-AVERAGE(Table2[Sharpe Ratio]))/_xlfn.STDEV.P(Table2[Sharpe Ratio])</f>
        <v>0.60134465535334014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0.44433253836200876</v>
      </c>
      <c r="AS344">
        <f>_xlfn.RANK.AVG(Table2[[#This Row],[1Y Return vs Nifty Z-Score]],Table2[1Y Return vs Nifty Z-Score])</f>
        <v>364</v>
      </c>
      <c r="AT344">
        <f>_xlfn.RANK.AVG(Table2[[#This Row],[6M Return vs Nifty Z-Score]],Table2[6M Return vs Nifty Z-Score])</f>
        <v>488</v>
      </c>
      <c r="AU344">
        <f>_xlfn.RANK.AVG(Table2[[#This Row],[Sharpe Ratio Z-Score]],Table2[Sharpe Ratio Z-Score])</f>
        <v>193</v>
      </c>
      <c r="AV344">
        <f>(Table2[[#This Row],[Rank 1Y]]+Table2[[#This Row],[Rank 6M]]+Table2[[#This Row],[Rank Sharpe]])/3</f>
        <v>348.33333333333331</v>
      </c>
    </row>
    <row r="345" spans="1:48" x14ac:dyDescent="0.3">
      <c r="A345" t="s">
        <v>757</v>
      </c>
      <c r="B345" t="s">
        <v>758</v>
      </c>
      <c r="C345" t="s">
        <v>3182</v>
      </c>
      <c r="D345" t="s">
        <v>261</v>
      </c>
      <c r="E345">
        <v>22788.804388199998</v>
      </c>
      <c r="F345">
        <v>723.45</v>
      </c>
      <c r="G345">
        <v>15.2586967511431</v>
      </c>
      <c r="H345">
        <f>(Table2[[#This Row],[1Y Return vs Nifty]]-AVERAGE(Table2[1Y Return vs Nifty]))/_xlfn.STDEV.P(Table2[1Y Return vs Nifty])</f>
        <v>-0.21303772281456779</v>
      </c>
      <c r="I345">
        <v>14.9843929727573</v>
      </c>
      <c r="J345">
        <f>(Table2[[#This Row],[1M Return vs Nifty]]-AVERAGE(Table2[1M Return vs Nifty]))/_xlfn.STDEV.P(Table2[1M Return vs Nifty])</f>
        <v>1.204324886518497</v>
      </c>
      <c r="K345">
        <v>-6.8477378138320305E-2</v>
      </c>
      <c r="L345">
        <f>(Table2[[#This Row],[6M Return vs Nifty]]-AVERAGE(Table2[6M Return vs Nifty]))/_xlfn.STDEV.P(Table2[6M Return vs Nifty])</f>
        <v>-0.50662865087755338</v>
      </c>
      <c r="M345">
        <v>-2.90503247816216E-2</v>
      </c>
      <c r="N345">
        <f>(Table2[[#This Row],[1W Return vs Nifty]]-AVERAGE(Table2[1W Return vs Nifty]))/_xlfn.STDEV.P(Table2[1W Return vs Nifty])</f>
        <v>-1.7260982341002686E-2</v>
      </c>
      <c r="O345">
        <v>702.98</v>
      </c>
      <c r="P345">
        <v>687.48871249837498</v>
      </c>
      <c r="Q345">
        <v>634.62655494721002</v>
      </c>
      <c r="R345">
        <v>63.4244521981622</v>
      </c>
      <c r="S345" s="1">
        <f>(Table2[[#This Row],[Close Price]]-Table2[[#This Row],[20D EMA]])/Table2[[#This Row],[20D EMA]]</f>
        <v>2.9118893851887716E-2</v>
      </c>
      <c r="T345" s="1">
        <f>(Table2[[#This Row],[Close Price]]-Table2[[#This Row],[50D EMA]])/Table2[[#This Row],[50D EMA]]</f>
        <v>5.2308186080524295E-2</v>
      </c>
      <c r="U345" s="1">
        <f>(Table2[[#This Row],[Close Price]]-Table2[[#This Row],[200D EMA]])/Table2[[#This Row],[200D EMA]]</f>
        <v>0.13996175287713669</v>
      </c>
      <c r="V345">
        <v>0.62801447030338997</v>
      </c>
      <c r="W345">
        <v>719</v>
      </c>
      <c r="X345">
        <v>730.8</v>
      </c>
      <c r="Y345">
        <v>719</v>
      </c>
      <c r="Z345">
        <v>730.8</v>
      </c>
      <c r="AA345">
        <v>687</v>
      </c>
      <c r="AB345">
        <v>740</v>
      </c>
      <c r="AC345" s="1">
        <f>(Table2[[#This Row],[Close Price]]/Table2[[#This Row],[Day Low]])-1</f>
        <v>6.1891515994436652E-3</v>
      </c>
      <c r="AD345" s="1">
        <f>(Table2[[#This Row],[Day High]]/Table2[[#This Row],[Close Price]])-1</f>
        <v>1.0159651669085612E-2</v>
      </c>
      <c r="AE345" s="1">
        <f>(Table2[[#This Row],[Close Price]]/Table2[[#This Row],[Current Week Low]])-1</f>
        <v>6.1891515994436652E-3</v>
      </c>
      <c r="AF345" s="1">
        <f>(Table2[[#This Row],[Current Week High]]/Table2[[#This Row],[Close Price]])-1</f>
        <v>1.0159651669085612E-2</v>
      </c>
      <c r="AG345" s="1">
        <f>(Table2[[#This Row],[Close Price]]/Table2[[#This Row],[Current Month Low]])-1</f>
        <v>5.3056768558952028E-2</v>
      </c>
      <c r="AH345" s="1">
        <f>(Table2[[#This Row],[Current Month High]]/Table2[[#This Row],[Close Price]])-1</f>
        <v>2.2876494574607609E-2</v>
      </c>
      <c r="AI345">
        <v>10.436104775727401</v>
      </c>
      <c r="AJ345">
        <v>54.980719794344402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-0.02</v>
      </c>
      <c r="AM345" t="s">
        <v>3215</v>
      </c>
      <c r="AN345">
        <v>1.44</v>
      </c>
      <c r="AO345" t="s">
        <v>3216</v>
      </c>
      <c r="AP345">
        <v>0.113919256665667</v>
      </c>
      <c r="AQ345">
        <f>(Table2[[#This Row],[Sharpe Ratio]]-AVERAGE(Table2[Sharpe Ratio]))/_xlfn.STDEV.P(Table2[Sharpe Ratio])</f>
        <v>0.58947207038121585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1.0568696008665892</v>
      </c>
      <c r="AS345">
        <f>_xlfn.RANK.AVG(Table2[[#This Row],[1Y Return vs Nifty Z-Score]],Table2[1Y Return vs Nifty Z-Score])</f>
        <v>366</v>
      </c>
      <c r="AT345">
        <f>_xlfn.RANK.AVG(Table2[[#This Row],[6M Return vs Nifty Z-Score]],Table2[6M Return vs Nifty Z-Score])</f>
        <v>484</v>
      </c>
      <c r="AU345">
        <f>_xlfn.RANK.AVG(Table2[[#This Row],[Sharpe Ratio Z-Score]],Table2[Sharpe Ratio Z-Score])</f>
        <v>198</v>
      </c>
      <c r="AV345">
        <f>(Table2[[#This Row],[Rank 1Y]]+Table2[[#This Row],[Rank 6M]]+Table2[[#This Row],[Rank Sharpe]])/3</f>
        <v>349.33333333333331</v>
      </c>
    </row>
    <row r="346" spans="1:48" x14ac:dyDescent="0.3">
      <c r="A346" t="s">
        <v>1506</v>
      </c>
      <c r="B346" t="s">
        <v>1507</v>
      </c>
      <c r="C346" t="s">
        <v>625</v>
      </c>
      <c r="D346" t="s">
        <v>464</v>
      </c>
      <c r="E346">
        <v>6913.4794619000004</v>
      </c>
      <c r="F346">
        <v>2277.4</v>
      </c>
      <c r="G346">
        <v>25.001665681551799</v>
      </c>
      <c r="H346">
        <f>(Table2[[#This Row],[1Y Return vs Nifty]]-AVERAGE(Table2[1Y Return vs Nifty]))/_xlfn.STDEV.P(Table2[1Y Return vs Nifty])</f>
        <v>-5.0830567407500853E-2</v>
      </c>
      <c r="I346">
        <v>-2.6022948098994201</v>
      </c>
      <c r="J346">
        <f>(Table2[[#This Row],[1M Return vs Nifty]]-AVERAGE(Table2[1M Return vs Nifty]))/_xlfn.STDEV.P(Table2[1M Return vs Nifty])</f>
        <v>-0.49491795169276126</v>
      </c>
      <c r="K346">
        <v>86.352839005839797</v>
      </c>
      <c r="L346">
        <f>(Table2[[#This Row],[6M Return vs Nifty]]-AVERAGE(Table2[6M Return vs Nifty]))/_xlfn.STDEV.P(Table2[6M Return vs Nifty])</f>
        <v>2.066241363407769</v>
      </c>
      <c r="M346">
        <v>-0.62784723235801199</v>
      </c>
      <c r="N346">
        <f>(Table2[[#This Row],[1W Return vs Nifty]]-AVERAGE(Table2[1W Return vs Nifty]))/_xlfn.STDEV.P(Table2[1W Return vs Nifty])</f>
        <v>-0.16207865544235675</v>
      </c>
      <c r="O346">
        <v>2291.0700000000002</v>
      </c>
      <c r="P346">
        <v>2127.1084403138598</v>
      </c>
      <c r="Q346">
        <v>1689.4478892821501</v>
      </c>
      <c r="R346">
        <v>47.5901489341312</v>
      </c>
      <c r="S346" s="1">
        <f>(Table2[[#This Row],[Close Price]]-Table2[[#This Row],[20D EMA]])/Table2[[#This Row],[20D EMA]]</f>
        <v>-5.9666444063254604E-3</v>
      </c>
      <c r="T346" s="1">
        <f>(Table2[[#This Row],[Close Price]]-Table2[[#This Row],[50D EMA]])/Table2[[#This Row],[50D EMA]]</f>
        <v>7.06553351196164E-2</v>
      </c>
      <c r="U346" s="1">
        <f>(Table2[[#This Row],[Close Price]]-Table2[[#This Row],[200D EMA]])/Table2[[#This Row],[200D EMA]]</f>
        <v>0.34801435098875533</v>
      </c>
      <c r="V346">
        <v>0.52475398066144996</v>
      </c>
      <c r="W346">
        <v>2243.1</v>
      </c>
      <c r="X346">
        <v>2320.4499999999998</v>
      </c>
      <c r="Y346">
        <v>2243.1</v>
      </c>
      <c r="Z346">
        <v>2320.4499999999998</v>
      </c>
      <c r="AA346">
        <v>2235</v>
      </c>
      <c r="AB346">
        <v>2469.9499999999998</v>
      </c>
      <c r="AC346" s="1">
        <f>(Table2[[#This Row],[Close Price]]/Table2[[#This Row],[Day Low]])-1</f>
        <v>1.5291337880611655E-2</v>
      </c>
      <c r="AD346" s="1">
        <f>(Table2[[#This Row],[Day High]]/Table2[[#This Row],[Close Price]])-1</f>
        <v>1.8903135154122896E-2</v>
      </c>
      <c r="AE346" s="1">
        <f>(Table2[[#This Row],[Close Price]]/Table2[[#This Row],[Current Week Low]])-1</f>
        <v>1.5291337880611655E-2</v>
      </c>
      <c r="AF346" s="1">
        <f>(Table2[[#This Row],[Current Week High]]/Table2[[#This Row],[Close Price]])-1</f>
        <v>1.8903135154122896E-2</v>
      </c>
      <c r="AG346" s="1">
        <f>(Table2[[#This Row],[Close Price]]/Table2[[#This Row],[Current Month Low]])-1</f>
        <v>1.8970917225950901E-2</v>
      </c>
      <c r="AH346" s="1">
        <f>(Table2[[#This Row],[Current Month High]]/Table2[[#This Row],[Close Price]])-1</f>
        <v>8.4548168964608594E-2</v>
      </c>
      <c r="AI346">
        <v>9.4669359796258892</v>
      </c>
      <c r="AJ346">
        <v>112.493585257756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0.43</v>
      </c>
      <c r="AM346" t="s">
        <v>3216</v>
      </c>
      <c r="AN346">
        <v>-0.28999999999999998</v>
      </c>
      <c r="AO346" t="s">
        <v>3215</v>
      </c>
      <c r="AP346">
        <v>-8.3051842583254001E-2</v>
      </c>
      <c r="AQ346">
        <f>(Table2[[#This Row],[Sharpe Ratio]]-AVERAGE(Table2[Sharpe Ratio]))/_xlfn.STDEV.P(Table2[Sharpe Ratio])</f>
        <v>-1.7016817497257677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-0.34326756086061772</v>
      </c>
      <c r="AS346">
        <f>_xlfn.RANK.AVG(Table2[[#This Row],[1Y Return vs Nifty Z-Score]],Table2[1Y Return vs Nifty Z-Score])</f>
        <v>311</v>
      </c>
      <c r="AT346">
        <f>_xlfn.RANK.AVG(Table2[[#This Row],[6M Return vs Nifty Z-Score]],Table2[6M Return vs Nifty Z-Score])</f>
        <v>30</v>
      </c>
      <c r="AU346">
        <f>_xlfn.RANK.AVG(Table2[[#This Row],[Sharpe Ratio Z-Score]],Table2[Sharpe Ratio Z-Score])</f>
        <v>708</v>
      </c>
      <c r="AV346">
        <f>(Table2[[#This Row],[Rank 1Y]]+Table2[[#This Row],[Rank 6M]]+Table2[[#This Row],[Rank Sharpe]])/3</f>
        <v>349.66666666666669</v>
      </c>
    </row>
    <row r="347" spans="1:48" x14ac:dyDescent="0.3">
      <c r="A347" t="s">
        <v>1743</v>
      </c>
      <c r="B347" t="s">
        <v>1744</v>
      </c>
      <c r="C347" t="s">
        <v>3176</v>
      </c>
      <c r="D347" t="s">
        <v>206</v>
      </c>
      <c r="E347">
        <v>4810.3443989999996</v>
      </c>
      <c r="F347">
        <v>669.4</v>
      </c>
      <c r="G347">
        <v>16.037219453237199</v>
      </c>
      <c r="H347">
        <f>(Table2[[#This Row],[1Y Return vs Nifty]]-AVERAGE(Table2[1Y Return vs Nifty]))/_xlfn.STDEV.P(Table2[1Y Return vs Nifty])</f>
        <v>-0.20007638076077455</v>
      </c>
      <c r="I347">
        <v>-0.871660301294368</v>
      </c>
      <c r="J347">
        <f>(Table2[[#This Row],[1M Return vs Nifty]]-AVERAGE(Table2[1M Return vs Nifty]))/_xlfn.STDEV.P(Table2[1M Return vs Nifty])</f>
        <v>-0.32770236620835519</v>
      </c>
      <c r="K347">
        <v>-3.7381508791584799</v>
      </c>
      <c r="L347">
        <f>(Table2[[#This Row],[6M Return vs Nifty]]-AVERAGE(Table2[6M Return vs Nifty]))/_xlfn.STDEV.P(Table2[6M Return vs Nifty])</f>
        <v>-0.61587939257005797</v>
      </c>
      <c r="M347">
        <v>-2.5757900720764</v>
      </c>
      <c r="N347">
        <f>(Table2[[#This Row],[1W Return vs Nifty]]-AVERAGE(Table2[1W Return vs Nifty]))/_xlfn.STDEV.P(Table2[1W Return vs Nifty])</f>
        <v>-0.63318421028604632</v>
      </c>
      <c r="O347">
        <v>675.63</v>
      </c>
      <c r="P347">
        <v>674.62303535937303</v>
      </c>
      <c r="Q347">
        <v>618.11015872823305</v>
      </c>
      <c r="R347">
        <v>47.416269108630402</v>
      </c>
      <c r="S347" s="1">
        <f>(Table2[[#This Row],[Close Price]]-Table2[[#This Row],[20D EMA]])/Table2[[#This Row],[20D EMA]]</f>
        <v>-9.2210233411778898E-3</v>
      </c>
      <c r="T347" s="1">
        <f>(Table2[[#This Row],[Close Price]]-Table2[[#This Row],[50D EMA]])/Table2[[#This Row],[50D EMA]]</f>
        <v>-7.7421538927895271E-3</v>
      </c>
      <c r="U347" s="1">
        <f>(Table2[[#This Row],[Close Price]]-Table2[[#This Row],[200D EMA]])/Table2[[#This Row],[200D EMA]]</f>
        <v>8.2978479721634441E-2</v>
      </c>
      <c r="V347">
        <v>0.24514611511989101</v>
      </c>
      <c r="W347">
        <v>667.1</v>
      </c>
      <c r="X347">
        <v>681.95</v>
      </c>
      <c r="Y347">
        <v>667.1</v>
      </c>
      <c r="Z347">
        <v>681.95</v>
      </c>
      <c r="AA347">
        <v>663.1</v>
      </c>
      <c r="AB347">
        <v>702.95</v>
      </c>
      <c r="AC347" s="1">
        <f>(Table2[[#This Row],[Close Price]]/Table2[[#This Row],[Day Low]])-1</f>
        <v>3.4477589566781486E-3</v>
      </c>
      <c r="AD347" s="1">
        <f>(Table2[[#This Row],[Day High]]/Table2[[#This Row],[Close Price]])-1</f>
        <v>1.8748132656110084E-2</v>
      </c>
      <c r="AE347" s="1">
        <f>(Table2[[#This Row],[Close Price]]/Table2[[#This Row],[Current Week Low]])-1</f>
        <v>3.4477589566781486E-3</v>
      </c>
      <c r="AF347" s="1">
        <f>(Table2[[#This Row],[Current Week High]]/Table2[[#This Row],[Close Price]])-1</f>
        <v>1.8748132656110084E-2</v>
      </c>
      <c r="AG347" s="1">
        <f>(Table2[[#This Row],[Close Price]]/Table2[[#This Row],[Current Month Low]])-1</f>
        <v>9.5008294374905322E-3</v>
      </c>
      <c r="AH347" s="1">
        <f>(Table2[[#This Row],[Current Month High]]/Table2[[#This Row],[Close Price]])-1</f>
        <v>5.0119510008963308E-2</v>
      </c>
      <c r="AI347">
        <v>19.3830295787272</v>
      </c>
      <c r="AJ347">
        <v>62.9701765063907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-0.06</v>
      </c>
      <c r="AM347" t="s">
        <v>3215</v>
      </c>
      <c r="AN347">
        <v>-0.79</v>
      </c>
      <c r="AO347" t="s">
        <v>3215</v>
      </c>
      <c r="AP347">
        <v>0.12573959252474101</v>
      </c>
      <c r="AQ347">
        <f>(Table2[[#This Row],[Sharpe Ratio]]-AVERAGE(Table2[Sharpe Ratio]))/_xlfn.STDEV.P(Table2[Sharpe Ratio])</f>
        <v>0.72696537656538862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-1.0498769732598454</v>
      </c>
      <c r="AS347">
        <f>_xlfn.RANK.AVG(Table2[[#This Row],[1Y Return vs Nifty Z-Score]],Table2[1Y Return vs Nifty Z-Score])</f>
        <v>358</v>
      </c>
      <c r="AT347">
        <f>_xlfn.RANK.AVG(Table2[[#This Row],[6M Return vs Nifty Z-Score]],Table2[6M Return vs Nifty Z-Score])</f>
        <v>528</v>
      </c>
      <c r="AU347">
        <f>_xlfn.RANK.AVG(Table2[[#This Row],[Sharpe Ratio Z-Score]],Table2[Sharpe Ratio Z-Score])</f>
        <v>164</v>
      </c>
      <c r="AV347">
        <f>(Table2[[#This Row],[Rank 1Y]]+Table2[[#This Row],[Rank 6M]]+Table2[[#This Row],[Rank Sharpe]])/3</f>
        <v>350</v>
      </c>
    </row>
    <row r="348" spans="1:48" x14ac:dyDescent="0.3">
      <c r="A348" t="s">
        <v>1757</v>
      </c>
      <c r="B348" t="s">
        <v>1758</v>
      </c>
      <c r="C348" t="s">
        <v>3179</v>
      </c>
      <c r="D348" t="s">
        <v>124</v>
      </c>
      <c r="E348">
        <v>4689.5669273249996</v>
      </c>
      <c r="F348">
        <v>978.95</v>
      </c>
      <c r="G348">
        <v>43.497764904230699</v>
      </c>
      <c r="H348">
        <f>(Table2[[#This Row],[1Y Return vs Nifty]]-AVERAGE(Table2[1Y Return vs Nifty]))/_xlfn.STDEV.P(Table2[1Y Return vs Nifty])</f>
        <v>0.25710427898964905</v>
      </c>
      <c r="I348">
        <v>14.225160173519001</v>
      </c>
      <c r="J348">
        <f>(Table2[[#This Row],[1M Return vs Nifty]]-AVERAGE(Table2[1M Return vs Nifty]))/_xlfn.STDEV.P(Table2[1M Return vs Nifty])</f>
        <v>1.1309670767600823</v>
      </c>
      <c r="K348">
        <v>34.531259792465399</v>
      </c>
      <c r="L348">
        <f>(Table2[[#This Row],[6M Return vs Nifty]]-AVERAGE(Table2[6M Return vs Nifty]))/_xlfn.STDEV.P(Table2[6M Return vs Nifty])</f>
        <v>0.52344853370121991</v>
      </c>
      <c r="M348">
        <v>7.7040758047742299</v>
      </c>
      <c r="N348">
        <f>(Table2[[#This Row],[1W Return vs Nifty]]-AVERAGE(Table2[1W Return vs Nifty]))/_xlfn.STDEV.P(Table2[1W Return vs Nifty])</f>
        <v>1.8529780214212046</v>
      </c>
      <c r="O348">
        <v>912.74</v>
      </c>
      <c r="P348">
        <v>882.36982225672102</v>
      </c>
      <c r="Q348">
        <v>789.65606606718495</v>
      </c>
      <c r="R348">
        <v>73.500051464164201</v>
      </c>
      <c r="S348" s="1">
        <f>(Table2[[#This Row],[Close Price]]-Table2[[#This Row],[20D EMA]])/Table2[[#This Row],[20D EMA]]</f>
        <v>7.2539825141880537E-2</v>
      </c>
      <c r="T348" s="1">
        <f>(Table2[[#This Row],[Close Price]]-Table2[[#This Row],[50D EMA]])/Table2[[#This Row],[50D EMA]]</f>
        <v>0.10945544068616109</v>
      </c>
      <c r="U348" s="1">
        <f>(Table2[[#This Row],[Close Price]]-Table2[[#This Row],[200D EMA]])/Table2[[#This Row],[200D EMA]]</f>
        <v>0.23971693762270133</v>
      </c>
      <c r="V348">
        <v>0.93342566679638095</v>
      </c>
      <c r="W348">
        <v>964.55</v>
      </c>
      <c r="X348">
        <v>1010.4</v>
      </c>
      <c r="Y348">
        <v>964.55</v>
      </c>
      <c r="Z348">
        <v>1010.4</v>
      </c>
      <c r="AA348">
        <v>830</v>
      </c>
      <c r="AB348">
        <v>1010.4</v>
      </c>
      <c r="AC348" s="1">
        <f>(Table2[[#This Row],[Close Price]]/Table2[[#This Row],[Day Low]])-1</f>
        <v>1.4929241615261102E-2</v>
      </c>
      <c r="AD348" s="1">
        <f>(Table2[[#This Row],[Day High]]/Table2[[#This Row],[Close Price]])-1</f>
        <v>3.2126257725113572E-2</v>
      </c>
      <c r="AE348" s="1">
        <f>(Table2[[#This Row],[Close Price]]/Table2[[#This Row],[Current Week Low]])-1</f>
        <v>1.4929241615261102E-2</v>
      </c>
      <c r="AF348" s="1">
        <f>(Table2[[#This Row],[Current Week High]]/Table2[[#This Row],[Close Price]])-1</f>
        <v>3.2126257725113572E-2</v>
      </c>
      <c r="AG348" s="1">
        <f>(Table2[[#This Row],[Close Price]]/Table2[[#This Row],[Current Month Low]])-1</f>
        <v>0.17945783132530124</v>
      </c>
      <c r="AH348" s="1">
        <f>(Table2[[#This Row],[Current Month High]]/Table2[[#This Row],[Close Price]])-1</f>
        <v>3.2126257725113572E-2</v>
      </c>
      <c r="AI348">
        <v>3.2126257725113501</v>
      </c>
      <c r="AJ348">
        <v>81.606530006492903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7.0000000000000007E-2</v>
      </c>
      <c r="AM348" t="s">
        <v>3216</v>
      </c>
      <c r="AN348">
        <v>14.87</v>
      </c>
      <c r="AO348" t="s">
        <v>3216</v>
      </c>
      <c r="AP348">
        <v>-3.8901165114490002E-2</v>
      </c>
      <c r="AQ348">
        <f>(Table2[[#This Row],[Sharpe Ratio]]-AVERAGE(Table2[Sharpe Ratio]))/_xlfn.STDEV.P(Table2[Sharpe Ratio])</f>
        <v>-1.1881242089058592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2.5763737019662969</v>
      </c>
      <c r="AS348">
        <f>_xlfn.RANK.AVG(Table2[[#This Row],[1Y Return vs Nifty Z-Score]],Table2[1Y Return vs Nifty Z-Score])</f>
        <v>225</v>
      </c>
      <c r="AT348">
        <f>_xlfn.RANK.AVG(Table2[[#This Row],[6M Return vs Nifty Z-Score]],Table2[6M Return vs Nifty Z-Score])</f>
        <v>175</v>
      </c>
      <c r="AU348">
        <f>_xlfn.RANK.AVG(Table2[[#This Row],[Sharpe Ratio Z-Score]],Table2[Sharpe Ratio Z-Score])</f>
        <v>653</v>
      </c>
      <c r="AV348">
        <f>(Table2[[#This Row],[Rank 1Y]]+Table2[[#This Row],[Rank 6M]]+Table2[[#This Row],[Rank Sharpe]])/3</f>
        <v>351</v>
      </c>
    </row>
    <row r="349" spans="1:48" x14ac:dyDescent="0.3">
      <c r="A349" t="s">
        <v>1149</v>
      </c>
      <c r="B349" t="s">
        <v>1150</v>
      </c>
      <c r="C349" t="s">
        <v>3182</v>
      </c>
      <c r="D349" t="s">
        <v>127</v>
      </c>
      <c r="E349">
        <v>10966.14122985</v>
      </c>
      <c r="F349">
        <v>359.85</v>
      </c>
      <c r="G349">
        <v>-20.598008844186602</v>
      </c>
      <c r="H349">
        <f>(Table2[[#This Row],[1Y Return vs Nifty]]-AVERAGE(Table2[1Y Return vs Nifty]))/_xlfn.STDEV.P(Table2[1Y Return vs Nifty])</f>
        <v>-0.81000300705499617</v>
      </c>
      <c r="I349">
        <v>2.71702554346188</v>
      </c>
      <c r="J349">
        <f>(Table2[[#This Row],[1M Return vs Nifty]]-AVERAGE(Table2[1M Return vs Nifty]))/_xlfn.STDEV.P(Table2[1M Return vs Nifty])</f>
        <v>1.9039942272598389E-2</v>
      </c>
      <c r="K349">
        <v>10.4095381512328</v>
      </c>
      <c r="L349">
        <f>(Table2[[#This Row],[6M Return vs Nifty]]-AVERAGE(Table2[6M Return vs Nifty]))/_xlfn.STDEV.P(Table2[6M Return vs Nifty])</f>
        <v>-0.19468510392953647</v>
      </c>
      <c r="M349">
        <v>0.305624750107657</v>
      </c>
      <c r="N349">
        <f>(Table2[[#This Row],[1W Return vs Nifty]]-AVERAGE(Table2[1W Return vs Nifty]))/_xlfn.STDEV.P(Table2[1W Return vs Nifty])</f>
        <v>6.3679424961123651E-2</v>
      </c>
      <c r="O349">
        <v>350.13</v>
      </c>
      <c r="P349">
        <v>353.684102704731</v>
      </c>
      <c r="Q349">
        <v>340.22596097459598</v>
      </c>
      <c r="R349">
        <v>64.089373111218194</v>
      </c>
      <c r="S349" s="1">
        <f>(Table2[[#This Row],[Close Price]]-Table2[[#This Row],[20D EMA]])/Table2[[#This Row],[20D EMA]]</f>
        <v>2.7761117299288915E-2</v>
      </c>
      <c r="T349" s="1">
        <f>(Table2[[#This Row],[Close Price]]-Table2[[#This Row],[50D EMA]])/Table2[[#This Row],[50D EMA]]</f>
        <v>1.7433345881583334E-2</v>
      </c>
      <c r="U349" s="1">
        <f>(Table2[[#This Row],[Close Price]]-Table2[[#This Row],[200D EMA]])/Table2[[#This Row],[200D EMA]]</f>
        <v>5.7679428604418971E-2</v>
      </c>
      <c r="V349">
        <v>1.11475769087208</v>
      </c>
      <c r="W349">
        <v>352.75</v>
      </c>
      <c r="X349">
        <v>365.1</v>
      </c>
      <c r="Y349">
        <v>352.75</v>
      </c>
      <c r="Z349">
        <v>365.1</v>
      </c>
      <c r="AA349">
        <v>326.95</v>
      </c>
      <c r="AB349">
        <v>371.7</v>
      </c>
      <c r="AC349" s="1">
        <f>(Table2[[#This Row],[Close Price]]/Table2[[#This Row],[Day Low]])-1</f>
        <v>2.0127569099929188E-2</v>
      </c>
      <c r="AD349" s="1">
        <f>(Table2[[#This Row],[Day High]]/Table2[[#This Row],[Close Price]])-1</f>
        <v>1.4589412255106238E-2</v>
      </c>
      <c r="AE349" s="1">
        <f>(Table2[[#This Row],[Close Price]]/Table2[[#This Row],[Current Week Low]])-1</f>
        <v>2.0127569099929188E-2</v>
      </c>
      <c r="AF349" s="1">
        <f>(Table2[[#This Row],[Current Week High]]/Table2[[#This Row],[Close Price]])-1</f>
        <v>1.4589412255106238E-2</v>
      </c>
      <c r="AG349" s="1">
        <f>(Table2[[#This Row],[Close Price]]/Table2[[#This Row],[Current Month Low]])-1</f>
        <v>0.10062700718764339</v>
      </c>
      <c r="AH349" s="1">
        <f>(Table2[[#This Row],[Current Month High]]/Table2[[#This Row],[Close Price]])-1</f>
        <v>3.2930387661525451E-2</v>
      </c>
      <c r="AI349">
        <v>18.882867861609</v>
      </c>
      <c r="AJ349">
        <v>42.345727848101198</v>
      </c>
      <c r="AK349" t="str">
        <f>IF(AND(Table2[[#This Row],[20D EMA]]&gt;Table2[[#This Row],[50D EMA]],Table2[[#This Row],[50D EMA]]&gt;Table2[[#This Row],[200D EMA]]),"Uptrend","Downtrend/NoTrend")</f>
        <v>Downtrend/NoTrend</v>
      </c>
      <c r="AL349">
        <v>-0.03</v>
      </c>
      <c r="AM349" t="s">
        <v>3215</v>
      </c>
      <c r="AN349">
        <v>5.43</v>
      </c>
      <c r="AO349" t="s">
        <v>3216</v>
      </c>
      <c r="AP349">
        <v>0.177400420389869</v>
      </c>
      <c r="AQ349">
        <f>(Table2[[#This Row],[Sharpe Ratio]]-AVERAGE(Table2[Sharpe Ratio]))/_xlfn.STDEV.P(Table2[Sharpe Ratio])</f>
        <v>1.3278804527588606</v>
      </c>
      <c r="AR3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9">
        <f>_xlfn.RANK.AVG(Table2[[#This Row],[1Y Return vs Nifty Z-Score]],Table2[1Y Return vs Nifty Z-Score])</f>
        <v>610</v>
      </c>
      <c r="AT349">
        <f>_xlfn.RANK.AVG(Table2[[#This Row],[6M Return vs Nifty Z-Score]],Table2[6M Return vs Nifty Z-Score])</f>
        <v>375</v>
      </c>
      <c r="AU349">
        <f>_xlfn.RANK.AVG(Table2[[#This Row],[Sharpe Ratio Z-Score]],Table2[Sharpe Ratio Z-Score])</f>
        <v>70</v>
      </c>
      <c r="AV349">
        <f>(Table2[[#This Row],[Rank 1Y]]+Table2[[#This Row],[Rank 6M]]+Table2[[#This Row],[Rank Sharpe]])/3</f>
        <v>351.66666666666669</v>
      </c>
    </row>
    <row r="350" spans="1:48" x14ac:dyDescent="0.3">
      <c r="A350" t="s">
        <v>1336</v>
      </c>
      <c r="B350" t="s">
        <v>1337</v>
      </c>
      <c r="C350" t="s">
        <v>3183</v>
      </c>
      <c r="D350" t="s">
        <v>135</v>
      </c>
      <c r="E350">
        <v>8577.5122645449992</v>
      </c>
      <c r="F350">
        <v>580.75</v>
      </c>
      <c r="G350">
        <v>8.4126652394041308</v>
      </c>
      <c r="H350">
        <f>(Table2[[#This Row],[1Y Return vs Nifty]]-AVERAGE(Table2[1Y Return vs Nifty]))/_xlfn.STDEV.P(Table2[1Y Return vs Nifty])</f>
        <v>-0.32701481801810739</v>
      </c>
      <c r="I350">
        <v>-4.1119005235924098</v>
      </c>
      <c r="J350">
        <f>(Table2[[#This Row],[1M Return vs Nifty]]-AVERAGE(Table2[1M Return vs Nifty]))/_xlfn.STDEV.P(Table2[1M Return vs Nifty])</f>
        <v>-0.640777520544907</v>
      </c>
      <c r="K350">
        <v>32.778865620148302</v>
      </c>
      <c r="L350">
        <f>(Table2[[#This Row],[6M Return vs Nifty]]-AVERAGE(Table2[6M Return vs Nifty]))/_xlfn.STDEV.P(Table2[6M Return vs Nifty])</f>
        <v>0.47127758088755872</v>
      </c>
      <c r="M350">
        <v>-1.21856020265883</v>
      </c>
      <c r="N350">
        <f>(Table2[[#This Row],[1W Return vs Nifty]]-AVERAGE(Table2[1W Return vs Nifty]))/_xlfn.STDEV.P(Table2[1W Return vs Nifty])</f>
        <v>-0.30494124666046596</v>
      </c>
      <c r="O350">
        <v>579.79</v>
      </c>
      <c r="P350">
        <v>573.11003494769295</v>
      </c>
      <c r="Q350">
        <v>505.73911843960701</v>
      </c>
      <c r="R350">
        <v>54.651234751242598</v>
      </c>
      <c r="S350" s="1">
        <f>(Table2[[#This Row],[Close Price]]-Table2[[#This Row],[20D EMA]])/Table2[[#This Row],[20D EMA]]</f>
        <v>1.6557719174184384E-3</v>
      </c>
      <c r="T350" s="1">
        <f>(Table2[[#This Row],[Close Price]]-Table2[[#This Row],[50D EMA]])/Table2[[#This Row],[50D EMA]]</f>
        <v>1.3330712404999745E-2</v>
      </c>
      <c r="U350" s="1">
        <f>(Table2[[#This Row],[Close Price]]-Table2[[#This Row],[200D EMA]])/Table2[[#This Row],[200D EMA]]</f>
        <v>0.14831931884531577</v>
      </c>
      <c r="V350">
        <v>0.61585261835788596</v>
      </c>
      <c r="W350">
        <v>578</v>
      </c>
      <c r="X350">
        <v>592.4</v>
      </c>
      <c r="Y350">
        <v>578</v>
      </c>
      <c r="Z350">
        <v>592.4</v>
      </c>
      <c r="AA350">
        <v>551.04999999999995</v>
      </c>
      <c r="AB350">
        <v>619</v>
      </c>
      <c r="AC350" s="1">
        <f>(Table2[[#This Row],[Close Price]]/Table2[[#This Row],[Day Low]])-1</f>
        <v>4.7577854671281283E-3</v>
      </c>
      <c r="AD350" s="1">
        <f>(Table2[[#This Row],[Day High]]/Table2[[#This Row],[Close Price]])-1</f>
        <v>2.0060266896254841E-2</v>
      </c>
      <c r="AE350" s="1">
        <f>(Table2[[#This Row],[Close Price]]/Table2[[#This Row],[Current Week Low]])-1</f>
        <v>4.7577854671281283E-3</v>
      </c>
      <c r="AF350" s="1">
        <f>(Table2[[#This Row],[Current Week High]]/Table2[[#This Row],[Close Price]])-1</f>
        <v>2.0060266896254841E-2</v>
      </c>
      <c r="AG350" s="1">
        <f>(Table2[[#This Row],[Close Price]]/Table2[[#This Row],[Current Month Low]])-1</f>
        <v>5.3897105525814393E-2</v>
      </c>
      <c r="AH350" s="1">
        <f>(Table2[[#This Row],[Current Month High]]/Table2[[#This Row],[Close Price]])-1</f>
        <v>6.5863108049935448E-2</v>
      </c>
      <c r="AI350">
        <v>20.361601377528999</v>
      </c>
      <c r="AJ350">
        <v>52.808840941981302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0.08</v>
      </c>
      <c r="AM350" t="s">
        <v>3216</v>
      </c>
      <c r="AN350">
        <v>1.81</v>
      </c>
      <c r="AO350" t="s">
        <v>3216</v>
      </c>
      <c r="AP350">
        <v>2.0874694199980001E-2</v>
      </c>
      <c r="AQ350">
        <f>(Table2[[#This Row],[Sharpe Ratio]]-AVERAGE(Table2[Sharpe Ratio]))/_xlfn.STDEV.P(Table2[Sharpe Ratio])</f>
        <v>-0.49281566394288145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-1.2942716682788031</v>
      </c>
      <c r="AS350">
        <f>_xlfn.RANK.AVG(Table2[[#This Row],[1Y Return vs Nifty Z-Score]],Table2[1Y Return vs Nifty Z-Score])</f>
        <v>400</v>
      </c>
      <c r="AT350">
        <f>_xlfn.RANK.AVG(Table2[[#This Row],[6M Return vs Nifty Z-Score]],Table2[6M Return vs Nifty Z-Score])</f>
        <v>188</v>
      </c>
      <c r="AU350">
        <f>_xlfn.RANK.AVG(Table2[[#This Row],[Sharpe Ratio Z-Score]],Table2[Sharpe Ratio Z-Score])</f>
        <v>471</v>
      </c>
      <c r="AV350">
        <f>(Table2[[#This Row],[Rank 1Y]]+Table2[[#This Row],[Rank 6M]]+Table2[[#This Row],[Rank Sharpe]])/3</f>
        <v>353</v>
      </c>
    </row>
    <row r="351" spans="1:48" x14ac:dyDescent="0.3">
      <c r="A351" t="s">
        <v>1400</v>
      </c>
      <c r="B351" t="s">
        <v>1401</v>
      </c>
      <c r="C351" t="s">
        <v>625</v>
      </c>
      <c r="D351" t="s">
        <v>625</v>
      </c>
      <c r="E351">
        <v>8107.3544079000003</v>
      </c>
      <c r="F351">
        <v>401.3</v>
      </c>
      <c r="G351">
        <v>37.586295945236998</v>
      </c>
      <c r="H351">
        <f>(Table2[[#This Row],[1Y Return vs Nifty]]-AVERAGE(Table2[1Y Return vs Nifty]))/_xlfn.STDEV.P(Table2[1Y Return vs Nifty])</f>
        <v>0.15868637670908411</v>
      </c>
      <c r="I351">
        <v>8.4108453606677394</v>
      </c>
      <c r="J351">
        <f>(Table2[[#This Row],[1M Return vs Nifty]]-AVERAGE(Table2[1M Return vs Nifty]))/_xlfn.STDEV.P(Table2[1M Return vs Nifty])</f>
        <v>0.56918233781757788</v>
      </c>
      <c r="K351">
        <v>9.0408593636569403</v>
      </c>
      <c r="L351">
        <f>(Table2[[#This Row],[6M Return vs Nifty]]-AVERAGE(Table2[6M Return vs Nifty]))/_xlfn.STDEV.P(Table2[6M Return vs Nifty])</f>
        <v>-0.23543237276418671</v>
      </c>
      <c r="M351">
        <v>-3.6637948400637499</v>
      </c>
      <c r="N351">
        <f>(Table2[[#This Row],[1W Return vs Nifty]]-AVERAGE(Table2[1W Return vs Nifty]))/_xlfn.STDEV.P(Table2[1W Return vs Nifty])</f>
        <v>-0.89631569414897172</v>
      </c>
      <c r="O351">
        <v>407.53</v>
      </c>
      <c r="P351">
        <v>399.104798080894</v>
      </c>
      <c r="Q351">
        <v>350.24892024413299</v>
      </c>
      <c r="R351">
        <v>48.691032748872601</v>
      </c>
      <c r="S351" s="1">
        <f>(Table2[[#This Row],[Close Price]]-Table2[[#This Row],[20D EMA]])/Table2[[#This Row],[20D EMA]]</f>
        <v>-1.5287218118911398E-2</v>
      </c>
      <c r="T351" s="1">
        <f>(Table2[[#This Row],[Close Price]]-Table2[[#This Row],[50D EMA]])/Table2[[#This Row],[50D EMA]]</f>
        <v>5.5003145280680624E-3</v>
      </c>
      <c r="U351" s="1">
        <f>(Table2[[#This Row],[Close Price]]-Table2[[#This Row],[200D EMA]])/Table2[[#This Row],[200D EMA]]</f>
        <v>0.14575656570270948</v>
      </c>
      <c r="V351">
        <v>0.60841728628700198</v>
      </c>
      <c r="W351">
        <v>399.65</v>
      </c>
      <c r="X351">
        <v>415.9</v>
      </c>
      <c r="Y351">
        <v>399.65</v>
      </c>
      <c r="Z351">
        <v>415.9</v>
      </c>
      <c r="AA351">
        <v>399.65</v>
      </c>
      <c r="AB351">
        <v>438.9</v>
      </c>
      <c r="AC351" s="1">
        <f>(Table2[[#This Row],[Close Price]]/Table2[[#This Row],[Day Low]])-1</f>
        <v>4.1286125359689674E-3</v>
      </c>
      <c r="AD351" s="1">
        <f>(Table2[[#This Row],[Day High]]/Table2[[#This Row],[Close Price]])-1</f>
        <v>3.6381759282332338E-2</v>
      </c>
      <c r="AE351" s="1">
        <f>(Table2[[#This Row],[Close Price]]/Table2[[#This Row],[Current Week Low]])-1</f>
        <v>4.1286125359689674E-3</v>
      </c>
      <c r="AF351" s="1">
        <f>(Table2[[#This Row],[Current Week High]]/Table2[[#This Row],[Close Price]])-1</f>
        <v>3.6381759282332338E-2</v>
      </c>
      <c r="AG351" s="1">
        <f>(Table2[[#This Row],[Close Price]]/Table2[[#This Row],[Current Month Low]])-1</f>
        <v>4.1286125359689674E-3</v>
      </c>
      <c r="AH351" s="1">
        <f>(Table2[[#This Row],[Current Month High]]/Table2[[#This Row],[Close Price]])-1</f>
        <v>9.3695489658609521E-2</v>
      </c>
      <c r="AI351">
        <v>12.2975330176924</v>
      </c>
      <c r="AJ351">
        <v>86.4776951672862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-7.0000000000000007E-2</v>
      </c>
      <c r="AM351" t="s">
        <v>3215</v>
      </c>
      <c r="AN351">
        <v>-2.54</v>
      </c>
      <c r="AO351" t="s">
        <v>3215</v>
      </c>
      <c r="AP351">
        <v>3.8898955694935997E-2</v>
      </c>
      <c r="AQ351">
        <f>(Table2[[#This Row],[Sharpe Ratio]]-AVERAGE(Table2[Sharpe Ratio]))/_xlfn.STDEV.P(Table2[Sharpe Ratio])</f>
        <v>-0.28315873591514262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-0.68703808830163904</v>
      </c>
      <c r="AS351">
        <f>_xlfn.RANK.AVG(Table2[[#This Row],[1Y Return vs Nifty Z-Score]],Table2[1Y Return vs Nifty Z-Score])</f>
        <v>256</v>
      </c>
      <c r="AT351">
        <f>_xlfn.RANK.AVG(Table2[[#This Row],[6M Return vs Nifty Z-Score]],Table2[6M Return vs Nifty Z-Score])</f>
        <v>389</v>
      </c>
      <c r="AU351">
        <f>_xlfn.RANK.AVG(Table2[[#This Row],[Sharpe Ratio Z-Score]],Table2[Sharpe Ratio Z-Score])</f>
        <v>415</v>
      </c>
      <c r="AV351">
        <f>(Table2[[#This Row],[Rank 1Y]]+Table2[[#This Row],[Rank 6M]]+Table2[[#This Row],[Rank Sharpe]])/3</f>
        <v>353.33333333333331</v>
      </c>
    </row>
    <row r="352" spans="1:48" x14ac:dyDescent="0.3">
      <c r="A352" t="s">
        <v>736</v>
      </c>
      <c r="B352" t="s">
        <v>737</v>
      </c>
      <c r="C352" t="s">
        <v>3179</v>
      </c>
      <c r="D352" t="s">
        <v>291</v>
      </c>
      <c r="E352">
        <v>23770.09255782</v>
      </c>
      <c r="F352">
        <v>382.9</v>
      </c>
      <c r="G352">
        <v>38.589769935489201</v>
      </c>
      <c r="H352">
        <f>(Table2[[#This Row],[1Y Return vs Nifty]]-AVERAGE(Table2[1Y Return vs Nifty]))/_xlfn.STDEV.P(Table2[1Y Return vs Nifty])</f>
        <v>0.17539285115711056</v>
      </c>
      <c r="I352">
        <v>-1.50260438413264</v>
      </c>
      <c r="J352">
        <f>(Table2[[#This Row],[1M Return vs Nifty]]-AVERAGE(Table2[1M Return vs Nifty]))/_xlfn.STDEV.P(Table2[1M Return vs Nifty])</f>
        <v>-0.38866479570755813</v>
      </c>
      <c r="K352">
        <v>-20.726811479725999</v>
      </c>
      <c r="L352">
        <f>(Table2[[#This Row],[6M Return vs Nifty]]-AVERAGE(Table2[6M Return vs Nifty]))/_xlfn.STDEV.P(Table2[6M Return vs Nifty])</f>
        <v>-1.1216529363085572</v>
      </c>
      <c r="M352">
        <v>-2.8095888440191699</v>
      </c>
      <c r="N352">
        <f>(Table2[[#This Row],[1W Return vs Nifty]]-AVERAGE(Table2[1W Return vs Nifty]))/_xlfn.STDEV.P(Table2[1W Return vs Nifty])</f>
        <v>-0.68972791266377897</v>
      </c>
      <c r="O352">
        <v>384.56</v>
      </c>
      <c r="P352">
        <v>396.631776672086</v>
      </c>
      <c r="Q352">
        <v>378.56185318845598</v>
      </c>
      <c r="R352">
        <v>46.0166466510776</v>
      </c>
      <c r="S352" s="1">
        <f>(Table2[[#This Row],[Close Price]]-Table2[[#This Row],[20D EMA]])/Table2[[#This Row],[20D EMA]]</f>
        <v>-4.3166215935095302E-3</v>
      </c>
      <c r="T352" s="1">
        <f>(Table2[[#This Row],[Close Price]]-Table2[[#This Row],[50D EMA]])/Table2[[#This Row],[50D EMA]]</f>
        <v>-3.4620969573597046E-2</v>
      </c>
      <c r="U352" s="1">
        <f>(Table2[[#This Row],[Close Price]]-Table2[[#This Row],[200D EMA]])/Table2[[#This Row],[200D EMA]]</f>
        <v>1.1459545580215587E-2</v>
      </c>
      <c r="V352">
        <v>0.93129583078580902</v>
      </c>
      <c r="W352">
        <v>373.6</v>
      </c>
      <c r="X352">
        <v>386.3</v>
      </c>
      <c r="Y352">
        <v>373.6</v>
      </c>
      <c r="Z352">
        <v>386.3</v>
      </c>
      <c r="AA352">
        <v>370</v>
      </c>
      <c r="AB352">
        <v>406.4</v>
      </c>
      <c r="AC352" s="1">
        <f>(Table2[[#This Row],[Close Price]]/Table2[[#This Row],[Day Low]])-1</f>
        <v>2.4892933618843482E-2</v>
      </c>
      <c r="AD352" s="1">
        <f>(Table2[[#This Row],[Day High]]/Table2[[#This Row],[Close Price]])-1</f>
        <v>8.8796030295117401E-3</v>
      </c>
      <c r="AE352" s="1">
        <f>(Table2[[#This Row],[Close Price]]/Table2[[#This Row],[Current Week Low]])-1</f>
        <v>2.4892933618843482E-2</v>
      </c>
      <c r="AF352" s="1">
        <f>(Table2[[#This Row],[Current Week High]]/Table2[[#This Row],[Close Price]])-1</f>
        <v>8.8796030295117401E-3</v>
      </c>
      <c r="AG352" s="1">
        <f>(Table2[[#This Row],[Close Price]]/Table2[[#This Row],[Current Month Low]])-1</f>
        <v>3.4864864864864842E-2</v>
      </c>
      <c r="AH352" s="1">
        <f>(Table2[[#This Row],[Current Month High]]/Table2[[#This Row],[Close Price]])-1</f>
        <v>6.1373726821624341E-2</v>
      </c>
      <c r="AI352">
        <v>31.156960041786299</v>
      </c>
      <c r="AJ352">
        <v>86.280710289467194</v>
      </c>
      <c r="AK352" t="str">
        <f>IF(AND(Table2[[#This Row],[20D EMA]]&gt;Table2[[#This Row],[50D EMA]],Table2[[#This Row],[50D EMA]]&gt;Table2[[#This Row],[200D EMA]]),"Uptrend","Downtrend/NoTrend")</f>
        <v>Downtrend/NoTrend</v>
      </c>
      <c r="AL352">
        <v>-0.17</v>
      </c>
      <c r="AM352" t="s">
        <v>3215</v>
      </c>
      <c r="AN352">
        <v>0.9</v>
      </c>
      <c r="AO352" t="s">
        <v>3216</v>
      </c>
      <c r="AP352">
        <v>0.14501130519696301</v>
      </c>
      <c r="AQ352">
        <f>(Table2[[#This Row],[Sharpe Ratio]]-AVERAGE(Table2[Sharpe Ratio]))/_xlfn.STDEV.P(Table2[Sharpe Ratio])</f>
        <v>0.95113256798246881</v>
      </c>
      <c r="AR3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2">
        <f>_xlfn.RANK.AVG(Table2[[#This Row],[1Y Return vs Nifty Z-Score]],Table2[1Y Return vs Nifty Z-Score])</f>
        <v>251</v>
      </c>
      <c r="AT352">
        <f>_xlfn.RANK.AVG(Table2[[#This Row],[6M Return vs Nifty Z-Score]],Table2[6M Return vs Nifty Z-Score])</f>
        <v>686</v>
      </c>
      <c r="AU352">
        <f>_xlfn.RANK.AVG(Table2[[#This Row],[Sharpe Ratio Z-Score]],Table2[Sharpe Ratio Z-Score])</f>
        <v>125</v>
      </c>
      <c r="AV352">
        <f>(Table2[[#This Row],[Rank 1Y]]+Table2[[#This Row],[Rank 6M]]+Table2[[#This Row],[Rank Sharpe]])/3</f>
        <v>354</v>
      </c>
    </row>
    <row r="353" spans="1:48" x14ac:dyDescent="0.3">
      <c r="A353" t="s">
        <v>1216</v>
      </c>
      <c r="B353" t="s">
        <v>1217</v>
      </c>
      <c r="C353" t="s">
        <v>3187</v>
      </c>
      <c r="D353" t="s">
        <v>1218</v>
      </c>
      <c r="E353">
        <v>10046.148501600001</v>
      </c>
      <c r="F353">
        <v>519.65</v>
      </c>
      <c r="G353">
        <v>3.94345700460351</v>
      </c>
      <c r="H353">
        <f>(Table2[[#This Row],[1Y Return vs Nifty]]-AVERAGE(Table2[1Y Return vs Nifty]))/_xlfn.STDEV.P(Table2[1Y Return vs Nifty])</f>
        <v>-0.40142104468955359</v>
      </c>
      <c r="I353">
        <v>1.39250861991504</v>
      </c>
      <c r="J353">
        <f>(Table2[[#This Row],[1M Return vs Nifty]]-AVERAGE(Table2[1M Return vs Nifty]))/_xlfn.STDEV.P(Table2[1M Return vs Nifty])</f>
        <v>-0.10893616808094424</v>
      </c>
      <c r="K353">
        <v>30.649272396615199</v>
      </c>
      <c r="L353">
        <f>(Table2[[#This Row],[6M Return vs Nifty]]-AVERAGE(Table2[6M Return vs Nifty]))/_xlfn.STDEV.P(Table2[6M Return vs Nifty])</f>
        <v>0.4078769434440247</v>
      </c>
      <c r="M353">
        <v>3.0635231090117299</v>
      </c>
      <c r="N353">
        <f>(Table2[[#This Row],[1W Return vs Nifty]]-AVERAGE(Table2[1W Return vs Nifty]))/_xlfn.STDEV.P(Table2[1W Return vs Nifty])</f>
        <v>0.73067088389009138</v>
      </c>
      <c r="O353">
        <v>514.74</v>
      </c>
      <c r="P353">
        <v>514.43106416594503</v>
      </c>
      <c r="Q353">
        <v>459.23446570649202</v>
      </c>
      <c r="R353">
        <v>60.475448544530103</v>
      </c>
      <c r="S353" s="1">
        <f>(Table2[[#This Row],[Close Price]]-Table2[[#This Row],[20D EMA]])/Table2[[#This Row],[20D EMA]]</f>
        <v>9.5387962855032985E-3</v>
      </c>
      <c r="T353" s="1">
        <f>(Table2[[#This Row],[Close Price]]-Table2[[#This Row],[50D EMA]])/Table2[[#This Row],[50D EMA]]</f>
        <v>1.0145063542219184E-2</v>
      </c>
      <c r="U353" s="1">
        <f>(Table2[[#This Row],[Close Price]]-Table2[[#This Row],[200D EMA]])/Table2[[#This Row],[200D EMA]]</f>
        <v>0.13155705593778541</v>
      </c>
      <c r="V353">
        <v>0.44600514209452702</v>
      </c>
      <c r="W353">
        <v>517.65</v>
      </c>
      <c r="X353">
        <v>540</v>
      </c>
      <c r="Y353">
        <v>517.65</v>
      </c>
      <c r="Z353">
        <v>540</v>
      </c>
      <c r="AA353">
        <v>488.3</v>
      </c>
      <c r="AB353">
        <v>540</v>
      </c>
      <c r="AC353" s="1">
        <f>(Table2[[#This Row],[Close Price]]/Table2[[#This Row],[Day Low]])-1</f>
        <v>3.8636144112818016E-3</v>
      </c>
      <c r="AD353" s="1">
        <f>(Table2[[#This Row],[Day High]]/Table2[[#This Row],[Close Price]])-1</f>
        <v>3.916097373231997E-2</v>
      </c>
      <c r="AE353" s="1">
        <f>(Table2[[#This Row],[Close Price]]/Table2[[#This Row],[Current Week Low]])-1</f>
        <v>3.8636144112818016E-3</v>
      </c>
      <c r="AF353" s="1">
        <f>(Table2[[#This Row],[Current Week High]]/Table2[[#This Row],[Close Price]])-1</f>
        <v>3.916097373231997E-2</v>
      </c>
      <c r="AG353" s="1">
        <f>(Table2[[#This Row],[Close Price]]/Table2[[#This Row],[Current Month Low]])-1</f>
        <v>6.4202334630350189E-2</v>
      </c>
      <c r="AH353" s="1">
        <f>(Table2[[#This Row],[Current Month High]]/Table2[[#This Row],[Close Price]])-1</f>
        <v>3.916097373231997E-2</v>
      </c>
      <c r="AI353">
        <v>11.882998171846401</v>
      </c>
      <c r="AJ353">
        <v>67.845607235142097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-0.13</v>
      </c>
      <c r="AM353" t="s">
        <v>3215</v>
      </c>
      <c r="AN353">
        <v>-0.37</v>
      </c>
      <c r="AO353" t="s">
        <v>3215</v>
      </c>
      <c r="AP353">
        <v>2.9329259335612999E-2</v>
      </c>
      <c r="AQ353">
        <f>(Table2[[#This Row],[Sharpe Ratio]]-AVERAGE(Table2[Sharpe Ratio]))/_xlfn.STDEV.P(Table2[Sharpe Ratio])</f>
        <v>-0.3944727634782339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0.23371785108538434</v>
      </c>
      <c r="AS353">
        <f>_xlfn.RANK.AVG(Table2[[#This Row],[1Y Return vs Nifty Z-Score]],Table2[1Y Return vs Nifty Z-Score])</f>
        <v>424</v>
      </c>
      <c r="AT353">
        <f>_xlfn.RANK.AVG(Table2[[#This Row],[6M Return vs Nifty Z-Score]],Table2[6M Return vs Nifty Z-Score])</f>
        <v>204</v>
      </c>
      <c r="AU353">
        <f>_xlfn.RANK.AVG(Table2[[#This Row],[Sharpe Ratio Z-Score]],Table2[Sharpe Ratio Z-Score])</f>
        <v>447</v>
      </c>
      <c r="AV353">
        <f>(Table2[[#This Row],[Rank 1Y]]+Table2[[#This Row],[Rank 6M]]+Table2[[#This Row],[Rank Sharpe]])/3</f>
        <v>358.33333333333331</v>
      </c>
    </row>
    <row r="354" spans="1:48" x14ac:dyDescent="0.3">
      <c r="A354" t="s">
        <v>410</v>
      </c>
      <c r="B354" t="s">
        <v>411</v>
      </c>
      <c r="C354" t="s">
        <v>3170</v>
      </c>
      <c r="D354" t="s">
        <v>412</v>
      </c>
      <c r="E354">
        <v>58890.961815139999</v>
      </c>
      <c r="F354">
        <v>226.43</v>
      </c>
      <c r="G354">
        <v>-1.9436803086355201</v>
      </c>
      <c r="H354">
        <f>(Table2[[#This Row],[1Y Return vs Nifty]]-AVERAGE(Table2[1Y Return vs Nifty]))/_xlfn.STDEV.P(Table2[1Y Return vs Nifty])</f>
        <v>-0.4994338582263867</v>
      </c>
      <c r="I354">
        <v>5.5882330969276799</v>
      </c>
      <c r="J354">
        <f>(Table2[[#This Row],[1M Return vs Nifty]]-AVERAGE(Table2[1M Return vs Nifty]))/_xlfn.STDEV.P(Table2[1M Return vs Nifty])</f>
        <v>0.29645880206814113</v>
      </c>
      <c r="K354">
        <v>15.701741743179999</v>
      </c>
      <c r="L354">
        <f>(Table2[[#This Row],[6M Return vs Nifty]]-AVERAGE(Table2[6M Return vs Nifty]))/_xlfn.STDEV.P(Table2[6M Return vs Nifty])</f>
        <v>-3.712962455317325E-2</v>
      </c>
      <c r="M354">
        <v>2.7706201637503201</v>
      </c>
      <c r="N354">
        <f>(Table2[[#This Row],[1W Return vs Nifty]]-AVERAGE(Table2[1W Return vs Nifty]))/_xlfn.STDEV.P(Table2[1W Return vs Nifty])</f>
        <v>0.65983297133477425</v>
      </c>
      <c r="O354">
        <v>220.45</v>
      </c>
      <c r="P354">
        <v>220.440466035322</v>
      </c>
      <c r="Q354">
        <v>206.38477151956701</v>
      </c>
      <c r="R354">
        <v>62.871170407908103</v>
      </c>
      <c r="S354" s="1">
        <f>(Table2[[#This Row],[Close Price]]-Table2[[#This Row],[20D EMA]])/Table2[[#This Row],[20D EMA]]</f>
        <v>2.7126332501701149E-2</v>
      </c>
      <c r="T354" s="1">
        <f>(Table2[[#This Row],[Close Price]]-Table2[[#This Row],[50D EMA]])/Table2[[#This Row],[50D EMA]]</f>
        <v>2.7170755317303119E-2</v>
      </c>
      <c r="U354" s="1">
        <f>(Table2[[#This Row],[Close Price]]-Table2[[#This Row],[200D EMA]])/Table2[[#This Row],[200D EMA]]</f>
        <v>9.712552109753185E-2</v>
      </c>
      <c r="V354">
        <v>0.92262982865381804</v>
      </c>
      <c r="W354">
        <v>225.41</v>
      </c>
      <c r="X354">
        <v>231.64</v>
      </c>
      <c r="Y354">
        <v>225.41</v>
      </c>
      <c r="Z354">
        <v>231.64</v>
      </c>
      <c r="AA354">
        <v>212.8</v>
      </c>
      <c r="AB354">
        <v>231.64</v>
      </c>
      <c r="AC354" s="1">
        <f>(Table2[[#This Row],[Close Price]]/Table2[[#This Row],[Day Low]])-1</f>
        <v>4.5250876181182065E-3</v>
      </c>
      <c r="AD354" s="1">
        <f>(Table2[[#This Row],[Day High]]/Table2[[#This Row],[Close Price]])-1</f>
        <v>2.3009318553195213E-2</v>
      </c>
      <c r="AE354" s="1">
        <f>(Table2[[#This Row],[Close Price]]/Table2[[#This Row],[Current Week Low]])-1</f>
        <v>4.5250876181182065E-3</v>
      </c>
      <c r="AF354" s="1">
        <f>(Table2[[#This Row],[Current Week High]]/Table2[[#This Row],[Close Price]])-1</f>
        <v>2.3009318553195213E-2</v>
      </c>
      <c r="AG354" s="1">
        <f>(Table2[[#This Row],[Close Price]]/Table2[[#This Row],[Current Month Low]])-1</f>
        <v>6.405075187969933E-2</v>
      </c>
      <c r="AH354" s="1">
        <f>(Table2[[#This Row],[Current Month High]]/Table2[[#This Row],[Close Price]])-1</f>
        <v>2.3009318553195213E-2</v>
      </c>
      <c r="AI354">
        <v>9.0403215121671092</v>
      </c>
      <c r="AJ354">
        <v>46.083870967741902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-0.05</v>
      </c>
      <c r="AM354" t="s">
        <v>3215</v>
      </c>
      <c r="AN354">
        <v>2.4</v>
      </c>
      <c r="AO354" t="s">
        <v>3216</v>
      </c>
      <c r="AP354">
        <v>8.6377021239168003E-2</v>
      </c>
      <c r="AQ354">
        <f>(Table2[[#This Row],[Sharpe Ratio]]-AVERAGE(Table2[Sharpe Ratio]))/_xlfn.STDEV.P(Table2[Sharpe Ratio])</f>
        <v>0.26910274639240861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0.68883103701576409</v>
      </c>
      <c r="AS354">
        <f>_xlfn.RANK.AVG(Table2[[#This Row],[1Y Return vs Nifty Z-Score]],Table2[1Y Return vs Nifty Z-Score])</f>
        <v>481</v>
      </c>
      <c r="AT354">
        <f>_xlfn.RANK.AVG(Table2[[#This Row],[6M Return vs Nifty Z-Score]],Table2[6M Return vs Nifty Z-Score])</f>
        <v>324</v>
      </c>
      <c r="AU354">
        <f>_xlfn.RANK.AVG(Table2[[#This Row],[Sharpe Ratio Z-Score]],Table2[Sharpe Ratio Z-Score])</f>
        <v>271</v>
      </c>
      <c r="AV354">
        <f>(Table2[[#This Row],[Rank 1Y]]+Table2[[#This Row],[Rank 6M]]+Table2[[#This Row],[Rank Sharpe]])/3</f>
        <v>358.66666666666669</v>
      </c>
    </row>
    <row r="355" spans="1:48" x14ac:dyDescent="0.3">
      <c r="A355" t="s">
        <v>1704</v>
      </c>
      <c r="B355" t="s">
        <v>1705</v>
      </c>
      <c r="C355" t="s">
        <v>3174</v>
      </c>
      <c r="D355" t="s">
        <v>279</v>
      </c>
      <c r="E355">
        <v>4998.6298164250002</v>
      </c>
      <c r="F355">
        <v>582.25</v>
      </c>
      <c r="G355">
        <v>27.756262337532799</v>
      </c>
      <c r="H355">
        <f>(Table2[[#This Row],[1Y Return vs Nifty]]-AVERAGE(Table2[1Y Return vs Nifty]))/_xlfn.STDEV.P(Table2[1Y Return vs Nifty])</f>
        <v>-4.970286927087373E-3</v>
      </c>
      <c r="I355">
        <v>25.212186247203</v>
      </c>
      <c r="J355">
        <f>(Table2[[#This Row],[1M Return vs Nifty]]-AVERAGE(Table2[1M Return vs Nifty]))/_xlfn.STDEV.P(Table2[1M Return vs Nifty])</f>
        <v>2.1925441968906352</v>
      </c>
      <c r="K355">
        <v>27.205559162544802</v>
      </c>
      <c r="L355">
        <f>(Table2[[#This Row],[6M Return vs Nifty]]-AVERAGE(Table2[6M Return vs Nifty]))/_xlfn.STDEV.P(Table2[6M Return vs Nifty])</f>
        <v>0.30535331977726143</v>
      </c>
      <c r="M355">
        <v>9.5349080489062494</v>
      </c>
      <c r="N355">
        <f>(Table2[[#This Row],[1W Return vs Nifty]]-AVERAGE(Table2[1W Return vs Nifty]))/_xlfn.STDEV.P(Table2[1W Return vs Nifty])</f>
        <v>2.2957606445099938</v>
      </c>
      <c r="O355">
        <v>522.76</v>
      </c>
      <c r="P355">
        <v>486.17614321229797</v>
      </c>
      <c r="Q355">
        <v>433.94355591136002</v>
      </c>
      <c r="R355">
        <v>83.004711602638594</v>
      </c>
      <c r="S355" s="1">
        <f>(Table2[[#This Row],[Close Price]]-Table2[[#This Row],[20D EMA]])/Table2[[#This Row],[20D EMA]]</f>
        <v>0.1137998316627133</v>
      </c>
      <c r="T355" s="1">
        <f>(Table2[[#This Row],[Close Price]]-Table2[[#This Row],[50D EMA]])/Table2[[#This Row],[50D EMA]]</f>
        <v>0.19761121175736007</v>
      </c>
      <c r="U355" s="1">
        <f>(Table2[[#This Row],[Close Price]]-Table2[[#This Row],[200D EMA]])/Table2[[#This Row],[200D EMA]]</f>
        <v>0.34176436559167145</v>
      </c>
      <c r="V355">
        <v>1.4396661349817701</v>
      </c>
      <c r="W355">
        <v>555.04999999999995</v>
      </c>
      <c r="X355">
        <v>582.1</v>
      </c>
      <c r="Y355">
        <v>555.04999999999995</v>
      </c>
      <c r="Z355">
        <v>582.1</v>
      </c>
      <c r="AA355">
        <v>508.1</v>
      </c>
      <c r="AB355">
        <v>597</v>
      </c>
      <c r="AC355" s="1">
        <f>(Table2[[#This Row],[Close Price]]/Table2[[#This Row],[Day Low]])-1</f>
        <v>4.9004594180704464E-2</v>
      </c>
      <c r="AD355" s="1">
        <f>(Table2[[#This Row],[Day High]]/Table2[[#This Row],[Close Price]])-1</f>
        <v>-2.5762129669382183E-4</v>
      </c>
      <c r="AE355" s="1">
        <f>(Table2[[#This Row],[Close Price]]/Table2[[#This Row],[Current Week Low]])-1</f>
        <v>4.9004594180704464E-2</v>
      </c>
      <c r="AF355" s="1">
        <f>(Table2[[#This Row],[Current Week High]]/Table2[[#This Row],[Close Price]])-1</f>
        <v>-2.5762129669382183E-4</v>
      </c>
      <c r="AG355" s="1">
        <f>(Table2[[#This Row],[Close Price]]/Table2[[#This Row],[Current Month Low]])-1</f>
        <v>0.14593583940169252</v>
      </c>
      <c r="AH355" s="1">
        <f>(Table2[[#This Row],[Current Month High]]/Table2[[#This Row],[Close Price]])-1</f>
        <v>2.5332760841562996E-2</v>
      </c>
      <c r="AI355">
        <v>2.5332760841562898</v>
      </c>
      <c r="AJ355">
        <v>69.209532112757898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0.12</v>
      </c>
      <c r="AM355" t="s">
        <v>3216</v>
      </c>
      <c r="AN355">
        <v>5.7</v>
      </c>
      <c r="AO355" t="s">
        <v>3216</v>
      </c>
      <c r="AQ355">
        <f>(Table2[[#This Row],[Sharpe Ratio]]-AVERAGE(Table2[Sharpe Ratio]))/_xlfn.STDEV.P(Table2[Sharpe Ratio])</f>
        <v>-0.73562862250492933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4.0530592517458732</v>
      </c>
      <c r="AS355">
        <f>_xlfn.RANK.AVG(Table2[[#This Row],[1Y Return vs Nifty Z-Score]],Table2[1Y Return vs Nifty Z-Score])</f>
        <v>298</v>
      </c>
      <c r="AT355">
        <f>_xlfn.RANK.AVG(Table2[[#This Row],[6M Return vs Nifty Z-Score]],Table2[6M Return vs Nifty Z-Score])</f>
        <v>227</v>
      </c>
      <c r="AU355">
        <f>_xlfn.RANK.AVG(Table2[[#This Row],[Sharpe Ratio Z-Score]],Table2[Sharpe Ratio Z-Score])</f>
        <v>551.5</v>
      </c>
      <c r="AV355">
        <f>(Table2[[#This Row],[Rank 1Y]]+Table2[[#This Row],[Rank 6M]]+Table2[[#This Row],[Rank Sharpe]])/3</f>
        <v>358.83333333333331</v>
      </c>
    </row>
    <row r="356" spans="1:48" x14ac:dyDescent="0.3">
      <c r="A356" t="s">
        <v>1318</v>
      </c>
      <c r="B356" t="s">
        <v>1319</v>
      </c>
      <c r="C356" t="s">
        <v>3170</v>
      </c>
      <c r="D356" t="s">
        <v>234</v>
      </c>
      <c r="E356">
        <v>8700.1473892800004</v>
      </c>
      <c r="F356">
        <v>7779.55</v>
      </c>
      <c r="G356">
        <v>39.527832687298499</v>
      </c>
      <c r="H356">
        <f>(Table2[[#This Row],[1Y Return vs Nifty]]-AVERAGE(Table2[1Y Return vs Nifty]))/_xlfn.STDEV.P(Table2[1Y Return vs Nifty])</f>
        <v>0.1910103176245859</v>
      </c>
      <c r="I356">
        <v>15.391226897049799</v>
      </c>
      <c r="J356">
        <f>(Table2[[#This Row],[1M Return vs Nifty]]-AVERAGE(Table2[1M Return vs Nifty]))/_xlfn.STDEV.P(Table2[1M Return vs Nifty])</f>
        <v>1.2436335750412528</v>
      </c>
      <c r="K356">
        <v>3.43276745204806</v>
      </c>
      <c r="L356">
        <f>(Table2[[#This Row],[6M Return vs Nifty]]-AVERAGE(Table2[6M Return vs Nifty]))/_xlfn.STDEV.P(Table2[6M Return vs Nifty])</f>
        <v>-0.40239224008008834</v>
      </c>
      <c r="M356">
        <v>2.9684181487250099</v>
      </c>
      <c r="N356">
        <f>(Table2[[#This Row],[1W Return vs Nifty]]-AVERAGE(Table2[1W Return vs Nifty]))/_xlfn.STDEV.P(Table2[1W Return vs Nifty])</f>
        <v>0.70766996508965085</v>
      </c>
      <c r="O356">
        <v>7433.96</v>
      </c>
      <c r="P356">
        <v>7172.2397111974497</v>
      </c>
      <c r="Q356">
        <v>6468.9381059686102</v>
      </c>
      <c r="R356">
        <v>77.705624481776596</v>
      </c>
      <c r="S356" s="1">
        <f>(Table2[[#This Row],[Close Price]]-Table2[[#This Row],[20D EMA]])/Table2[[#This Row],[20D EMA]]</f>
        <v>4.6488009082642383E-2</v>
      </c>
      <c r="T356" s="1">
        <f>(Table2[[#This Row],[Close Price]]-Table2[[#This Row],[50D EMA]])/Table2[[#This Row],[50D EMA]]</f>
        <v>8.4675124264796273E-2</v>
      </c>
      <c r="U356" s="1">
        <f>(Table2[[#This Row],[Close Price]]-Table2[[#This Row],[200D EMA]])/Table2[[#This Row],[200D EMA]]</f>
        <v>0.20260077814350161</v>
      </c>
      <c r="V356">
        <v>0.889472668382433</v>
      </c>
      <c r="W356">
        <v>7745</v>
      </c>
      <c r="X356">
        <v>7939.1</v>
      </c>
      <c r="Y356">
        <v>7745</v>
      </c>
      <c r="Z356">
        <v>7939.1</v>
      </c>
      <c r="AA356">
        <v>7102</v>
      </c>
      <c r="AB356">
        <v>8250</v>
      </c>
      <c r="AC356" s="1">
        <f>(Table2[[#This Row],[Close Price]]/Table2[[#This Row],[Day Low]])-1</f>
        <v>4.4609425435764294E-3</v>
      </c>
      <c r="AD356" s="1">
        <f>(Table2[[#This Row],[Day High]]/Table2[[#This Row],[Close Price]])-1</f>
        <v>2.0508898329594905E-2</v>
      </c>
      <c r="AE356" s="1">
        <f>(Table2[[#This Row],[Close Price]]/Table2[[#This Row],[Current Week Low]])-1</f>
        <v>4.4609425435764294E-3</v>
      </c>
      <c r="AF356" s="1">
        <f>(Table2[[#This Row],[Current Week High]]/Table2[[#This Row],[Close Price]])-1</f>
        <v>2.0508898329594905E-2</v>
      </c>
      <c r="AG356" s="1">
        <f>(Table2[[#This Row],[Close Price]]/Table2[[#This Row],[Current Month Low]])-1</f>
        <v>9.5402703463812966E-2</v>
      </c>
      <c r="AH356" s="1">
        <f>(Table2[[#This Row],[Current Month High]]/Table2[[#This Row],[Close Price]])-1</f>
        <v>6.0472649446304816E-2</v>
      </c>
      <c r="AI356">
        <v>6.0472649446304798</v>
      </c>
      <c r="AJ356">
        <v>76.407029478458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0.1</v>
      </c>
      <c r="AM356" t="s">
        <v>3216</v>
      </c>
      <c r="AN356">
        <v>7.95</v>
      </c>
      <c r="AO356" t="s">
        <v>3216</v>
      </c>
      <c r="AP356">
        <v>4.5388007562114002E-2</v>
      </c>
      <c r="AQ356">
        <f>(Table2[[#This Row],[Sharpe Ratio]]-AVERAGE(Table2[Sharpe Ratio]))/_xlfn.STDEV.P(Table2[Sharpe Ratio])</f>
        <v>-0.2076785460240935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1.5322430716513078</v>
      </c>
      <c r="AS356">
        <f>_xlfn.RANK.AVG(Table2[[#This Row],[1Y Return vs Nifty Z-Score]],Table2[1Y Return vs Nifty Z-Score])</f>
        <v>248</v>
      </c>
      <c r="AT356">
        <f>_xlfn.RANK.AVG(Table2[[#This Row],[6M Return vs Nifty Z-Score]],Table2[6M Return vs Nifty Z-Score])</f>
        <v>437</v>
      </c>
      <c r="AU356">
        <f>_xlfn.RANK.AVG(Table2[[#This Row],[Sharpe Ratio Z-Score]],Table2[Sharpe Ratio Z-Score])</f>
        <v>392</v>
      </c>
      <c r="AV356">
        <f>(Table2[[#This Row],[Rank 1Y]]+Table2[[#This Row],[Rank 6M]]+Table2[[#This Row],[Rank Sharpe]])/3</f>
        <v>359</v>
      </c>
    </row>
    <row r="357" spans="1:48" x14ac:dyDescent="0.3">
      <c r="A357" t="s">
        <v>847</v>
      </c>
      <c r="B357" t="s">
        <v>848</v>
      </c>
      <c r="C357" t="s">
        <v>3182</v>
      </c>
      <c r="D357" t="s">
        <v>438</v>
      </c>
      <c r="E357">
        <v>18960.595896825002</v>
      </c>
      <c r="F357">
        <v>305.3</v>
      </c>
      <c r="G357">
        <v>8.7244333610056497</v>
      </c>
      <c r="H357">
        <f>(Table2[[#This Row],[1Y Return vs Nifty]]-AVERAGE(Table2[1Y Return vs Nifty]))/_xlfn.STDEV.P(Table2[1Y Return vs Nifty])</f>
        <v>-0.32182430365715631</v>
      </c>
      <c r="I357">
        <v>7.0910018797865204</v>
      </c>
      <c r="J357">
        <f>(Table2[[#This Row],[1M Return vs Nifty]]-AVERAGE(Table2[1M Return vs Nifty]))/_xlfn.STDEV.P(Table2[1M Return vs Nifty])</f>
        <v>0.4416577800291055</v>
      </c>
      <c r="K357">
        <v>19.5914725256949</v>
      </c>
      <c r="L357">
        <f>(Table2[[#This Row],[6M Return vs Nifty]]-AVERAGE(Table2[6M Return vs Nifty]))/_xlfn.STDEV.P(Table2[6M Return vs Nifty])</f>
        <v>7.867249595040357E-2</v>
      </c>
      <c r="M357">
        <v>-2.6026327749588498</v>
      </c>
      <c r="N357">
        <f>(Table2[[#This Row],[1W Return vs Nifty]]-AVERAGE(Table2[1W Return vs Nifty]))/_xlfn.STDEV.P(Table2[1W Return vs Nifty])</f>
        <v>-0.63967605705746855</v>
      </c>
      <c r="O357">
        <v>305.02999999999997</v>
      </c>
      <c r="P357">
        <v>305.14205930533598</v>
      </c>
      <c r="Q357">
        <v>274.52717507001898</v>
      </c>
      <c r="R357">
        <v>51.6741954179464</v>
      </c>
      <c r="S357" s="1">
        <f>(Table2[[#This Row],[Close Price]]-Table2[[#This Row],[20D EMA]])/Table2[[#This Row],[20D EMA]]</f>
        <v>8.8515883683584783E-4</v>
      </c>
      <c r="T357" s="1">
        <f>(Table2[[#This Row],[Close Price]]-Table2[[#This Row],[50D EMA]])/Table2[[#This Row],[50D EMA]]</f>
        <v>5.1759726280798822E-4</v>
      </c>
      <c r="U357" s="1">
        <f>(Table2[[#This Row],[Close Price]]-Table2[[#This Row],[200D EMA]])/Table2[[#This Row],[200D EMA]]</f>
        <v>0.11209391173071419</v>
      </c>
      <c r="V357">
        <v>0.64512503442932201</v>
      </c>
      <c r="W357">
        <v>304.25</v>
      </c>
      <c r="X357">
        <v>310.95</v>
      </c>
      <c r="Y357">
        <v>304.25</v>
      </c>
      <c r="Z357">
        <v>310.95</v>
      </c>
      <c r="AA357">
        <v>303.5</v>
      </c>
      <c r="AB357">
        <v>316.2</v>
      </c>
      <c r="AC357" s="1">
        <f>(Table2[[#This Row],[Close Price]]/Table2[[#This Row],[Day Low]])-1</f>
        <v>3.4511092851274849E-3</v>
      </c>
      <c r="AD357" s="1">
        <f>(Table2[[#This Row],[Day High]]/Table2[[#This Row],[Close Price]])-1</f>
        <v>1.8506387160170279E-2</v>
      </c>
      <c r="AE357" s="1">
        <f>(Table2[[#This Row],[Close Price]]/Table2[[#This Row],[Current Week Low]])-1</f>
        <v>3.4511092851274849E-3</v>
      </c>
      <c r="AF357" s="1">
        <f>(Table2[[#This Row],[Current Week High]]/Table2[[#This Row],[Close Price]])-1</f>
        <v>1.8506387160170279E-2</v>
      </c>
      <c r="AG357" s="1">
        <f>(Table2[[#This Row],[Close Price]]/Table2[[#This Row],[Current Month Low]])-1</f>
        <v>5.9308072487644914E-3</v>
      </c>
      <c r="AH357" s="1">
        <f>(Table2[[#This Row],[Current Month High]]/Table2[[#This Row],[Close Price]])-1</f>
        <v>3.5702587618735571E-2</v>
      </c>
      <c r="AI357">
        <v>16.573861775302898</v>
      </c>
      <c r="AJ357">
        <v>64.3164693218514</v>
      </c>
      <c r="AK357" t="str">
        <f>IF(AND(Table2[[#This Row],[20D EMA]]&gt;Table2[[#This Row],[50D EMA]],Table2[[#This Row],[50D EMA]]&gt;Table2[[#This Row],[200D EMA]]),"Uptrend","Downtrend/NoTrend")</f>
        <v>Downtrend/NoTrend</v>
      </c>
      <c r="AL357">
        <v>-0.17</v>
      </c>
      <c r="AM357" t="s">
        <v>3215</v>
      </c>
      <c r="AN357">
        <v>-2.57</v>
      </c>
      <c r="AO357" t="s">
        <v>3215</v>
      </c>
      <c r="AP357">
        <v>4.6801250686160999E-2</v>
      </c>
      <c r="AQ357">
        <f>(Table2[[#This Row],[Sharpe Ratio]]-AVERAGE(Table2[Sharpe Ratio]))/_xlfn.STDEV.P(Table2[Sharpe Ratio])</f>
        <v>-0.1912398024990434</v>
      </c>
      <c r="AR3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7">
        <f>_xlfn.RANK.AVG(Table2[[#This Row],[1Y Return vs Nifty Z-Score]],Table2[1Y Return vs Nifty Z-Score])</f>
        <v>399</v>
      </c>
      <c r="AT357">
        <f>_xlfn.RANK.AVG(Table2[[#This Row],[6M Return vs Nifty Z-Score]],Table2[6M Return vs Nifty Z-Score])</f>
        <v>289</v>
      </c>
      <c r="AU357">
        <f>_xlfn.RANK.AVG(Table2[[#This Row],[Sharpe Ratio Z-Score]],Table2[Sharpe Ratio Z-Score])</f>
        <v>391</v>
      </c>
      <c r="AV357">
        <f>(Table2[[#This Row],[Rank 1Y]]+Table2[[#This Row],[Rank 6M]]+Table2[[#This Row],[Rank Sharpe]])/3</f>
        <v>359.66666666666669</v>
      </c>
    </row>
    <row r="358" spans="1:48" x14ac:dyDescent="0.3">
      <c r="A358" t="s">
        <v>669</v>
      </c>
      <c r="B358" t="s">
        <v>670</v>
      </c>
      <c r="C358" t="s">
        <v>3182</v>
      </c>
      <c r="D358" t="s">
        <v>261</v>
      </c>
      <c r="E358">
        <v>28286.757108040001</v>
      </c>
      <c r="F358">
        <v>3760.6</v>
      </c>
      <c r="G358">
        <v>-6.2402742938194002</v>
      </c>
      <c r="H358">
        <f>(Table2[[#This Row],[1Y Return vs Nifty]]-AVERAGE(Table2[1Y Return vs Nifty]))/_xlfn.STDEV.P(Table2[1Y Return vs Nifty])</f>
        <v>-0.5709662928727276</v>
      </c>
      <c r="I358">
        <v>-1.6263592574646999</v>
      </c>
      <c r="J358">
        <f>(Table2[[#This Row],[1M Return vs Nifty]]-AVERAGE(Table2[1M Return vs Nifty]))/_xlfn.STDEV.P(Table2[1M Return vs Nifty])</f>
        <v>-0.40062211165028067</v>
      </c>
      <c r="K358">
        <v>19.711590882022598</v>
      </c>
      <c r="L358">
        <f>(Table2[[#This Row],[6M Return vs Nifty]]-AVERAGE(Table2[6M Return vs Nifty]))/_xlfn.STDEV.P(Table2[6M Return vs Nifty])</f>
        <v>8.2248568730730581E-2</v>
      </c>
      <c r="M358">
        <v>-0.28232965949183397</v>
      </c>
      <c r="N358">
        <f>(Table2[[#This Row],[1W Return vs Nifty]]-AVERAGE(Table2[1W Return vs Nifty]))/_xlfn.STDEV.P(Table2[1W Return vs Nifty])</f>
        <v>-7.8516014612044743E-2</v>
      </c>
      <c r="O358">
        <v>3792.34</v>
      </c>
      <c r="P358">
        <v>3873.8036467511101</v>
      </c>
      <c r="Q358">
        <v>3606.6942662781398</v>
      </c>
      <c r="R358">
        <v>48.444563323679198</v>
      </c>
      <c r="S358" s="1">
        <f>(Table2[[#This Row],[Close Price]]-Table2[[#This Row],[20D EMA]])/Table2[[#This Row],[20D EMA]]</f>
        <v>-8.3695027344595253E-3</v>
      </c>
      <c r="T358" s="1">
        <f>(Table2[[#This Row],[Close Price]]-Table2[[#This Row],[50D EMA]])/Table2[[#This Row],[50D EMA]]</f>
        <v>-2.922286648319207E-2</v>
      </c>
      <c r="U358" s="1">
        <f>(Table2[[#This Row],[Close Price]]-Table2[[#This Row],[200D EMA]])/Table2[[#This Row],[200D EMA]]</f>
        <v>4.267224287926135E-2</v>
      </c>
      <c r="V358">
        <v>0.50469572293755005</v>
      </c>
      <c r="W358">
        <v>3751.1</v>
      </c>
      <c r="X358">
        <v>3859.3</v>
      </c>
      <c r="Y358">
        <v>3751.1</v>
      </c>
      <c r="Z358">
        <v>3859.3</v>
      </c>
      <c r="AA358">
        <v>3650.1</v>
      </c>
      <c r="AB358">
        <v>3935.4</v>
      </c>
      <c r="AC358" s="1">
        <f>(Table2[[#This Row],[Close Price]]/Table2[[#This Row],[Day Low]])-1</f>
        <v>2.5325904401376498E-3</v>
      </c>
      <c r="AD358" s="1">
        <f>(Table2[[#This Row],[Day High]]/Table2[[#This Row],[Close Price]])-1</f>
        <v>2.624581183853647E-2</v>
      </c>
      <c r="AE358" s="1">
        <f>(Table2[[#This Row],[Close Price]]/Table2[[#This Row],[Current Week Low]])-1</f>
        <v>2.5325904401376498E-3</v>
      </c>
      <c r="AF358" s="1">
        <f>(Table2[[#This Row],[Current Week High]]/Table2[[#This Row],[Close Price]])-1</f>
        <v>2.624581183853647E-2</v>
      </c>
      <c r="AG358" s="1">
        <f>(Table2[[#This Row],[Close Price]]/Table2[[#This Row],[Current Month Low]])-1</f>
        <v>3.0273143201556163E-2</v>
      </c>
      <c r="AH358" s="1">
        <f>(Table2[[#This Row],[Current Month High]]/Table2[[#This Row],[Close Price]])-1</f>
        <v>4.6481944370579287E-2</v>
      </c>
      <c r="AI358">
        <v>28.115194383874901</v>
      </c>
      <c r="AJ358">
        <v>48.964151317092401</v>
      </c>
      <c r="AK358" t="str">
        <f>IF(AND(Table2[[#This Row],[20D EMA]]&gt;Table2[[#This Row],[50D EMA]],Table2[[#This Row],[50D EMA]]&gt;Table2[[#This Row],[200D EMA]]),"Uptrend","Downtrend/NoTrend")</f>
        <v>Downtrend/NoTrend</v>
      </c>
      <c r="AL358">
        <v>-0.16</v>
      </c>
      <c r="AM358" t="s">
        <v>3215</v>
      </c>
      <c r="AN358">
        <v>2.69</v>
      </c>
      <c r="AO358" t="s">
        <v>3216</v>
      </c>
      <c r="AP358">
        <v>8.3164286987897004E-2</v>
      </c>
      <c r="AQ358">
        <f>(Table2[[#This Row],[Sharpe Ratio]]-AVERAGE(Table2[Sharpe Ratio]))/_xlfn.STDEV.P(Table2[Sharpe Ratio])</f>
        <v>0.23173245003494225</v>
      </c>
      <c r="AR3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8">
        <f>_xlfn.RANK.AVG(Table2[[#This Row],[1Y Return vs Nifty Z-Score]],Table2[1Y Return vs Nifty Z-Score])</f>
        <v>514</v>
      </c>
      <c r="AT358">
        <f>_xlfn.RANK.AVG(Table2[[#This Row],[6M Return vs Nifty Z-Score]],Table2[6M Return vs Nifty Z-Score])</f>
        <v>286</v>
      </c>
      <c r="AU358">
        <f>_xlfn.RANK.AVG(Table2[[#This Row],[Sharpe Ratio Z-Score]],Table2[Sharpe Ratio Z-Score])</f>
        <v>284</v>
      </c>
      <c r="AV358">
        <f>(Table2[[#This Row],[Rank 1Y]]+Table2[[#This Row],[Rank 6M]]+Table2[[#This Row],[Rank Sharpe]])/3</f>
        <v>361.33333333333331</v>
      </c>
    </row>
    <row r="359" spans="1:48" x14ac:dyDescent="0.3">
      <c r="A359" t="s">
        <v>1032</v>
      </c>
      <c r="B359" t="s">
        <v>1033</v>
      </c>
      <c r="C359" t="s">
        <v>3174</v>
      </c>
      <c r="D359" t="s">
        <v>279</v>
      </c>
      <c r="E359">
        <v>13378.925159385</v>
      </c>
      <c r="F359">
        <v>1309</v>
      </c>
      <c r="G359">
        <v>2.5984382595020699</v>
      </c>
      <c r="H359">
        <f>(Table2[[#This Row],[1Y Return vs Nifty]]-AVERAGE(Table2[1Y Return vs Nifty]))/_xlfn.STDEV.P(Table2[1Y Return vs Nifty])</f>
        <v>-0.42381377386383573</v>
      </c>
      <c r="I359">
        <v>6.6752332954227898</v>
      </c>
      <c r="J359">
        <f>(Table2[[#This Row],[1M Return vs Nifty]]-AVERAGE(Table2[1M Return vs Nifty]))/_xlfn.STDEV.P(Table2[1M Return vs Nifty])</f>
        <v>0.40148581598082023</v>
      </c>
      <c r="K359">
        <v>0.85980763579099595</v>
      </c>
      <c r="L359">
        <f>(Table2[[#This Row],[6M Return vs Nifty]]-AVERAGE(Table2[6M Return vs Nifty]))/_xlfn.STDEV.P(Table2[6M Return vs Nifty])</f>
        <v>-0.4789924521133796</v>
      </c>
      <c r="M359">
        <v>1.5354479206867</v>
      </c>
      <c r="N359">
        <f>(Table2[[#This Row],[1W Return vs Nifty]]-AVERAGE(Table2[1W Return vs Nifty]))/_xlfn.STDEV.P(Table2[1W Return vs Nifty])</f>
        <v>0.36110936762772949</v>
      </c>
      <c r="O359">
        <v>1273.28</v>
      </c>
      <c r="P359">
        <v>1252.34772041732</v>
      </c>
      <c r="Q359">
        <v>1214.8436861472201</v>
      </c>
      <c r="R359">
        <v>70.846243444953899</v>
      </c>
      <c r="S359" s="1">
        <f>(Table2[[#This Row],[Close Price]]-Table2[[#This Row],[20D EMA]])/Table2[[#This Row],[20D EMA]]</f>
        <v>2.8053531037949254E-2</v>
      </c>
      <c r="T359" s="1">
        <f>(Table2[[#This Row],[Close Price]]-Table2[[#This Row],[50D EMA]])/Table2[[#This Row],[50D EMA]]</f>
        <v>4.523686086465005E-2</v>
      </c>
      <c r="U359" s="1">
        <f>(Table2[[#This Row],[Close Price]]-Table2[[#This Row],[200D EMA]])/Table2[[#This Row],[200D EMA]]</f>
        <v>7.7504879785307346E-2</v>
      </c>
      <c r="V359">
        <v>1.0012618813323599</v>
      </c>
      <c r="W359">
        <v>1301.8499999999999</v>
      </c>
      <c r="X359">
        <v>1339.65</v>
      </c>
      <c r="Y359">
        <v>1301.8499999999999</v>
      </c>
      <c r="Z359">
        <v>1339.65</v>
      </c>
      <c r="AA359">
        <v>1250.05</v>
      </c>
      <c r="AB359">
        <v>1361</v>
      </c>
      <c r="AC359" s="1">
        <f>(Table2[[#This Row],[Close Price]]/Table2[[#This Row],[Day Low]])-1</f>
        <v>5.4921841994086673E-3</v>
      </c>
      <c r="AD359" s="1">
        <f>(Table2[[#This Row],[Day High]]/Table2[[#This Row],[Close Price]])-1</f>
        <v>2.3414820473644182E-2</v>
      </c>
      <c r="AE359" s="1">
        <f>(Table2[[#This Row],[Close Price]]/Table2[[#This Row],[Current Week Low]])-1</f>
        <v>5.4921841994086673E-3</v>
      </c>
      <c r="AF359" s="1">
        <f>(Table2[[#This Row],[Current Week High]]/Table2[[#This Row],[Close Price]])-1</f>
        <v>2.3414820473644182E-2</v>
      </c>
      <c r="AG359" s="1">
        <f>(Table2[[#This Row],[Close Price]]/Table2[[#This Row],[Current Month Low]])-1</f>
        <v>4.7158113675453084E-2</v>
      </c>
      <c r="AH359" s="1">
        <f>(Table2[[#This Row],[Current Month High]]/Table2[[#This Row],[Close Price]])-1</f>
        <v>3.972498090145149E-2</v>
      </c>
      <c r="AI359">
        <v>25.974025974025899</v>
      </c>
      <c r="AJ359">
        <v>31.8293972506168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-0.14000000000000001</v>
      </c>
      <c r="AM359" t="s">
        <v>3215</v>
      </c>
      <c r="AN359">
        <v>5.63</v>
      </c>
      <c r="AO359" t="s">
        <v>3216</v>
      </c>
      <c r="AP359">
        <v>0.123657813995098</v>
      </c>
      <c r="AQ359">
        <f>(Table2[[#This Row],[Sharpe Ratio]]-AVERAGE(Table2[Sharpe Ratio]))/_xlfn.STDEV.P(Table2[Sharpe Ratio])</f>
        <v>0.70275027674112123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0.56253923437245568</v>
      </c>
      <c r="AS359">
        <f>_xlfn.RANK.AVG(Table2[[#This Row],[1Y Return vs Nifty Z-Score]],Table2[1Y Return vs Nifty Z-Score])</f>
        <v>440</v>
      </c>
      <c r="AT359">
        <f>_xlfn.RANK.AVG(Table2[[#This Row],[6M Return vs Nifty Z-Score]],Table2[6M Return vs Nifty Z-Score])</f>
        <v>476</v>
      </c>
      <c r="AU359">
        <f>_xlfn.RANK.AVG(Table2[[#This Row],[Sharpe Ratio Z-Score]],Table2[Sharpe Ratio Z-Score])</f>
        <v>171</v>
      </c>
      <c r="AV359">
        <f>(Table2[[#This Row],[Rank 1Y]]+Table2[[#This Row],[Rank 6M]]+Table2[[#This Row],[Rank Sharpe]])/3</f>
        <v>362.33333333333331</v>
      </c>
    </row>
    <row r="360" spans="1:48" x14ac:dyDescent="0.3">
      <c r="A360" t="s">
        <v>496</v>
      </c>
      <c r="B360" t="s">
        <v>497</v>
      </c>
      <c r="C360" t="s">
        <v>3170</v>
      </c>
      <c r="D360" t="s">
        <v>51</v>
      </c>
      <c r="E360">
        <v>44347.500309032002</v>
      </c>
      <c r="F360">
        <v>175.22</v>
      </c>
      <c r="G360">
        <v>11.8255852128651</v>
      </c>
      <c r="H360">
        <f>(Table2[[#This Row],[1Y Return vs Nifty]]-AVERAGE(Table2[1Y Return vs Nifty]))/_xlfn.STDEV.P(Table2[1Y Return vs Nifty])</f>
        <v>-0.27019435143535664</v>
      </c>
      <c r="I360">
        <v>6.2927456411377598</v>
      </c>
      <c r="J360">
        <f>(Table2[[#This Row],[1M Return vs Nifty]]-AVERAGE(Table2[1M Return vs Nifty]))/_xlfn.STDEV.P(Table2[1M Return vs Nifty])</f>
        <v>0.36452948768977023</v>
      </c>
      <c r="K360">
        <v>3.13354109603203</v>
      </c>
      <c r="L360">
        <f>(Table2[[#This Row],[6M Return vs Nifty]]-AVERAGE(Table2[6M Return vs Nifty]))/_xlfn.STDEV.P(Table2[6M Return vs Nifty])</f>
        <v>-0.41130058065033492</v>
      </c>
      <c r="M360">
        <v>5.7500124601577998</v>
      </c>
      <c r="N360">
        <f>(Table2[[#This Row],[1W Return vs Nifty]]-AVERAGE(Table2[1W Return vs Nifty]))/_xlfn.STDEV.P(Table2[1W Return vs Nifty])</f>
        <v>1.3803922363586794</v>
      </c>
      <c r="O360">
        <v>170.91</v>
      </c>
      <c r="P360">
        <v>171.325609053166</v>
      </c>
      <c r="Q360">
        <v>162.22899014819299</v>
      </c>
      <c r="R360">
        <v>65.628150522250294</v>
      </c>
      <c r="S360" s="1">
        <f>(Table2[[#This Row],[Close Price]]-Table2[[#This Row],[20D EMA]])/Table2[[#This Row],[20D EMA]]</f>
        <v>2.5217950968345927E-2</v>
      </c>
      <c r="T360" s="1">
        <f>(Table2[[#This Row],[Close Price]]-Table2[[#This Row],[50D EMA]])/Table2[[#This Row],[50D EMA]]</f>
        <v>2.2730933036551944E-2</v>
      </c>
      <c r="U360" s="1">
        <f>(Table2[[#This Row],[Close Price]]-Table2[[#This Row],[200D EMA]])/Table2[[#This Row],[200D EMA]]</f>
        <v>8.0078226708678729E-2</v>
      </c>
      <c r="V360">
        <v>0.81348925842484499</v>
      </c>
      <c r="W360">
        <v>174.58</v>
      </c>
      <c r="X360">
        <v>179</v>
      </c>
      <c r="Y360">
        <v>174.58</v>
      </c>
      <c r="Z360">
        <v>179</v>
      </c>
      <c r="AA360">
        <v>163.33000000000001</v>
      </c>
      <c r="AB360">
        <v>179.37</v>
      </c>
      <c r="AC360" s="1">
        <f>(Table2[[#This Row],[Close Price]]/Table2[[#This Row],[Day Low]])-1</f>
        <v>3.6659411158208588E-3</v>
      </c>
      <c r="AD360" s="1">
        <f>(Table2[[#This Row],[Day High]]/Table2[[#This Row],[Close Price]])-1</f>
        <v>2.1572879808241074E-2</v>
      </c>
      <c r="AE360" s="1">
        <f>(Table2[[#This Row],[Close Price]]/Table2[[#This Row],[Current Week Low]])-1</f>
        <v>3.6659411158208588E-3</v>
      </c>
      <c r="AF360" s="1">
        <f>(Table2[[#This Row],[Current Week High]]/Table2[[#This Row],[Close Price]])-1</f>
        <v>2.1572879808241074E-2</v>
      </c>
      <c r="AG360" s="1">
        <f>(Table2[[#This Row],[Close Price]]/Table2[[#This Row],[Current Month Low]])-1</f>
        <v>7.2797404028653645E-2</v>
      </c>
      <c r="AH360" s="1">
        <f>(Table2[[#This Row],[Current Month High]]/Table2[[#This Row],[Close Price]])-1</f>
        <v>2.3684510900582101E-2</v>
      </c>
      <c r="AI360">
        <v>10.860632347905399</v>
      </c>
      <c r="AJ360">
        <v>43.329243353783198</v>
      </c>
      <c r="AK360" t="str">
        <f>IF(AND(Table2[[#This Row],[20D EMA]]&gt;Table2[[#This Row],[50D EMA]],Table2[[#This Row],[50D EMA]]&gt;Table2[[#This Row],[200D EMA]]),"Uptrend","Downtrend/NoTrend")</f>
        <v>Downtrend/NoTrend</v>
      </c>
      <c r="AL360">
        <v>-0.04</v>
      </c>
      <c r="AM360" t="s">
        <v>3215</v>
      </c>
      <c r="AN360">
        <v>2.83</v>
      </c>
      <c r="AO360" t="s">
        <v>3216</v>
      </c>
      <c r="AP360">
        <v>8.9574057129885004E-2</v>
      </c>
      <c r="AQ360">
        <f>(Table2[[#This Row],[Sharpe Ratio]]-AVERAGE(Table2[Sharpe Ratio]))/_xlfn.STDEV.P(Table2[Sharpe Ratio])</f>
        <v>0.30629044053620069</v>
      </c>
      <c r="AR3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0">
        <f>_xlfn.RANK.AVG(Table2[[#This Row],[1Y Return vs Nifty Z-Score]],Table2[1Y Return vs Nifty Z-Score])</f>
        <v>386</v>
      </c>
      <c r="AT360">
        <f>_xlfn.RANK.AVG(Table2[[#This Row],[6M Return vs Nifty Z-Score]],Table2[6M Return vs Nifty Z-Score])</f>
        <v>447</v>
      </c>
      <c r="AU360">
        <f>_xlfn.RANK.AVG(Table2[[#This Row],[Sharpe Ratio Z-Score]],Table2[Sharpe Ratio Z-Score])</f>
        <v>259</v>
      </c>
      <c r="AV360">
        <f>(Table2[[#This Row],[Rank 1Y]]+Table2[[#This Row],[Rank 6M]]+Table2[[#This Row],[Rank Sharpe]])/3</f>
        <v>364</v>
      </c>
    </row>
    <row r="361" spans="1:48" x14ac:dyDescent="0.3">
      <c r="A361" t="s">
        <v>671</v>
      </c>
      <c r="B361" t="s">
        <v>672</v>
      </c>
      <c r="C361" t="s">
        <v>3171</v>
      </c>
      <c r="D361" t="s">
        <v>673</v>
      </c>
      <c r="E361">
        <v>28173.205022159898</v>
      </c>
      <c r="F361">
        <v>289.64999999999998</v>
      </c>
      <c r="G361">
        <v>27.869266573165199</v>
      </c>
      <c r="H361">
        <f>(Table2[[#This Row],[1Y Return vs Nifty]]-AVERAGE(Table2[1Y Return vs Nifty]))/_xlfn.STDEV.P(Table2[1Y Return vs Nifty])</f>
        <v>-3.0889204009485641E-3</v>
      </c>
      <c r="I361">
        <v>-0.55622395195809604</v>
      </c>
      <c r="J361">
        <f>(Table2[[#This Row],[1M Return vs Nifty]]-AVERAGE(Table2[1M Return vs Nifty]))/_xlfn.STDEV.P(Table2[1M Return vs Nifty])</f>
        <v>-0.29722460006243262</v>
      </c>
      <c r="K361">
        <v>-2.0474850542143601</v>
      </c>
      <c r="L361">
        <f>(Table2[[#This Row],[6M Return vs Nifty]]-AVERAGE(Table2[6M Return vs Nifty]))/_xlfn.STDEV.P(Table2[6M Return vs Nifty])</f>
        <v>-0.56554616938876756</v>
      </c>
      <c r="M361">
        <v>2.92693561891905E-2</v>
      </c>
      <c r="N361">
        <f>(Table2[[#This Row],[1W Return vs Nifty]]-AVERAGE(Table2[1W Return vs Nifty]))/_xlfn.STDEV.P(Table2[1W Return vs Nifty])</f>
        <v>-3.1564998573003467E-3</v>
      </c>
      <c r="O361">
        <v>294.83</v>
      </c>
      <c r="P361">
        <v>296.90056328999702</v>
      </c>
      <c r="Q361">
        <v>279.69413998692397</v>
      </c>
      <c r="R361">
        <v>47.505833123674797</v>
      </c>
      <c r="S361" s="1">
        <f>(Table2[[#This Row],[Close Price]]-Table2[[#This Row],[20D EMA]])/Table2[[#This Row],[20D EMA]]</f>
        <v>-1.7569446799850785E-2</v>
      </c>
      <c r="T361" s="1">
        <f>(Table2[[#This Row],[Close Price]]-Table2[[#This Row],[50D EMA]])/Table2[[#This Row],[50D EMA]]</f>
        <v>-2.4420847201004039E-2</v>
      </c>
      <c r="U361" s="1">
        <f>(Table2[[#This Row],[Close Price]]-Table2[[#This Row],[200D EMA]])/Table2[[#This Row],[200D EMA]]</f>
        <v>3.5595525932511328E-2</v>
      </c>
      <c r="V361">
        <v>0.47414791147559399</v>
      </c>
      <c r="W361">
        <v>289</v>
      </c>
      <c r="X361">
        <v>294</v>
      </c>
      <c r="Y361">
        <v>289</v>
      </c>
      <c r="Z361">
        <v>294</v>
      </c>
      <c r="AA361">
        <v>278</v>
      </c>
      <c r="AB361">
        <v>308</v>
      </c>
      <c r="AC361" s="1">
        <f>(Table2[[#This Row],[Close Price]]/Table2[[#This Row],[Day Low]])-1</f>
        <v>2.2491349480968648E-3</v>
      </c>
      <c r="AD361" s="1">
        <f>(Table2[[#This Row],[Day High]]/Table2[[#This Row],[Close Price]])-1</f>
        <v>1.5018125323666531E-2</v>
      </c>
      <c r="AE361" s="1">
        <f>(Table2[[#This Row],[Close Price]]/Table2[[#This Row],[Current Week Low]])-1</f>
        <v>2.2491349480968648E-3</v>
      </c>
      <c r="AF361" s="1">
        <f>(Table2[[#This Row],[Current Week High]]/Table2[[#This Row],[Close Price]])-1</f>
        <v>1.5018125323666531E-2</v>
      </c>
      <c r="AG361" s="1">
        <f>(Table2[[#This Row],[Close Price]]/Table2[[#This Row],[Current Month Low]])-1</f>
        <v>4.1906474820143869E-2</v>
      </c>
      <c r="AH361" s="1">
        <f>(Table2[[#This Row],[Current Month High]]/Table2[[#This Row],[Close Price]])-1</f>
        <v>6.3352321767650599E-2</v>
      </c>
      <c r="AI361">
        <v>32.677369238736397</v>
      </c>
      <c r="AJ361">
        <v>67.864387134163906</v>
      </c>
      <c r="AK361" t="str">
        <f>IF(AND(Table2[[#This Row],[20D EMA]]&gt;Table2[[#This Row],[50D EMA]],Table2[[#This Row],[50D EMA]]&gt;Table2[[#This Row],[200D EMA]]),"Uptrend","Downtrend/NoTrend")</f>
        <v>Downtrend/NoTrend</v>
      </c>
      <c r="AL361">
        <v>-0.11</v>
      </c>
      <c r="AM361" t="s">
        <v>3215</v>
      </c>
      <c r="AN361">
        <v>-3.35</v>
      </c>
      <c r="AO361" t="s">
        <v>3215</v>
      </c>
      <c r="AP361">
        <v>8.0662214504045995E-2</v>
      </c>
      <c r="AQ361">
        <f>(Table2[[#This Row],[Sharpe Ratio]]-AVERAGE(Table2[Sharpe Ratio]))/_xlfn.STDEV.P(Table2[Sharpe Ratio])</f>
        <v>0.20262852082187921</v>
      </c>
      <c r="AR3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1">
        <f>_xlfn.RANK.AVG(Table2[[#This Row],[1Y Return vs Nifty Z-Score]],Table2[1Y Return vs Nifty Z-Score])</f>
        <v>296</v>
      </c>
      <c r="AT361">
        <f>_xlfn.RANK.AVG(Table2[[#This Row],[6M Return vs Nifty Z-Score]],Table2[6M Return vs Nifty Z-Score])</f>
        <v>506</v>
      </c>
      <c r="AU361">
        <f>_xlfn.RANK.AVG(Table2[[#This Row],[Sharpe Ratio Z-Score]],Table2[Sharpe Ratio Z-Score])</f>
        <v>293</v>
      </c>
      <c r="AV361">
        <f>(Table2[[#This Row],[Rank 1Y]]+Table2[[#This Row],[Rank 6M]]+Table2[[#This Row],[Rank Sharpe]])/3</f>
        <v>365</v>
      </c>
    </row>
    <row r="362" spans="1:48" x14ac:dyDescent="0.3">
      <c r="A362" t="s">
        <v>1831</v>
      </c>
      <c r="B362" t="s">
        <v>1832</v>
      </c>
      <c r="C362" t="s">
        <v>3182</v>
      </c>
      <c r="D362" t="s">
        <v>261</v>
      </c>
      <c r="E362">
        <v>4212.1013751480004</v>
      </c>
      <c r="F362">
        <v>188.74</v>
      </c>
      <c r="G362">
        <v>3.8748840578091599</v>
      </c>
      <c r="H362">
        <f>(Table2[[#This Row],[1Y Return vs Nifty]]-AVERAGE(Table2[1Y Return vs Nifty]))/_xlfn.STDEV.P(Table2[1Y Return vs Nifty])</f>
        <v>-0.40256269080552098</v>
      </c>
      <c r="I362">
        <v>7.1770836760863697</v>
      </c>
      <c r="J362">
        <f>(Table2[[#This Row],[1M Return vs Nifty]]-AVERAGE(Table2[1M Return vs Nifty]))/_xlfn.STDEV.P(Table2[1M Return vs Nifty])</f>
        <v>0.44997508671417258</v>
      </c>
      <c r="K362">
        <v>31.6210266360467</v>
      </c>
      <c r="L362">
        <f>(Table2[[#This Row],[6M Return vs Nifty]]-AVERAGE(Table2[6M Return vs Nifty]))/_xlfn.STDEV.P(Table2[6M Return vs Nifty])</f>
        <v>0.43680727508557637</v>
      </c>
      <c r="M362">
        <v>8.3726420175885004</v>
      </c>
      <c r="N362">
        <f>(Table2[[#This Row],[1W Return vs Nifty]]-AVERAGE(Table2[1W Return vs Nifty]))/_xlfn.STDEV.P(Table2[1W Return vs Nifty])</f>
        <v>2.0146692426498243</v>
      </c>
      <c r="O362">
        <v>172.94</v>
      </c>
      <c r="P362">
        <v>165.29285010245701</v>
      </c>
      <c r="Q362">
        <v>150.36980663631701</v>
      </c>
      <c r="R362">
        <v>71.421878171423103</v>
      </c>
      <c r="S362" s="1">
        <f>(Table2[[#This Row],[Close Price]]-Table2[[#This Row],[20D EMA]])/Table2[[#This Row],[20D EMA]]</f>
        <v>9.1361165722215865E-2</v>
      </c>
      <c r="T362" s="1">
        <f>(Table2[[#This Row],[Close Price]]-Table2[[#This Row],[50D EMA]])/Table2[[#This Row],[50D EMA]]</f>
        <v>0.14185217257134383</v>
      </c>
      <c r="U362" s="1">
        <f>(Table2[[#This Row],[Close Price]]-Table2[[#This Row],[200D EMA]])/Table2[[#This Row],[200D EMA]]</f>
        <v>0.25517219328801016</v>
      </c>
      <c r="V362">
        <v>1.14377673566831</v>
      </c>
      <c r="W362">
        <v>181.43</v>
      </c>
      <c r="X362">
        <v>190.65</v>
      </c>
      <c r="Y362">
        <v>181.43</v>
      </c>
      <c r="Z362">
        <v>190.65</v>
      </c>
      <c r="AA362">
        <v>161.05000000000001</v>
      </c>
      <c r="AB362">
        <v>190.65</v>
      </c>
      <c r="AC362" s="1">
        <f>(Table2[[#This Row],[Close Price]]/Table2[[#This Row],[Day Low]])-1</f>
        <v>4.0291021330540744E-2</v>
      </c>
      <c r="AD362" s="1">
        <f>(Table2[[#This Row],[Day High]]/Table2[[#This Row],[Close Price]])-1</f>
        <v>1.0119741443255226E-2</v>
      </c>
      <c r="AE362" s="1">
        <f>(Table2[[#This Row],[Close Price]]/Table2[[#This Row],[Current Week Low]])-1</f>
        <v>4.0291021330540744E-2</v>
      </c>
      <c r="AF362" s="1">
        <f>(Table2[[#This Row],[Current Week High]]/Table2[[#This Row],[Close Price]])-1</f>
        <v>1.0119741443255226E-2</v>
      </c>
      <c r="AG362" s="1">
        <f>(Table2[[#This Row],[Close Price]]/Table2[[#This Row],[Current Month Low]])-1</f>
        <v>0.17193418193107735</v>
      </c>
      <c r="AH362" s="1">
        <f>(Table2[[#This Row],[Current Month High]]/Table2[[#This Row],[Close Price]])-1</f>
        <v>1.0119741443255226E-2</v>
      </c>
      <c r="AI362">
        <v>1.0119741443255199</v>
      </c>
      <c r="AJ362">
        <v>68.442659526996806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0.4</v>
      </c>
      <c r="AM362" t="s">
        <v>3216</v>
      </c>
      <c r="AN362">
        <v>11.85</v>
      </c>
      <c r="AO362" t="s">
        <v>3216</v>
      </c>
      <c r="AP362">
        <v>1.8400736324458999E-2</v>
      </c>
      <c r="AQ362">
        <f>(Table2[[#This Row],[Sharpe Ratio]]-AVERAGE(Table2[Sharpe Ratio]))/_xlfn.STDEV.P(Table2[Sharpe Ratio])</f>
        <v>-0.52159256603104276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1.9772963476130094</v>
      </c>
      <c r="AS362">
        <f>_xlfn.RANK.AVG(Table2[[#This Row],[1Y Return vs Nifty Z-Score]],Table2[1Y Return vs Nifty Z-Score])</f>
        <v>426</v>
      </c>
      <c r="AT362">
        <f>_xlfn.RANK.AVG(Table2[[#This Row],[6M Return vs Nifty Z-Score]],Table2[6M Return vs Nifty Z-Score])</f>
        <v>194</v>
      </c>
      <c r="AU362">
        <f>_xlfn.RANK.AVG(Table2[[#This Row],[Sharpe Ratio Z-Score]],Table2[Sharpe Ratio Z-Score])</f>
        <v>477</v>
      </c>
      <c r="AV362">
        <f>(Table2[[#This Row],[Rank 1Y]]+Table2[[#This Row],[Rank 6M]]+Table2[[#This Row],[Rank Sharpe]])/3</f>
        <v>365.66666666666669</v>
      </c>
    </row>
    <row r="363" spans="1:48" x14ac:dyDescent="0.3">
      <c r="A363" t="s">
        <v>1534</v>
      </c>
      <c r="B363" t="s">
        <v>1535</v>
      </c>
      <c r="C363" t="s">
        <v>3184</v>
      </c>
      <c r="D363" t="s">
        <v>282</v>
      </c>
      <c r="E363">
        <v>6646.33969626</v>
      </c>
      <c r="F363">
        <v>688.35</v>
      </c>
      <c r="G363">
        <v>-18.9888063756127</v>
      </c>
      <c r="H363">
        <f>(Table2[[#This Row],[1Y Return vs Nifty]]-AVERAGE(Table2[1Y Return vs Nifty]))/_xlfn.STDEV.P(Table2[1Y Return vs Nifty])</f>
        <v>-0.78321197890271277</v>
      </c>
      <c r="I363">
        <v>7.5693017606121602</v>
      </c>
      <c r="J363">
        <f>(Table2[[#This Row],[1M Return vs Nifty]]-AVERAGE(Table2[1M Return vs Nifty]))/_xlfn.STDEV.P(Table2[1M Return vs Nifty])</f>
        <v>0.48787157861668062</v>
      </c>
      <c r="K363">
        <v>38.907382686782903</v>
      </c>
      <c r="L363">
        <f>(Table2[[#This Row],[6M Return vs Nifty]]-AVERAGE(Table2[6M Return vs Nifty]))/_xlfn.STDEV.P(Table2[6M Return vs Nifty])</f>
        <v>0.65373115198015619</v>
      </c>
      <c r="M363">
        <v>3.9655973322721598</v>
      </c>
      <c r="N363">
        <f>(Table2[[#This Row],[1W Return vs Nifty]]-AVERAGE(Table2[1W Return vs Nifty]))/_xlfn.STDEV.P(Table2[1W Return vs Nifty])</f>
        <v>0.94883548748838431</v>
      </c>
      <c r="O363">
        <v>668.68</v>
      </c>
      <c r="P363">
        <v>629.886201881087</v>
      </c>
      <c r="Q363">
        <v>566.30257576859594</v>
      </c>
      <c r="R363">
        <v>63.838660417902403</v>
      </c>
      <c r="S363" s="1">
        <f>(Table2[[#This Row],[Close Price]]-Table2[[#This Row],[20D EMA]])/Table2[[#This Row],[20D EMA]]</f>
        <v>2.9416163187174844E-2</v>
      </c>
      <c r="T363" s="1">
        <f>(Table2[[#This Row],[Close Price]]-Table2[[#This Row],[50D EMA]])/Table2[[#This Row],[50D EMA]]</f>
        <v>9.2816445167900496E-2</v>
      </c>
      <c r="U363" s="1">
        <f>(Table2[[#This Row],[Close Price]]-Table2[[#This Row],[200D EMA]])/Table2[[#This Row],[200D EMA]]</f>
        <v>0.21551627955383948</v>
      </c>
      <c r="V363">
        <v>0.47479389008205503</v>
      </c>
      <c r="W363">
        <v>685.75</v>
      </c>
      <c r="X363">
        <v>704.9</v>
      </c>
      <c r="Y363">
        <v>685.75</v>
      </c>
      <c r="Z363">
        <v>704.9</v>
      </c>
      <c r="AA363">
        <v>642.35</v>
      </c>
      <c r="AB363">
        <v>704.9</v>
      </c>
      <c r="AC363" s="1">
        <f>(Table2[[#This Row],[Close Price]]/Table2[[#This Row],[Day Low]])-1</f>
        <v>3.7914691943128354E-3</v>
      </c>
      <c r="AD363" s="1">
        <f>(Table2[[#This Row],[Day High]]/Table2[[#This Row],[Close Price]])-1</f>
        <v>2.4043001380111839E-2</v>
      </c>
      <c r="AE363" s="1">
        <f>(Table2[[#This Row],[Close Price]]/Table2[[#This Row],[Current Week Low]])-1</f>
        <v>3.7914691943128354E-3</v>
      </c>
      <c r="AF363" s="1">
        <f>(Table2[[#This Row],[Current Week High]]/Table2[[#This Row],[Close Price]])-1</f>
        <v>2.4043001380111839E-2</v>
      </c>
      <c r="AG363" s="1">
        <f>(Table2[[#This Row],[Close Price]]/Table2[[#This Row],[Current Month Low]])-1</f>
        <v>7.1612049505721087E-2</v>
      </c>
      <c r="AH363" s="1">
        <f>(Table2[[#This Row],[Current Month High]]/Table2[[#This Row],[Close Price]])-1</f>
        <v>2.4043001380111839E-2</v>
      </c>
      <c r="AI363">
        <v>5.5858211665577002</v>
      </c>
      <c r="AJ363">
        <v>58.259570065524699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0.22</v>
      </c>
      <c r="AM363" t="s">
        <v>3216</v>
      </c>
      <c r="AN363">
        <v>-0.34</v>
      </c>
      <c r="AO363" t="s">
        <v>3215</v>
      </c>
      <c r="AP363">
        <v>6.3109911123605006E-2</v>
      </c>
      <c r="AQ363">
        <f>(Table2[[#This Row],[Sharpe Ratio]]-AVERAGE(Table2[Sharpe Ratio]))/_xlfn.STDEV.P(Table2[Sharpe Ratio])</f>
        <v>-1.5386239781434512E-3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1.305687615204365</v>
      </c>
      <c r="AS363">
        <f>_xlfn.RANK.AVG(Table2[[#This Row],[1Y Return vs Nifty Z-Score]],Table2[1Y Return vs Nifty Z-Score])</f>
        <v>598</v>
      </c>
      <c r="AT363">
        <f>_xlfn.RANK.AVG(Table2[[#This Row],[6M Return vs Nifty Z-Score]],Table2[6M Return vs Nifty Z-Score])</f>
        <v>151</v>
      </c>
      <c r="AU363">
        <f>_xlfn.RANK.AVG(Table2[[#This Row],[Sharpe Ratio Z-Score]],Table2[Sharpe Ratio Z-Score])</f>
        <v>351</v>
      </c>
      <c r="AV363">
        <f>(Table2[[#This Row],[Rank 1Y]]+Table2[[#This Row],[Rank 6M]]+Table2[[#This Row],[Rank Sharpe]])/3</f>
        <v>366.66666666666669</v>
      </c>
    </row>
    <row r="364" spans="1:48" x14ac:dyDescent="0.3">
      <c r="A364" t="s">
        <v>1990</v>
      </c>
      <c r="B364" t="s">
        <v>1991</v>
      </c>
      <c r="C364" t="s">
        <v>3180</v>
      </c>
      <c r="D364" t="s">
        <v>46</v>
      </c>
      <c r="E364">
        <v>3510.7906290000001</v>
      </c>
      <c r="F364">
        <v>2127.0500000000002</v>
      </c>
      <c r="G364">
        <v>-0.53760690770601305</v>
      </c>
      <c r="H364">
        <f>(Table2[[#This Row],[1Y Return vs Nifty]]-AVERAGE(Table2[1Y Return vs Nifty]))/_xlfn.STDEV.P(Table2[1Y Return vs Nifty])</f>
        <v>-0.47602465223513363</v>
      </c>
      <c r="I364">
        <v>6.9200444298880299</v>
      </c>
      <c r="J364">
        <f>(Table2[[#This Row],[1M Return vs Nifty]]-AVERAGE(Table2[1M Return vs Nifty]))/_xlfn.STDEV.P(Table2[1M Return vs Nifty])</f>
        <v>0.42513970533710194</v>
      </c>
      <c r="K364">
        <v>21.248516101842601</v>
      </c>
      <c r="L364">
        <f>(Table2[[#This Row],[6M Return vs Nifty]]-AVERAGE(Table2[6M Return vs Nifty]))/_xlfn.STDEV.P(Table2[6M Return vs Nifty])</f>
        <v>0.12800474299107617</v>
      </c>
      <c r="M364">
        <v>-0.24486830011997199</v>
      </c>
      <c r="N364">
        <f>(Table2[[#This Row],[1W Return vs Nifty]]-AVERAGE(Table2[1W Return vs Nifty]))/_xlfn.STDEV.P(Table2[1W Return vs Nifty])</f>
        <v>-6.9456069868167505E-2</v>
      </c>
      <c r="O364">
        <v>2034.4</v>
      </c>
      <c r="P364">
        <v>1954.6444750440901</v>
      </c>
      <c r="Q364">
        <v>1765.30842797116</v>
      </c>
      <c r="R364">
        <v>55.893704368258199</v>
      </c>
      <c r="S364" s="1">
        <f>(Table2[[#This Row],[Close Price]]-Table2[[#This Row],[20D EMA]])/Table2[[#This Row],[20D EMA]]</f>
        <v>4.5541683051514001E-2</v>
      </c>
      <c r="T364" s="1">
        <f>(Table2[[#This Row],[Close Price]]-Table2[[#This Row],[50D EMA]])/Table2[[#This Row],[50D EMA]]</f>
        <v>8.8203009374388255E-2</v>
      </c>
      <c r="U364" s="1">
        <f>(Table2[[#This Row],[Close Price]]-Table2[[#This Row],[200D EMA]])/Table2[[#This Row],[200D EMA]]</f>
        <v>0.20491692346622051</v>
      </c>
      <c r="V364">
        <v>0.62690544026107298</v>
      </c>
      <c r="W364">
        <v>2070</v>
      </c>
      <c r="X364">
        <v>2155</v>
      </c>
      <c r="Y364">
        <v>2070</v>
      </c>
      <c r="Z364">
        <v>2155</v>
      </c>
      <c r="AA364">
        <v>1929.6</v>
      </c>
      <c r="AB364">
        <v>2264.5</v>
      </c>
      <c r="AC364" s="1">
        <f>(Table2[[#This Row],[Close Price]]/Table2[[#This Row],[Day Low]])-1</f>
        <v>2.7560386473429954E-2</v>
      </c>
      <c r="AD364" s="1">
        <f>(Table2[[#This Row],[Day High]]/Table2[[#This Row],[Close Price]])-1</f>
        <v>1.3140264685832515E-2</v>
      </c>
      <c r="AE364" s="1">
        <f>(Table2[[#This Row],[Close Price]]/Table2[[#This Row],[Current Week Low]])-1</f>
        <v>2.7560386473429954E-2</v>
      </c>
      <c r="AF364" s="1">
        <f>(Table2[[#This Row],[Current Week High]]/Table2[[#This Row],[Close Price]])-1</f>
        <v>1.3140264685832515E-2</v>
      </c>
      <c r="AG364" s="1">
        <f>(Table2[[#This Row],[Close Price]]/Table2[[#This Row],[Current Month Low]])-1</f>
        <v>0.10232690713101178</v>
      </c>
      <c r="AH364" s="1">
        <f>(Table2[[#This Row],[Current Month High]]/Table2[[#This Row],[Close Price]])-1</f>
        <v>6.4620013633906126E-2</v>
      </c>
      <c r="AI364">
        <v>6.4620013633906099</v>
      </c>
      <c r="AJ364">
        <v>50.427864214992901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0.05</v>
      </c>
      <c r="AM364" t="s">
        <v>3216</v>
      </c>
      <c r="AN364">
        <v>7.69</v>
      </c>
      <c r="AO364" t="s">
        <v>3216</v>
      </c>
      <c r="AP364">
        <v>5.8743126389953999E-2</v>
      </c>
      <c r="AQ364">
        <f>(Table2[[#This Row],[Sharpe Ratio]]-AVERAGE(Table2[Sharpe Ratio]))/_xlfn.STDEV.P(Table2[Sharpe Ratio])</f>
        <v>-5.2332753483638236E-2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-4.4669027258761276E-2</v>
      </c>
      <c r="AS364">
        <f>_xlfn.RANK.AVG(Table2[[#This Row],[1Y Return vs Nifty Z-Score]],Table2[1Y Return vs Nifty Z-Score])</f>
        <v>468</v>
      </c>
      <c r="AT364">
        <f>_xlfn.RANK.AVG(Table2[[#This Row],[6M Return vs Nifty Z-Score]],Table2[6M Return vs Nifty Z-Score])</f>
        <v>268</v>
      </c>
      <c r="AU364">
        <f>_xlfn.RANK.AVG(Table2[[#This Row],[Sharpe Ratio Z-Score]],Table2[Sharpe Ratio Z-Score])</f>
        <v>364</v>
      </c>
      <c r="AV364">
        <f>(Table2[[#This Row],[Rank 1Y]]+Table2[[#This Row],[Rank 6M]]+Table2[[#This Row],[Rank Sharpe]])/3</f>
        <v>366.66666666666669</v>
      </c>
    </row>
    <row r="365" spans="1:48" x14ac:dyDescent="0.3">
      <c r="A365" t="s">
        <v>1277</v>
      </c>
      <c r="B365" t="s">
        <v>1278</v>
      </c>
      <c r="C365" t="s">
        <v>3172</v>
      </c>
      <c r="D365" t="s">
        <v>372</v>
      </c>
      <c r="E365">
        <v>9195.8987968500005</v>
      </c>
      <c r="F365">
        <v>687.6</v>
      </c>
      <c r="G365">
        <v>28.443385239155599</v>
      </c>
      <c r="H365">
        <f>(Table2[[#This Row],[1Y Return vs Nifty]]-AVERAGE(Table2[1Y Return vs Nifty]))/_xlfn.STDEV.P(Table2[1Y Return vs Nifty])</f>
        <v>6.4693730044371048E-3</v>
      </c>
      <c r="I365">
        <v>-7.2866932876905803</v>
      </c>
      <c r="J365">
        <f>(Table2[[#This Row],[1M Return vs Nifty]]-AVERAGE(Table2[1M Return vs Nifty]))/_xlfn.STDEV.P(Table2[1M Return vs Nifty])</f>
        <v>-0.9475290779654475</v>
      </c>
      <c r="K365">
        <v>19.962888142193201</v>
      </c>
      <c r="L365">
        <f>(Table2[[#This Row],[6M Return vs Nifty]]-AVERAGE(Table2[6M Return vs Nifty]))/_xlfn.STDEV.P(Table2[6M Return vs Nifty])</f>
        <v>8.9730000539664095E-2</v>
      </c>
      <c r="M365">
        <v>0.162229509455148</v>
      </c>
      <c r="N365">
        <f>(Table2[[#This Row],[1W Return vs Nifty]]-AVERAGE(Table2[1W Return vs Nifty]))/_xlfn.STDEV.P(Table2[1W Return vs Nifty])</f>
        <v>2.8999611451138486E-2</v>
      </c>
      <c r="O365">
        <v>680.07</v>
      </c>
      <c r="P365">
        <v>663.68965183560897</v>
      </c>
      <c r="Q365">
        <v>569.63948460638699</v>
      </c>
      <c r="R365">
        <v>46.445796652025997</v>
      </c>
      <c r="S365" s="1">
        <f>(Table2[[#This Row],[Close Price]]-Table2[[#This Row],[20D EMA]])/Table2[[#This Row],[20D EMA]]</f>
        <v>1.1072389606952185E-2</v>
      </c>
      <c r="T365" s="1">
        <f>(Table2[[#This Row],[Close Price]]-Table2[[#This Row],[50D EMA]])/Table2[[#This Row],[50D EMA]]</f>
        <v>3.6026398932483987E-2</v>
      </c>
      <c r="U365" s="1">
        <f>(Table2[[#This Row],[Close Price]]-Table2[[#This Row],[200D EMA]])/Table2[[#This Row],[200D EMA]]</f>
        <v>0.20707924675397479</v>
      </c>
      <c r="V365">
        <v>0.24135509168785299</v>
      </c>
      <c r="W365">
        <v>669.8</v>
      </c>
      <c r="X365">
        <v>691</v>
      </c>
      <c r="Y365">
        <v>669.8</v>
      </c>
      <c r="Z365">
        <v>691</v>
      </c>
      <c r="AA365">
        <v>646.79999999999995</v>
      </c>
      <c r="AB365">
        <v>699.4</v>
      </c>
      <c r="AC365" s="1">
        <f>(Table2[[#This Row],[Close Price]]/Table2[[#This Row],[Day Low]])-1</f>
        <v>2.6575097043893825E-2</v>
      </c>
      <c r="AD365" s="1">
        <f>(Table2[[#This Row],[Day High]]/Table2[[#This Row],[Close Price]])-1</f>
        <v>4.9447353112275216E-3</v>
      </c>
      <c r="AE365" s="1">
        <f>(Table2[[#This Row],[Close Price]]/Table2[[#This Row],[Current Week Low]])-1</f>
        <v>2.6575097043893825E-2</v>
      </c>
      <c r="AF365" s="1">
        <f>(Table2[[#This Row],[Current Week High]]/Table2[[#This Row],[Close Price]])-1</f>
        <v>4.9447353112275216E-3</v>
      </c>
      <c r="AG365" s="1">
        <f>(Table2[[#This Row],[Close Price]]/Table2[[#This Row],[Current Month Low]])-1</f>
        <v>6.3079777365491863E-2</v>
      </c>
      <c r="AH365" s="1">
        <f>(Table2[[#This Row],[Current Month High]]/Table2[[#This Row],[Close Price]])-1</f>
        <v>1.716114019778936E-2</v>
      </c>
      <c r="AI365">
        <v>15.3286794648051</v>
      </c>
      <c r="AJ365">
        <v>78.180875874578902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0.02</v>
      </c>
      <c r="AM365" t="s">
        <v>3216</v>
      </c>
      <c r="AN365">
        <v>4.0199999999999996</v>
      </c>
      <c r="AO365" t="s">
        <v>3216</v>
      </c>
      <c r="AP365">
        <v>8.0861729844099997E-4</v>
      </c>
      <c r="AQ365">
        <f>(Table2[[#This Row],[Sharpe Ratio]]-AVERAGE(Table2[Sharpe Ratio]))/_xlfn.STDEV.P(Table2[Sharpe Ratio])</f>
        <v>-0.72622284358917888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-1.5485529365593869</v>
      </c>
      <c r="AS365">
        <f>_xlfn.RANK.AVG(Table2[[#This Row],[1Y Return vs Nifty Z-Score]],Table2[1Y Return vs Nifty Z-Score])</f>
        <v>290</v>
      </c>
      <c r="AT365">
        <f>_xlfn.RANK.AVG(Table2[[#This Row],[6M Return vs Nifty Z-Score]],Table2[6M Return vs Nifty Z-Score])</f>
        <v>283</v>
      </c>
      <c r="AU365">
        <f>_xlfn.RANK.AVG(Table2[[#This Row],[Sharpe Ratio Z-Score]],Table2[Sharpe Ratio Z-Score])</f>
        <v>528</v>
      </c>
      <c r="AV365">
        <f>(Table2[[#This Row],[Rank 1Y]]+Table2[[#This Row],[Rank 6M]]+Table2[[#This Row],[Rank Sharpe]])/3</f>
        <v>367</v>
      </c>
    </row>
    <row r="366" spans="1:48" x14ac:dyDescent="0.3">
      <c r="A366" t="s">
        <v>655</v>
      </c>
      <c r="B366" t="s">
        <v>656</v>
      </c>
      <c r="C366" t="s">
        <v>3180</v>
      </c>
      <c r="D366" t="s">
        <v>338</v>
      </c>
      <c r="E366">
        <v>29072.108873599998</v>
      </c>
      <c r="F366">
        <v>447.9</v>
      </c>
      <c r="G366">
        <v>21.046488817779199</v>
      </c>
      <c r="H366">
        <f>(Table2[[#This Row],[1Y Return vs Nifty]]-AVERAGE(Table2[1Y Return vs Nifty]))/_xlfn.STDEV.P(Table2[1Y Return vs Nifty])</f>
        <v>-0.11667887225039494</v>
      </c>
      <c r="I366">
        <v>1.1625543552361499</v>
      </c>
      <c r="J366">
        <f>(Table2[[#This Row],[1M Return vs Nifty]]-AVERAGE(Table2[1M Return vs Nifty]))/_xlfn.STDEV.P(Table2[1M Return vs Nifty])</f>
        <v>-0.13115457226260488</v>
      </c>
      <c r="K366">
        <v>49.562256379853103</v>
      </c>
      <c r="L366">
        <f>(Table2[[#This Row],[6M Return vs Nifty]]-AVERAGE(Table2[6M Return vs Nifty]))/_xlfn.STDEV.P(Table2[6M Return vs Nifty])</f>
        <v>0.97093998630404654</v>
      </c>
      <c r="M366">
        <v>-3.8429664459272401</v>
      </c>
      <c r="N366">
        <f>(Table2[[#This Row],[1W Return vs Nifty]]-AVERAGE(Table2[1W Return vs Nifty]))/_xlfn.STDEV.P(Table2[1W Return vs Nifty])</f>
        <v>-0.93964794038919375</v>
      </c>
      <c r="O366">
        <v>457.74</v>
      </c>
      <c r="P366">
        <v>443.39318925646199</v>
      </c>
      <c r="Q366">
        <v>377.12816123644097</v>
      </c>
      <c r="R366">
        <v>37.104519369562098</v>
      </c>
      <c r="S366" s="1">
        <f>(Table2[[#This Row],[Close Price]]-Table2[[#This Row],[20D EMA]])/Table2[[#This Row],[20D EMA]]</f>
        <v>-2.1496919648708944E-2</v>
      </c>
      <c r="T366" s="1">
        <f>(Table2[[#This Row],[Close Price]]-Table2[[#This Row],[50D EMA]])/Table2[[#This Row],[50D EMA]]</f>
        <v>1.0164366194022004E-2</v>
      </c>
      <c r="U366" s="1">
        <f>(Table2[[#This Row],[Close Price]]-Table2[[#This Row],[200D EMA]])/Table2[[#This Row],[200D EMA]]</f>
        <v>0.18765991521696124</v>
      </c>
      <c r="V366">
        <v>0.61245397898908505</v>
      </c>
      <c r="W366">
        <v>445.1</v>
      </c>
      <c r="X366">
        <v>460.25</v>
      </c>
      <c r="Y366">
        <v>445.1</v>
      </c>
      <c r="Z366">
        <v>460.25</v>
      </c>
      <c r="AA366">
        <v>445.1</v>
      </c>
      <c r="AB366">
        <v>484</v>
      </c>
      <c r="AC366" s="1">
        <f>(Table2[[#This Row],[Close Price]]/Table2[[#This Row],[Day Low]])-1</f>
        <v>6.2907211862501811E-3</v>
      </c>
      <c r="AD366" s="1">
        <f>(Table2[[#This Row],[Day High]]/Table2[[#This Row],[Close Price]])-1</f>
        <v>2.7573118999776769E-2</v>
      </c>
      <c r="AE366" s="1">
        <f>(Table2[[#This Row],[Close Price]]/Table2[[#This Row],[Current Week Low]])-1</f>
        <v>6.2907211862501811E-3</v>
      </c>
      <c r="AF366" s="1">
        <f>(Table2[[#This Row],[Current Week High]]/Table2[[#This Row],[Close Price]])-1</f>
        <v>2.7573118999776769E-2</v>
      </c>
      <c r="AG366" s="1">
        <f>(Table2[[#This Row],[Close Price]]/Table2[[#This Row],[Current Month Low]])-1</f>
        <v>6.2907211862501811E-3</v>
      </c>
      <c r="AH366" s="1">
        <f>(Table2[[#This Row],[Current Month High]]/Table2[[#This Row],[Close Price]])-1</f>
        <v>8.0598347845501239E-2</v>
      </c>
      <c r="AI366">
        <v>8.0598347845501195</v>
      </c>
      <c r="AJ366">
        <v>71.444976076554994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-0.04</v>
      </c>
      <c r="AM366" t="s">
        <v>3215</v>
      </c>
      <c r="AN366">
        <v>-3.68</v>
      </c>
      <c r="AO366" t="s">
        <v>3215</v>
      </c>
      <c r="AP366">
        <v>-5.1162626841749999E-2</v>
      </c>
      <c r="AQ366">
        <f>(Table2[[#This Row],[Sharpe Ratio]]-AVERAGE(Table2[Sharpe Ratio]))/_xlfn.STDEV.P(Table2[Sharpe Ratio])</f>
        <v>-1.3307486598208895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-1.5472900584190366</v>
      </c>
      <c r="AS366">
        <f>_xlfn.RANK.AVG(Table2[[#This Row],[1Y Return vs Nifty Z-Score]],Table2[1Y Return vs Nifty Z-Score])</f>
        <v>329</v>
      </c>
      <c r="AT366">
        <f>_xlfn.RANK.AVG(Table2[[#This Row],[6M Return vs Nifty Z-Score]],Table2[6M Return vs Nifty Z-Score])</f>
        <v>109</v>
      </c>
      <c r="AU366">
        <f>_xlfn.RANK.AVG(Table2[[#This Row],[Sharpe Ratio Z-Score]],Table2[Sharpe Ratio Z-Score])</f>
        <v>668</v>
      </c>
      <c r="AV366">
        <f>(Table2[[#This Row],[Rank 1Y]]+Table2[[#This Row],[Rank 6M]]+Table2[[#This Row],[Rank Sharpe]])/3</f>
        <v>368.66666666666669</v>
      </c>
    </row>
    <row r="367" spans="1:48" x14ac:dyDescent="0.3">
      <c r="A367" t="s">
        <v>185</v>
      </c>
      <c r="B367" t="s">
        <v>186</v>
      </c>
      <c r="C367" t="s">
        <v>3174</v>
      </c>
      <c r="D367" t="s">
        <v>187</v>
      </c>
      <c r="E367">
        <v>145971.88074170001</v>
      </c>
      <c r="F367">
        <v>5479.35</v>
      </c>
      <c r="G367">
        <v>19.043651498452</v>
      </c>
      <c r="H367">
        <f>(Table2[[#This Row],[1Y Return vs Nifty]]-AVERAGE(Table2[1Y Return vs Nifty]))/_xlfn.STDEV.P(Table2[1Y Return vs Nifty])</f>
        <v>-0.1500233842396734</v>
      </c>
      <c r="I367">
        <v>14.532986566829999</v>
      </c>
      <c r="J367">
        <f>(Table2[[#This Row],[1M Return vs Nifty]]-AVERAGE(Table2[1M Return vs Nifty]))/_xlfn.STDEV.P(Table2[1M Return vs Nifty])</f>
        <v>1.1607095615707781</v>
      </c>
      <c r="K367">
        <v>40.999848029212799</v>
      </c>
      <c r="L367">
        <f>(Table2[[#This Row],[6M Return vs Nifty]]-AVERAGE(Table2[6M Return vs Nifty]))/_xlfn.STDEV.P(Table2[6M Return vs Nifty])</f>
        <v>0.71602644625164258</v>
      </c>
      <c r="M367">
        <v>5.1659746875465897</v>
      </c>
      <c r="N367">
        <f>(Table2[[#This Row],[1W Return vs Nifty]]-AVERAGE(Table2[1W Return vs Nifty]))/_xlfn.STDEV.P(Table2[1W Return vs Nifty])</f>
        <v>1.2391440265521463</v>
      </c>
      <c r="O367">
        <v>5172.3999999999996</v>
      </c>
      <c r="P367">
        <v>4913.1038759498997</v>
      </c>
      <c r="Q367">
        <v>4286.5674512043197</v>
      </c>
      <c r="R367">
        <v>88.225845503040603</v>
      </c>
      <c r="S367" s="1">
        <f>(Table2[[#This Row],[Close Price]]-Table2[[#This Row],[20D EMA]])/Table2[[#This Row],[20D EMA]]</f>
        <v>5.9343824916866593E-2</v>
      </c>
      <c r="T367" s="1">
        <f>(Table2[[#This Row],[Close Price]]-Table2[[#This Row],[50D EMA]])/Table2[[#This Row],[50D EMA]]</f>
        <v>0.11525221903447393</v>
      </c>
      <c r="U367" s="1">
        <f>(Table2[[#This Row],[Close Price]]-Table2[[#This Row],[200D EMA]])/Table2[[#This Row],[200D EMA]]</f>
        <v>0.27826053418582414</v>
      </c>
      <c r="V367">
        <v>0.95278101866561804</v>
      </c>
      <c r="W367">
        <v>5471.7</v>
      </c>
      <c r="X367">
        <v>5520</v>
      </c>
      <c r="Y367">
        <v>5471.7</v>
      </c>
      <c r="Z367">
        <v>5520</v>
      </c>
      <c r="AA367">
        <v>5015.25</v>
      </c>
      <c r="AB367">
        <v>5531.75</v>
      </c>
      <c r="AC367" s="1">
        <f>(Table2[[#This Row],[Close Price]]/Table2[[#This Row],[Day Low]])-1</f>
        <v>1.3981029661715993E-3</v>
      </c>
      <c r="AD367" s="1">
        <f>(Table2[[#This Row],[Day High]]/Table2[[#This Row],[Close Price]])-1</f>
        <v>7.4187631744639937E-3</v>
      </c>
      <c r="AE367" s="1">
        <f>(Table2[[#This Row],[Close Price]]/Table2[[#This Row],[Current Week Low]])-1</f>
        <v>1.3981029661715993E-3</v>
      </c>
      <c r="AF367" s="1">
        <f>(Table2[[#This Row],[Current Week High]]/Table2[[#This Row],[Close Price]])-1</f>
        <v>7.4187631744639937E-3</v>
      </c>
      <c r="AG367" s="1">
        <f>(Table2[[#This Row],[Close Price]]/Table2[[#This Row],[Current Month Low]])-1</f>
        <v>9.2537759832511002E-2</v>
      </c>
      <c r="AH367" s="1">
        <f>(Table2[[#This Row],[Current Month High]]/Table2[[#This Row],[Close Price]])-1</f>
        <v>9.5631781141922723E-3</v>
      </c>
      <c r="AI367">
        <v>0.956317811419227</v>
      </c>
      <c r="AJ367">
        <v>66.277728886595995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0.01</v>
      </c>
      <c r="AM367" t="s">
        <v>3216</v>
      </c>
      <c r="AN367">
        <v>9.31</v>
      </c>
      <c r="AO367" t="s">
        <v>3216</v>
      </c>
      <c r="AP367">
        <v>-2.4589503523707E-2</v>
      </c>
      <c r="AQ367">
        <f>(Table2[[#This Row],[Sharpe Ratio]]-AVERAGE(Table2[Sharpe Ratio]))/_xlfn.STDEV.P(Table2[Sharpe Ratio])</f>
        <v>-1.021651978965352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1.9442046711695415</v>
      </c>
      <c r="AS367">
        <f>_xlfn.RANK.AVG(Table2[[#This Row],[1Y Return vs Nifty Z-Score]],Table2[1Y Return vs Nifty Z-Score])</f>
        <v>339</v>
      </c>
      <c r="AT367">
        <f>_xlfn.RANK.AVG(Table2[[#This Row],[6M Return vs Nifty Z-Score]],Table2[6M Return vs Nifty Z-Score])</f>
        <v>144</v>
      </c>
      <c r="AU367">
        <f>_xlfn.RANK.AVG(Table2[[#This Row],[Sharpe Ratio Z-Score]],Table2[Sharpe Ratio Z-Score])</f>
        <v>629</v>
      </c>
      <c r="AV367">
        <f>(Table2[[#This Row],[Rank 1Y]]+Table2[[#This Row],[Rank 6M]]+Table2[[#This Row],[Rank Sharpe]])/3</f>
        <v>370.66666666666669</v>
      </c>
    </row>
    <row r="368" spans="1:48" x14ac:dyDescent="0.3">
      <c r="A368" t="s">
        <v>1093</v>
      </c>
      <c r="B368" t="s">
        <v>1094</v>
      </c>
      <c r="C368" t="s">
        <v>3176</v>
      </c>
      <c r="D368" t="s">
        <v>400</v>
      </c>
      <c r="E368">
        <v>12146.353625760001</v>
      </c>
      <c r="F368">
        <v>2990.45</v>
      </c>
      <c r="G368">
        <v>13.5590956190965</v>
      </c>
      <c r="H368">
        <f>(Table2[[#This Row],[1Y Return vs Nifty]]-AVERAGE(Table2[1Y Return vs Nifty]))/_xlfn.STDEV.P(Table2[1Y Return vs Nifty])</f>
        <v>-0.24133376552239827</v>
      </c>
      <c r="I368">
        <v>10.4340890380555</v>
      </c>
      <c r="J368">
        <f>(Table2[[#This Row],[1M Return vs Nifty]]-AVERAGE(Table2[1M Return vs Nifty]))/_xlfn.STDEV.P(Table2[1M Return vs Nifty])</f>
        <v>0.76467010511323441</v>
      </c>
      <c r="K368">
        <v>2.4411473838114901</v>
      </c>
      <c r="L368">
        <f>(Table2[[#This Row],[6M Return vs Nifty]]-AVERAGE(Table2[6M Return vs Nifty]))/_xlfn.STDEV.P(Table2[6M Return vs Nifty])</f>
        <v>-0.43191400213927433</v>
      </c>
      <c r="M368">
        <v>4.3120432231186303</v>
      </c>
      <c r="N368">
        <f>(Table2[[#This Row],[1W Return vs Nifty]]-AVERAGE(Table2[1W Return vs Nifty]))/_xlfn.STDEV.P(Table2[1W Return vs Nifty])</f>
        <v>1.0326226399153715</v>
      </c>
      <c r="O368">
        <v>2849.47</v>
      </c>
      <c r="P368">
        <v>2755.7075250115499</v>
      </c>
      <c r="Q368">
        <v>2551.3451018761698</v>
      </c>
      <c r="R368">
        <v>76.757720844186693</v>
      </c>
      <c r="S368" s="1">
        <f>(Table2[[#This Row],[Close Price]]-Table2[[#This Row],[20D EMA]])/Table2[[#This Row],[20D EMA]]</f>
        <v>4.9475867442015542E-2</v>
      </c>
      <c r="T368" s="1">
        <f>(Table2[[#This Row],[Close Price]]-Table2[[#This Row],[50D EMA]])/Table2[[#This Row],[50D EMA]]</f>
        <v>8.5184103486260224E-2</v>
      </c>
      <c r="U368" s="1">
        <f>(Table2[[#This Row],[Close Price]]-Table2[[#This Row],[200D EMA]])/Table2[[#This Row],[200D EMA]]</f>
        <v>0.17210721426941722</v>
      </c>
      <c r="V368">
        <v>0.89467463694698901</v>
      </c>
      <c r="W368">
        <v>2959.9</v>
      </c>
      <c r="X368">
        <v>3073</v>
      </c>
      <c r="Y368">
        <v>2959.9</v>
      </c>
      <c r="Z368">
        <v>3073</v>
      </c>
      <c r="AA368">
        <v>2757.05</v>
      </c>
      <c r="AB368">
        <v>3073</v>
      </c>
      <c r="AC368" s="1">
        <f>(Table2[[#This Row],[Close Price]]/Table2[[#This Row],[Day Low]])-1</f>
        <v>1.0321294638332201E-2</v>
      </c>
      <c r="AD368" s="1">
        <f>(Table2[[#This Row],[Day High]]/Table2[[#This Row],[Close Price]])-1</f>
        <v>2.76045411225736E-2</v>
      </c>
      <c r="AE368" s="1">
        <f>(Table2[[#This Row],[Close Price]]/Table2[[#This Row],[Current Week Low]])-1</f>
        <v>1.0321294638332201E-2</v>
      </c>
      <c r="AF368" s="1">
        <f>(Table2[[#This Row],[Current Week High]]/Table2[[#This Row],[Close Price]])-1</f>
        <v>2.76045411225736E-2</v>
      </c>
      <c r="AG368" s="1">
        <f>(Table2[[#This Row],[Close Price]]/Table2[[#This Row],[Current Month Low]])-1</f>
        <v>8.4655700839665338E-2</v>
      </c>
      <c r="AH368" s="1">
        <f>(Table2[[#This Row],[Current Month High]]/Table2[[#This Row],[Close Price]])-1</f>
        <v>2.76045411225736E-2</v>
      </c>
      <c r="AI368">
        <v>2.76045411225736</v>
      </c>
      <c r="AJ368">
        <v>45.425146497434703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0.12</v>
      </c>
      <c r="AM368" t="s">
        <v>3216</v>
      </c>
      <c r="AN368">
        <v>7.08</v>
      </c>
      <c r="AO368" t="s">
        <v>3216</v>
      </c>
      <c r="AP368">
        <v>8.3533428638588994E-2</v>
      </c>
      <c r="AQ368">
        <f>(Table2[[#This Row],[Sharpe Ratio]]-AVERAGE(Table2[Sharpe Ratio]))/_xlfn.STDEV.P(Table2[Sharpe Ratio])</f>
        <v>0.23602627946661295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1.3600712568335462</v>
      </c>
      <c r="AS368">
        <f>_xlfn.RANK.AVG(Table2[[#This Row],[1Y Return vs Nifty Z-Score]],Table2[1Y Return vs Nifty Z-Score])</f>
        <v>372</v>
      </c>
      <c r="AT368">
        <f>_xlfn.RANK.AVG(Table2[[#This Row],[6M Return vs Nifty Z-Score]],Table2[6M Return vs Nifty Z-Score])</f>
        <v>458</v>
      </c>
      <c r="AU368">
        <f>_xlfn.RANK.AVG(Table2[[#This Row],[Sharpe Ratio Z-Score]],Table2[Sharpe Ratio Z-Score])</f>
        <v>283</v>
      </c>
      <c r="AV368">
        <f>(Table2[[#This Row],[Rank 1Y]]+Table2[[#This Row],[Rank 6M]]+Table2[[#This Row],[Rank Sharpe]])/3</f>
        <v>371</v>
      </c>
    </row>
    <row r="369" spans="1:48" x14ac:dyDescent="0.3">
      <c r="A369" t="s">
        <v>657</v>
      </c>
      <c r="B369" t="s">
        <v>658</v>
      </c>
      <c r="C369" t="s">
        <v>3172</v>
      </c>
      <c r="D369" t="s">
        <v>173</v>
      </c>
      <c r="E369">
        <v>28958.808200070001</v>
      </c>
      <c r="F369">
        <v>8884.0499999999993</v>
      </c>
      <c r="G369">
        <v>17.831431878871001</v>
      </c>
      <c r="H369">
        <f>(Table2[[#This Row],[1Y Return vs Nifty]]-AVERAGE(Table2[1Y Return vs Nifty]))/_xlfn.STDEV.P(Table2[1Y Return vs Nifty])</f>
        <v>-0.17020518894677539</v>
      </c>
      <c r="I369">
        <v>10.9444104647324</v>
      </c>
      <c r="J369">
        <f>(Table2[[#This Row],[1M Return vs Nifty]]-AVERAGE(Table2[1M Return vs Nifty]))/_xlfn.STDEV.P(Table2[1M Return vs Nifty])</f>
        <v>0.81397785653198829</v>
      </c>
      <c r="K369">
        <v>17.4315011162881</v>
      </c>
      <c r="L369">
        <f>(Table2[[#This Row],[6M Return vs Nifty]]-AVERAGE(Table2[6M Return vs Nifty]))/_xlfn.STDEV.P(Table2[6M Return vs Nifty])</f>
        <v>1.4367462151975445E-2</v>
      </c>
      <c r="M369">
        <v>-3.8650268133691901</v>
      </c>
      <c r="N369">
        <f>(Table2[[#This Row],[1W Return vs Nifty]]-AVERAGE(Table2[1W Return vs Nifty]))/_xlfn.STDEV.P(Table2[1W Return vs Nifty])</f>
        <v>-0.94498319018805232</v>
      </c>
      <c r="O369">
        <v>8754.69</v>
      </c>
      <c r="P369">
        <v>8291.3138450415299</v>
      </c>
      <c r="Q369">
        <v>7219.8577911430502</v>
      </c>
      <c r="R369">
        <v>53.230538533516601</v>
      </c>
      <c r="S369" s="1">
        <f>(Table2[[#This Row],[Close Price]]-Table2[[#This Row],[20D EMA]])/Table2[[#This Row],[20D EMA]]</f>
        <v>1.4776080021108544E-2</v>
      </c>
      <c r="T369" s="1">
        <f>(Table2[[#This Row],[Close Price]]-Table2[[#This Row],[50D EMA]])/Table2[[#This Row],[50D EMA]]</f>
        <v>7.1488809377653034E-2</v>
      </c>
      <c r="U369" s="1">
        <f>(Table2[[#This Row],[Close Price]]-Table2[[#This Row],[200D EMA]])/Table2[[#This Row],[200D EMA]]</f>
        <v>0.23050207594095473</v>
      </c>
      <c r="V369">
        <v>1.4161936599285401</v>
      </c>
      <c r="W369">
        <v>8800</v>
      </c>
      <c r="X369">
        <v>8999</v>
      </c>
      <c r="Y369">
        <v>8800</v>
      </c>
      <c r="Z369">
        <v>8999</v>
      </c>
      <c r="AA369">
        <v>8800</v>
      </c>
      <c r="AB369">
        <v>9495</v>
      </c>
      <c r="AC369" s="1">
        <f>(Table2[[#This Row],[Close Price]]/Table2[[#This Row],[Day Low]])-1</f>
        <v>9.5511363636362479E-3</v>
      </c>
      <c r="AD369" s="1">
        <f>(Table2[[#This Row],[Day High]]/Table2[[#This Row],[Close Price]])-1</f>
        <v>1.2938918623826012E-2</v>
      </c>
      <c r="AE369" s="1">
        <f>(Table2[[#This Row],[Close Price]]/Table2[[#This Row],[Current Week Low]])-1</f>
        <v>9.5511363636362479E-3</v>
      </c>
      <c r="AF369" s="1">
        <f>(Table2[[#This Row],[Current Week High]]/Table2[[#This Row],[Close Price]])-1</f>
        <v>1.2938918623826012E-2</v>
      </c>
      <c r="AG369" s="1">
        <f>(Table2[[#This Row],[Close Price]]/Table2[[#This Row],[Current Month Low]])-1</f>
        <v>9.5511363636362479E-3</v>
      </c>
      <c r="AH369" s="1">
        <f>(Table2[[#This Row],[Current Month High]]/Table2[[#This Row],[Close Price]])-1</f>
        <v>6.8769311293835678E-2</v>
      </c>
      <c r="AI369">
        <v>6.8769311293835598</v>
      </c>
      <c r="AJ369">
        <v>49.286674508485902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0.06</v>
      </c>
      <c r="AM369" t="s">
        <v>3216</v>
      </c>
      <c r="AN369">
        <v>-1.04</v>
      </c>
      <c r="AO369" t="s">
        <v>3215</v>
      </c>
      <c r="AP369">
        <v>2.2307949891042001E-2</v>
      </c>
      <c r="AQ369">
        <f>(Table2[[#This Row],[Sharpe Ratio]]-AVERAGE(Table2[Sharpe Ratio]))/_xlfn.STDEV.P(Table2[Sharpe Ratio])</f>
        <v>-0.47614413566138025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-0.76298719611224419</v>
      </c>
      <c r="AS369">
        <f>_xlfn.RANK.AVG(Table2[[#This Row],[1Y Return vs Nifty Z-Score]],Table2[1Y Return vs Nifty Z-Score])</f>
        <v>346</v>
      </c>
      <c r="AT369">
        <f>_xlfn.RANK.AVG(Table2[[#This Row],[6M Return vs Nifty Z-Score]],Table2[6M Return vs Nifty Z-Score])</f>
        <v>307</v>
      </c>
      <c r="AU369">
        <f>_xlfn.RANK.AVG(Table2[[#This Row],[Sharpe Ratio Z-Score]],Table2[Sharpe Ratio Z-Score])</f>
        <v>467</v>
      </c>
      <c r="AV369">
        <f>(Table2[[#This Row],[Rank 1Y]]+Table2[[#This Row],[Rank 6M]]+Table2[[#This Row],[Rank Sharpe]])/3</f>
        <v>373.33333333333331</v>
      </c>
    </row>
    <row r="370" spans="1:48" x14ac:dyDescent="0.3">
      <c r="A370" t="s">
        <v>676</v>
      </c>
      <c r="B370" t="s">
        <v>677</v>
      </c>
      <c r="C370" t="s">
        <v>3174</v>
      </c>
      <c r="D370" t="s">
        <v>279</v>
      </c>
      <c r="E370">
        <v>28146.298674999998</v>
      </c>
      <c r="F370">
        <v>3342.9</v>
      </c>
      <c r="G370">
        <v>15.842600790203001</v>
      </c>
      <c r="H370">
        <f>(Table2[[#This Row],[1Y Return vs Nifty]]-AVERAGE(Table2[1Y Return vs Nifty]))/_xlfn.STDEV.P(Table2[1Y Return vs Nifty])</f>
        <v>-0.20331651628264566</v>
      </c>
      <c r="I370">
        <v>0.82406680329271798</v>
      </c>
      <c r="J370">
        <f>(Table2[[#This Row],[1M Return vs Nifty]]-AVERAGE(Table2[1M Return vs Nifty]))/_xlfn.STDEV.P(Table2[1M Return vs Nifty])</f>
        <v>-0.16385956797139037</v>
      </c>
      <c r="K370">
        <v>50.9351911763492</v>
      </c>
      <c r="L370">
        <f>(Table2[[#This Row],[6M Return vs Nifty]]-AVERAGE(Table2[6M Return vs Nifty]))/_xlfn.STDEV.P(Table2[6M Return vs Nifty])</f>
        <v>1.0118139618146604</v>
      </c>
      <c r="M370">
        <v>-1.2872397188984299</v>
      </c>
      <c r="N370">
        <f>(Table2[[#This Row],[1W Return vs Nifty]]-AVERAGE(Table2[1W Return vs Nifty]))/_xlfn.STDEV.P(Table2[1W Return vs Nifty])</f>
        <v>-0.32155123179182149</v>
      </c>
      <c r="O370">
        <v>3345.5</v>
      </c>
      <c r="P370">
        <v>3192.6619340227899</v>
      </c>
      <c r="Q370">
        <v>2760.09515550276</v>
      </c>
      <c r="R370">
        <v>53.972673031646302</v>
      </c>
      <c r="S370" s="1">
        <f>(Table2[[#This Row],[Close Price]]-Table2[[#This Row],[20D EMA]])/Table2[[#This Row],[20D EMA]]</f>
        <v>-7.7716335375875329E-4</v>
      </c>
      <c r="T370" s="1">
        <f>(Table2[[#This Row],[Close Price]]-Table2[[#This Row],[50D EMA]])/Table2[[#This Row],[50D EMA]]</f>
        <v>4.7057304870330753E-2</v>
      </c>
      <c r="U370" s="1">
        <f>(Table2[[#This Row],[Close Price]]-Table2[[#This Row],[200D EMA]])/Table2[[#This Row],[200D EMA]]</f>
        <v>0.21115389566744133</v>
      </c>
      <c r="V370">
        <v>0.62742754185528105</v>
      </c>
      <c r="W370">
        <v>3334</v>
      </c>
      <c r="X370">
        <v>3406.2</v>
      </c>
      <c r="Y370">
        <v>3334</v>
      </c>
      <c r="Z370">
        <v>3406.2</v>
      </c>
      <c r="AA370">
        <v>3334</v>
      </c>
      <c r="AB370">
        <v>3452.9</v>
      </c>
      <c r="AC370" s="1">
        <f>(Table2[[#This Row],[Close Price]]/Table2[[#This Row],[Day Low]])-1</f>
        <v>2.6694661067787617E-3</v>
      </c>
      <c r="AD370" s="1">
        <f>(Table2[[#This Row],[Day High]]/Table2[[#This Row],[Close Price]])-1</f>
        <v>1.8935654671093927E-2</v>
      </c>
      <c r="AE370" s="1">
        <f>(Table2[[#This Row],[Close Price]]/Table2[[#This Row],[Current Week Low]])-1</f>
        <v>2.6694661067787617E-3</v>
      </c>
      <c r="AF370" s="1">
        <f>(Table2[[#This Row],[Current Week High]]/Table2[[#This Row],[Close Price]])-1</f>
        <v>1.8935654671093927E-2</v>
      </c>
      <c r="AG370" s="1">
        <f>(Table2[[#This Row],[Close Price]]/Table2[[#This Row],[Current Month Low]])-1</f>
        <v>2.6694661067787617E-3</v>
      </c>
      <c r="AH370" s="1">
        <f>(Table2[[#This Row],[Current Month High]]/Table2[[#This Row],[Close Price]])-1</f>
        <v>3.2905561039815678E-2</v>
      </c>
      <c r="AI370">
        <v>3.48499805558049</v>
      </c>
      <c r="AJ370">
        <v>71.986417657045806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0.01</v>
      </c>
      <c r="AM370" t="s">
        <v>3216</v>
      </c>
      <c r="AN370">
        <v>-0.47</v>
      </c>
      <c r="AO370" t="s">
        <v>3215</v>
      </c>
      <c r="AP370">
        <v>-4.7241350983900997E-2</v>
      </c>
      <c r="AQ370">
        <f>(Table2[[#This Row],[Sharpe Ratio]]-AVERAGE(Table2[Sharpe Ratio]))/_xlfn.STDEV.P(Table2[Sharpe Ratio])</f>
        <v>-1.2851366578791721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-0.962050012110369</v>
      </c>
      <c r="AS370">
        <f>_xlfn.RANK.AVG(Table2[[#This Row],[1Y Return vs Nifty Z-Score]],Table2[1Y Return vs Nifty Z-Score])</f>
        <v>360</v>
      </c>
      <c r="AT370">
        <f>_xlfn.RANK.AVG(Table2[[#This Row],[6M Return vs Nifty Z-Score]],Table2[6M Return vs Nifty Z-Score])</f>
        <v>104</v>
      </c>
      <c r="AU370">
        <f>_xlfn.RANK.AVG(Table2[[#This Row],[Sharpe Ratio Z-Score]],Table2[Sharpe Ratio Z-Score])</f>
        <v>662</v>
      </c>
      <c r="AV370">
        <f>(Table2[[#This Row],[Rank 1Y]]+Table2[[#This Row],[Rank 6M]]+Table2[[#This Row],[Rank Sharpe]])/3</f>
        <v>375.33333333333331</v>
      </c>
    </row>
    <row r="371" spans="1:48" x14ac:dyDescent="0.3">
      <c r="A371" t="s">
        <v>106</v>
      </c>
      <c r="B371" t="s">
        <v>107</v>
      </c>
      <c r="C371" t="s">
        <v>3175</v>
      </c>
      <c r="D371" t="s">
        <v>108</v>
      </c>
      <c r="E371">
        <v>283256.68771596003</v>
      </c>
      <c r="F371">
        <v>1930.8</v>
      </c>
      <c r="G371">
        <v>66.419225031711605</v>
      </c>
      <c r="H371">
        <f>(Table2[[#This Row],[1Y Return vs Nifty]]-AVERAGE(Table2[1Y Return vs Nifty]))/_xlfn.STDEV.P(Table2[1Y Return vs Nifty])</f>
        <v>0.63871535376695709</v>
      </c>
      <c r="I371">
        <v>-4.91000095645279</v>
      </c>
      <c r="J371">
        <f>(Table2[[#This Row],[1M Return vs Nifty]]-AVERAGE(Table2[1M Return vs Nifty]))/_xlfn.STDEV.P(Table2[1M Return vs Nifty])</f>
        <v>-0.71789075877778807</v>
      </c>
      <c r="K371">
        <v>-12.001492140316699</v>
      </c>
      <c r="L371">
        <f>(Table2[[#This Row],[6M Return vs Nifty]]-AVERAGE(Table2[6M Return vs Nifty]))/_xlfn.STDEV.P(Table2[6M Return vs Nifty])</f>
        <v>-0.86188933361490638</v>
      </c>
      <c r="M371">
        <v>-6.3673135425089598</v>
      </c>
      <c r="N371">
        <f>(Table2[[#This Row],[1W Return vs Nifty]]-AVERAGE(Table2[1W Return vs Nifty]))/_xlfn.STDEV.P(Table2[1W Return vs Nifty])</f>
        <v>-1.5501555565803926</v>
      </c>
      <c r="O371">
        <v>1858.25</v>
      </c>
      <c r="P371">
        <v>1840.3451978221699</v>
      </c>
      <c r="Q371">
        <v>1709.8470617022699</v>
      </c>
      <c r="R371">
        <v>31.419777488298301</v>
      </c>
      <c r="S371" s="1">
        <f>(Table2[[#This Row],[Close Price]]-Table2[[#This Row],[20D EMA]])/Table2[[#This Row],[20D EMA]]</f>
        <v>3.9042109511637266E-2</v>
      </c>
      <c r="T371" s="1">
        <f>(Table2[[#This Row],[Close Price]]-Table2[[#This Row],[50D EMA]])/Table2[[#This Row],[50D EMA]]</f>
        <v>4.9150997478555968E-2</v>
      </c>
      <c r="U371" s="1">
        <f>(Table2[[#This Row],[Close Price]]-Table2[[#This Row],[200D EMA]])/Table2[[#This Row],[200D EMA]]</f>
        <v>0.12922380208540771</v>
      </c>
      <c r="V371">
        <v>0.82631055586301505</v>
      </c>
      <c r="W371">
        <v>1833.15</v>
      </c>
      <c r="X371">
        <v>1941.65</v>
      </c>
      <c r="Y371">
        <v>1833.15</v>
      </c>
      <c r="Z371">
        <v>1941.65</v>
      </c>
      <c r="AA371">
        <v>1780.4</v>
      </c>
      <c r="AB371">
        <v>1960</v>
      </c>
      <c r="AC371" s="1">
        <f>(Table2[[#This Row],[Close Price]]/Table2[[#This Row],[Day Low]])-1</f>
        <v>5.3268963259962332E-2</v>
      </c>
      <c r="AD371" s="1">
        <f>(Table2[[#This Row],[Day High]]/Table2[[#This Row],[Close Price]])-1</f>
        <v>5.6194323596436835E-3</v>
      </c>
      <c r="AE371" s="1">
        <f>(Table2[[#This Row],[Close Price]]/Table2[[#This Row],[Current Week Low]])-1</f>
        <v>5.3268963259962332E-2</v>
      </c>
      <c r="AF371" s="1">
        <f>(Table2[[#This Row],[Current Week High]]/Table2[[#This Row],[Close Price]])-1</f>
        <v>5.6194323596436835E-3</v>
      </c>
      <c r="AG371" s="1">
        <f>(Table2[[#This Row],[Close Price]]/Table2[[#This Row],[Current Month Low]])-1</f>
        <v>8.4475398786789446E-2</v>
      </c>
      <c r="AH371" s="1">
        <f>(Table2[[#This Row],[Current Month High]]/Table2[[#This Row],[Close Price]])-1</f>
        <v>1.5123264967888961E-2</v>
      </c>
      <c r="AI371">
        <v>12.600994406463601</v>
      </c>
      <c r="AJ371">
        <v>136.748206731653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0.04</v>
      </c>
      <c r="AM371" t="s">
        <v>3216</v>
      </c>
      <c r="AN371">
        <v>5.53</v>
      </c>
      <c r="AO371" t="s">
        <v>3216</v>
      </c>
      <c r="AP371">
        <v>4.9840019111018999E-2</v>
      </c>
      <c r="AQ371">
        <f>(Table2[[#This Row],[Sharpe Ratio]]-AVERAGE(Table2[Sharpe Ratio]))/_xlfn.STDEV.P(Table2[Sharpe Ratio])</f>
        <v>-0.15589306426393135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-2.6471133594700613</v>
      </c>
      <c r="AS371">
        <f>_xlfn.RANK.AVG(Table2[[#This Row],[1Y Return vs Nifty Z-Score]],Table2[1Y Return vs Nifty Z-Score])</f>
        <v>136</v>
      </c>
      <c r="AT371">
        <f>_xlfn.RANK.AVG(Table2[[#This Row],[6M Return vs Nifty Z-Score]],Table2[6M Return vs Nifty Z-Score])</f>
        <v>605</v>
      </c>
      <c r="AU371">
        <f>_xlfn.RANK.AVG(Table2[[#This Row],[Sharpe Ratio Z-Score]],Table2[Sharpe Ratio Z-Score])</f>
        <v>386</v>
      </c>
      <c r="AV371">
        <f>(Table2[[#This Row],[Rank 1Y]]+Table2[[#This Row],[Rank 6M]]+Table2[[#This Row],[Rank Sharpe]])/3</f>
        <v>375.66666666666669</v>
      </c>
    </row>
    <row r="372" spans="1:48" x14ac:dyDescent="0.3">
      <c r="A372" t="s">
        <v>928</v>
      </c>
      <c r="B372" t="s">
        <v>929</v>
      </c>
      <c r="C372" t="s">
        <v>3173</v>
      </c>
      <c r="D372" t="s">
        <v>514</v>
      </c>
      <c r="E372">
        <v>16712.99624085</v>
      </c>
      <c r="F372">
        <v>711.6</v>
      </c>
      <c r="G372">
        <v>13.4785274505087</v>
      </c>
      <c r="H372">
        <f>(Table2[[#This Row],[1Y Return vs Nifty]]-AVERAGE(Table2[1Y Return vs Nifty]))/_xlfn.STDEV.P(Table2[1Y Return vs Nifty])</f>
        <v>-0.24267511573467238</v>
      </c>
      <c r="I372">
        <v>1.7620757676957299</v>
      </c>
      <c r="J372">
        <f>(Table2[[#This Row],[1M Return vs Nifty]]-AVERAGE(Table2[1M Return vs Nifty]))/_xlfn.STDEV.P(Table2[1M Return vs Nifty])</f>
        <v>-7.3228231665322441E-2</v>
      </c>
      <c r="K372">
        <v>-2.6723212095929298</v>
      </c>
      <c r="L372">
        <f>(Table2[[#This Row],[6M Return vs Nifty]]-AVERAGE(Table2[6M Return vs Nifty]))/_xlfn.STDEV.P(Table2[6M Return vs Nifty])</f>
        <v>-0.58414831843347814</v>
      </c>
      <c r="M372">
        <v>2.7925023213943501</v>
      </c>
      <c r="N372">
        <f>(Table2[[#This Row],[1W Return vs Nifty]]-AVERAGE(Table2[1W Return vs Nifty]))/_xlfn.STDEV.P(Table2[1W Return vs Nifty])</f>
        <v>0.66512512149846093</v>
      </c>
      <c r="O372">
        <v>675.4</v>
      </c>
      <c r="P372">
        <v>681.86832127276102</v>
      </c>
      <c r="Q372">
        <v>644.40835709192004</v>
      </c>
      <c r="R372">
        <v>79.272621596804001</v>
      </c>
      <c r="S372" s="1">
        <f>(Table2[[#This Row],[Close Price]]-Table2[[#This Row],[20D EMA]])/Table2[[#This Row],[20D EMA]]</f>
        <v>5.3597867930115554E-2</v>
      </c>
      <c r="T372" s="1">
        <f>(Table2[[#This Row],[Close Price]]-Table2[[#This Row],[50D EMA]])/Table2[[#This Row],[50D EMA]]</f>
        <v>4.3603255642882012E-2</v>
      </c>
      <c r="U372" s="1">
        <f>(Table2[[#This Row],[Close Price]]-Table2[[#This Row],[200D EMA]])/Table2[[#This Row],[200D EMA]]</f>
        <v>0.10426873296817843</v>
      </c>
      <c r="V372">
        <v>0.53064718127413402</v>
      </c>
      <c r="W372">
        <v>699.5</v>
      </c>
      <c r="X372">
        <v>723.65</v>
      </c>
      <c r="Y372">
        <v>699.5</v>
      </c>
      <c r="Z372">
        <v>723.65</v>
      </c>
      <c r="AA372">
        <v>647.15</v>
      </c>
      <c r="AB372">
        <v>723.65</v>
      </c>
      <c r="AC372" s="1">
        <f>(Table2[[#This Row],[Close Price]]/Table2[[#This Row],[Day Low]])-1</f>
        <v>1.7298070050035808E-2</v>
      </c>
      <c r="AD372" s="1">
        <f>(Table2[[#This Row],[Day High]]/Table2[[#This Row],[Close Price]])-1</f>
        <v>1.6933670601461337E-2</v>
      </c>
      <c r="AE372" s="1">
        <f>(Table2[[#This Row],[Close Price]]/Table2[[#This Row],[Current Week Low]])-1</f>
        <v>1.7298070050035808E-2</v>
      </c>
      <c r="AF372" s="1">
        <f>(Table2[[#This Row],[Current Week High]]/Table2[[#This Row],[Close Price]])-1</f>
        <v>1.6933670601461337E-2</v>
      </c>
      <c r="AG372" s="1">
        <f>(Table2[[#This Row],[Close Price]]/Table2[[#This Row],[Current Month Low]])-1</f>
        <v>9.9590512246001683E-2</v>
      </c>
      <c r="AH372" s="1">
        <f>(Table2[[#This Row],[Current Month High]]/Table2[[#This Row],[Close Price]])-1</f>
        <v>1.6933670601461337E-2</v>
      </c>
      <c r="AI372">
        <v>16.069421023046601</v>
      </c>
      <c r="AJ372">
        <v>64.607911172796605</v>
      </c>
      <c r="AK372" t="str">
        <f>IF(AND(Table2[[#This Row],[20D EMA]]&gt;Table2[[#This Row],[50D EMA]],Table2[[#This Row],[50D EMA]]&gt;Table2[[#This Row],[200D EMA]]),"Uptrend","Downtrend/NoTrend")</f>
        <v>Downtrend/NoTrend</v>
      </c>
      <c r="AL372">
        <v>0</v>
      </c>
      <c r="AM372" t="s">
        <v>3217</v>
      </c>
      <c r="AN372">
        <v>8.59</v>
      </c>
      <c r="AO372" t="s">
        <v>3216</v>
      </c>
      <c r="AP372">
        <v>9.5421269522567007E-2</v>
      </c>
      <c r="AQ372">
        <f>(Table2[[#This Row],[Sharpe Ratio]]-AVERAGE(Table2[Sharpe Ratio]))/_xlfn.STDEV.P(Table2[Sharpe Ratio])</f>
        <v>0.37430479930027533</v>
      </c>
      <c r="AR3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2">
        <f>_xlfn.RANK.AVG(Table2[[#This Row],[1Y Return vs Nifty Z-Score]],Table2[1Y Return vs Nifty Z-Score])</f>
        <v>373</v>
      </c>
      <c r="AT372">
        <f>_xlfn.RANK.AVG(Table2[[#This Row],[6M Return vs Nifty Z-Score]],Table2[6M Return vs Nifty Z-Score])</f>
        <v>515</v>
      </c>
      <c r="AU372">
        <f>_xlfn.RANK.AVG(Table2[[#This Row],[Sharpe Ratio Z-Score]],Table2[Sharpe Ratio Z-Score])</f>
        <v>241</v>
      </c>
      <c r="AV372">
        <f>(Table2[[#This Row],[Rank 1Y]]+Table2[[#This Row],[Rank 6M]]+Table2[[#This Row],[Rank Sharpe]])/3</f>
        <v>376.33333333333331</v>
      </c>
    </row>
    <row r="373" spans="1:48" x14ac:dyDescent="0.3">
      <c r="A373" t="s">
        <v>544</v>
      </c>
      <c r="B373" t="s">
        <v>545</v>
      </c>
      <c r="C373" t="s">
        <v>3170</v>
      </c>
      <c r="D373" t="s">
        <v>546</v>
      </c>
      <c r="E373">
        <v>39786.056790000002</v>
      </c>
      <c r="F373">
        <v>680.75</v>
      </c>
      <c r="G373">
        <v>23.610289713390799</v>
      </c>
      <c r="H373">
        <f>(Table2[[#This Row],[1Y Return vs Nifty]]-AVERAGE(Table2[1Y Return vs Nifty]))/_xlfn.STDEV.P(Table2[1Y Return vs Nifty])</f>
        <v>-7.3995081172165217E-2</v>
      </c>
      <c r="I373">
        <v>7.7836200456734002</v>
      </c>
      <c r="J373">
        <f>(Table2[[#This Row],[1M Return vs Nifty]]-AVERAGE(Table2[1M Return vs Nifty]))/_xlfn.STDEV.P(Table2[1M Return vs Nifty])</f>
        <v>0.50857921927583705</v>
      </c>
      <c r="K373">
        <v>3.11236734011649</v>
      </c>
      <c r="L373">
        <f>(Table2[[#This Row],[6M Return vs Nifty]]-AVERAGE(Table2[6M Return vs Nifty]))/_xlfn.STDEV.P(Table2[6M Return vs Nifty])</f>
        <v>-0.41193094968385946</v>
      </c>
      <c r="M373">
        <v>1.85295168224003</v>
      </c>
      <c r="N373">
        <f>(Table2[[#This Row],[1W Return vs Nifty]]-AVERAGE(Table2[1W Return vs Nifty]))/_xlfn.STDEV.P(Table2[1W Return vs Nifty])</f>
        <v>0.43789693177060973</v>
      </c>
      <c r="O373">
        <v>691.2</v>
      </c>
      <c r="P373">
        <v>699.26412064145995</v>
      </c>
      <c r="Q373">
        <v>642.25592176083796</v>
      </c>
      <c r="R373">
        <v>67.941086439120795</v>
      </c>
      <c r="S373" s="1">
        <f>(Table2[[#This Row],[Close Price]]-Table2[[#This Row],[20D EMA]])/Table2[[#This Row],[20D EMA]]</f>
        <v>-1.5118634259259325E-2</v>
      </c>
      <c r="T373" s="1">
        <f>(Table2[[#This Row],[Close Price]]-Table2[[#This Row],[50D EMA]])/Table2[[#This Row],[50D EMA]]</f>
        <v>-2.6476577440404478E-2</v>
      </c>
      <c r="U373" s="1">
        <f>(Table2[[#This Row],[Close Price]]-Table2[[#This Row],[200D EMA]])/Table2[[#This Row],[200D EMA]]</f>
        <v>5.993573112354484E-2</v>
      </c>
      <c r="V373">
        <v>1.29637925256861</v>
      </c>
      <c r="W373">
        <v>678</v>
      </c>
      <c r="X373">
        <v>735.55</v>
      </c>
      <c r="Y373">
        <v>678</v>
      </c>
      <c r="Z373">
        <v>735.55</v>
      </c>
      <c r="AA373">
        <v>670.1</v>
      </c>
      <c r="AB373">
        <v>735.55</v>
      </c>
      <c r="AC373" s="1">
        <f>(Table2[[#This Row],[Close Price]]/Table2[[#This Row],[Day Low]])-1</f>
        <v>4.056047197640078E-3</v>
      </c>
      <c r="AD373" s="1">
        <f>(Table2[[#This Row],[Day High]]/Table2[[#This Row],[Close Price]])-1</f>
        <v>8.049944913698126E-2</v>
      </c>
      <c r="AE373" s="1">
        <f>(Table2[[#This Row],[Close Price]]/Table2[[#This Row],[Current Week Low]])-1</f>
        <v>4.056047197640078E-3</v>
      </c>
      <c r="AF373" s="1">
        <f>(Table2[[#This Row],[Current Week High]]/Table2[[#This Row],[Close Price]])-1</f>
        <v>8.049944913698126E-2</v>
      </c>
      <c r="AG373" s="1">
        <f>(Table2[[#This Row],[Close Price]]/Table2[[#This Row],[Current Month Low]])-1</f>
        <v>1.5893150276078183E-2</v>
      </c>
      <c r="AH373" s="1">
        <f>(Table2[[#This Row],[Current Month High]]/Table2[[#This Row],[Close Price]])-1</f>
        <v>8.049944913698126E-2</v>
      </c>
      <c r="AI373">
        <v>21.4469335291957</v>
      </c>
      <c r="AJ373">
        <v>57.581018518518498</v>
      </c>
      <c r="AK373" t="str">
        <f>IF(AND(Table2[[#This Row],[20D EMA]]&gt;Table2[[#This Row],[50D EMA]],Table2[[#This Row],[50D EMA]]&gt;Table2[[#This Row],[200D EMA]]),"Uptrend","Downtrend/NoTrend")</f>
        <v>Downtrend/NoTrend</v>
      </c>
      <c r="AL373">
        <v>-0.15</v>
      </c>
      <c r="AM373" t="s">
        <v>3215</v>
      </c>
      <c r="AN373">
        <v>0.71</v>
      </c>
      <c r="AO373" t="s">
        <v>3216</v>
      </c>
      <c r="AP373">
        <v>5.8664114535613002E-2</v>
      </c>
      <c r="AQ373">
        <f>(Table2[[#This Row],[Sharpe Ratio]]-AVERAGE(Table2[Sharpe Ratio]))/_xlfn.STDEV.P(Table2[Sharpe Ratio])</f>
        <v>-5.3251813754903413E-2</v>
      </c>
      <c r="AR3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3">
        <f>_xlfn.RANK.AVG(Table2[[#This Row],[1Y Return vs Nifty Z-Score]],Table2[1Y Return vs Nifty Z-Score])</f>
        <v>317</v>
      </c>
      <c r="AT373">
        <f>_xlfn.RANK.AVG(Table2[[#This Row],[6M Return vs Nifty Z-Score]],Table2[6M Return vs Nifty Z-Score])</f>
        <v>448</v>
      </c>
      <c r="AU373">
        <f>_xlfn.RANK.AVG(Table2[[#This Row],[Sharpe Ratio Z-Score]],Table2[Sharpe Ratio Z-Score])</f>
        <v>366</v>
      </c>
      <c r="AV373">
        <f>(Table2[[#This Row],[Rank 1Y]]+Table2[[#This Row],[Rank 6M]]+Table2[[#This Row],[Rank Sharpe]])/3</f>
        <v>377</v>
      </c>
    </row>
    <row r="374" spans="1:48" x14ac:dyDescent="0.3">
      <c r="A374" t="s">
        <v>1110</v>
      </c>
      <c r="B374" t="s">
        <v>1111</v>
      </c>
      <c r="C374" t="s">
        <v>3177</v>
      </c>
      <c r="D374" t="s">
        <v>144</v>
      </c>
      <c r="E374">
        <v>11699.22</v>
      </c>
      <c r="F374">
        <v>374.1</v>
      </c>
      <c r="G374">
        <v>2.60444620781261</v>
      </c>
      <c r="H374">
        <f>(Table2[[#This Row],[1Y Return vs Nifty]]-AVERAGE(Table2[1Y Return vs Nifty]))/_xlfn.STDEV.P(Table2[1Y Return vs Nifty])</f>
        <v>-0.42371374971182968</v>
      </c>
      <c r="I374">
        <v>-1.7192892042511101</v>
      </c>
      <c r="J374">
        <f>(Table2[[#This Row],[1M Return vs Nifty]]-AVERAGE(Table2[1M Return vs Nifty]))/_xlfn.STDEV.P(Table2[1M Return vs Nifty])</f>
        <v>-0.40960109328023175</v>
      </c>
      <c r="K374">
        <v>-8.6163895643889195</v>
      </c>
      <c r="L374">
        <f>(Table2[[#This Row],[6M Return vs Nifty]]-AVERAGE(Table2[6M Return vs Nifty]))/_xlfn.STDEV.P(Table2[6M Return vs Nifty])</f>
        <v>-0.76111062209669977</v>
      </c>
      <c r="M374">
        <v>-1.6306096376483701</v>
      </c>
      <c r="N374">
        <f>(Table2[[#This Row],[1W Return vs Nifty]]-AVERAGE(Table2[1W Return vs Nifty]))/_xlfn.STDEV.P(Table2[1W Return vs Nifty])</f>
        <v>-0.40459446734831711</v>
      </c>
      <c r="O374">
        <v>369.84</v>
      </c>
      <c r="P374">
        <v>378.15495380708802</v>
      </c>
      <c r="Q374">
        <v>373.41341367670498</v>
      </c>
      <c r="R374">
        <v>49.8953673564356</v>
      </c>
      <c r="S374" s="1">
        <f>(Table2[[#This Row],[Close Price]]-Table2[[#This Row],[20D EMA]])/Table2[[#This Row],[20D EMA]]</f>
        <v>1.1518494484101362E-2</v>
      </c>
      <c r="T374" s="1">
        <f>(Table2[[#This Row],[Close Price]]-Table2[[#This Row],[50D EMA]])/Table2[[#This Row],[50D EMA]]</f>
        <v>-1.0722995338986335E-2</v>
      </c>
      <c r="U374" s="1">
        <f>(Table2[[#This Row],[Close Price]]-Table2[[#This Row],[200D EMA]])/Table2[[#This Row],[200D EMA]]</f>
        <v>1.838676111109069E-3</v>
      </c>
      <c r="V374">
        <v>0.637492608404023</v>
      </c>
      <c r="W374">
        <v>368.35</v>
      </c>
      <c r="X374">
        <v>378</v>
      </c>
      <c r="Y374">
        <v>368.35</v>
      </c>
      <c r="Z374">
        <v>378</v>
      </c>
      <c r="AA374">
        <v>359.05</v>
      </c>
      <c r="AB374">
        <v>379.5</v>
      </c>
      <c r="AC374" s="1">
        <f>(Table2[[#This Row],[Close Price]]/Table2[[#This Row],[Day Low]])-1</f>
        <v>1.5610153386724557E-2</v>
      </c>
      <c r="AD374" s="1">
        <f>(Table2[[#This Row],[Day High]]/Table2[[#This Row],[Close Price]])-1</f>
        <v>1.0425020048115519E-2</v>
      </c>
      <c r="AE374" s="1">
        <f>(Table2[[#This Row],[Close Price]]/Table2[[#This Row],[Current Week Low]])-1</f>
        <v>1.5610153386724557E-2</v>
      </c>
      <c r="AF374" s="1">
        <f>(Table2[[#This Row],[Current Week High]]/Table2[[#This Row],[Close Price]])-1</f>
        <v>1.0425020048115519E-2</v>
      </c>
      <c r="AG374" s="1">
        <f>(Table2[[#This Row],[Close Price]]/Table2[[#This Row],[Current Month Low]])-1</f>
        <v>4.1916167664670656E-2</v>
      </c>
      <c r="AH374" s="1">
        <f>(Table2[[#This Row],[Current Month High]]/Table2[[#This Row],[Close Price]])-1</f>
        <v>1.4434643143544479E-2</v>
      </c>
      <c r="AI374">
        <v>35.257952419139201</v>
      </c>
      <c r="AJ374">
        <v>42.081276110900099</v>
      </c>
      <c r="AK374" t="str">
        <f>IF(AND(Table2[[#This Row],[20D EMA]]&gt;Table2[[#This Row],[50D EMA]],Table2[[#This Row],[50D EMA]]&gt;Table2[[#This Row],[200D EMA]]),"Uptrend","Downtrend/NoTrend")</f>
        <v>Downtrend/NoTrend</v>
      </c>
      <c r="AL374">
        <v>-0.03</v>
      </c>
      <c r="AM374" t="s">
        <v>3215</v>
      </c>
      <c r="AN374">
        <v>2.0299999999999998</v>
      </c>
      <c r="AO374" t="s">
        <v>3216</v>
      </c>
      <c r="AP374">
        <v>0.14931864344811799</v>
      </c>
      <c r="AQ374">
        <f>(Table2[[#This Row],[Sharpe Ratio]]-AVERAGE(Table2[Sharpe Ratio]))/_xlfn.STDEV.P(Table2[Sharpe Ratio])</f>
        <v>1.0012352202307313</v>
      </c>
      <c r="AR3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4">
        <f>_xlfn.RANK.AVG(Table2[[#This Row],[1Y Return vs Nifty Z-Score]],Table2[1Y Return vs Nifty Z-Score])</f>
        <v>439</v>
      </c>
      <c r="AT374">
        <f>_xlfn.RANK.AVG(Table2[[#This Row],[6M Return vs Nifty Z-Score]],Table2[6M Return vs Nifty Z-Score])</f>
        <v>577</v>
      </c>
      <c r="AU374">
        <f>_xlfn.RANK.AVG(Table2[[#This Row],[Sharpe Ratio Z-Score]],Table2[Sharpe Ratio Z-Score])</f>
        <v>115</v>
      </c>
      <c r="AV374">
        <f>(Table2[[#This Row],[Rank 1Y]]+Table2[[#This Row],[Rank 6M]]+Table2[[#This Row],[Rank Sharpe]])/3</f>
        <v>377</v>
      </c>
    </row>
    <row r="375" spans="1:48" x14ac:dyDescent="0.3">
      <c r="A375" t="s">
        <v>1718</v>
      </c>
      <c r="B375" t="s">
        <v>1719</v>
      </c>
      <c r="C375" t="s">
        <v>3179</v>
      </c>
      <c r="D375" t="s">
        <v>1411</v>
      </c>
      <c r="E375">
        <v>4892.1777605249999</v>
      </c>
      <c r="F375">
        <v>864.75</v>
      </c>
      <c r="G375">
        <v>13.373496202444199</v>
      </c>
      <c r="H375">
        <f>(Table2[[#This Row],[1Y Return vs Nifty]]-AVERAGE(Table2[1Y Return vs Nifty]))/_xlfn.STDEV.P(Table2[1Y Return vs Nifty])</f>
        <v>-0.24442374288303814</v>
      </c>
      <c r="I375">
        <v>3.43138781101334</v>
      </c>
      <c r="J375">
        <f>(Table2[[#This Row],[1M Return vs Nifty]]-AVERAGE(Table2[1M Return vs Nifty]))/_xlfn.STDEV.P(Table2[1M Return vs Nifty])</f>
        <v>8.8062317720819377E-2</v>
      </c>
      <c r="K375">
        <v>-15.391160589138501</v>
      </c>
      <c r="L375">
        <f>(Table2[[#This Row],[6M Return vs Nifty]]-AVERAGE(Table2[6M Return vs Nifty]))/_xlfn.STDEV.P(Table2[6M Return vs Nifty])</f>
        <v>-0.96280397684475072</v>
      </c>
      <c r="M375">
        <v>1.2444633230943101</v>
      </c>
      <c r="N375">
        <f>(Table2[[#This Row],[1W Return vs Nifty]]-AVERAGE(Table2[1W Return vs Nifty]))/_xlfn.STDEV.P(Table2[1W Return vs Nifty])</f>
        <v>0.29073540310239016</v>
      </c>
      <c r="O375">
        <v>848.59</v>
      </c>
      <c r="P375">
        <v>856.11924783188203</v>
      </c>
      <c r="Q375">
        <v>850.527377118613</v>
      </c>
      <c r="R375">
        <v>71.121687849702298</v>
      </c>
      <c r="S375" s="1">
        <f>(Table2[[#This Row],[Close Price]]-Table2[[#This Row],[20D EMA]])/Table2[[#This Row],[20D EMA]]</f>
        <v>1.9043354270024355E-2</v>
      </c>
      <c r="T375" s="1">
        <f>(Table2[[#This Row],[Close Price]]-Table2[[#This Row],[50D EMA]])/Table2[[#This Row],[50D EMA]]</f>
        <v>1.0081250001066211E-2</v>
      </c>
      <c r="U375" s="1">
        <f>(Table2[[#This Row],[Close Price]]-Table2[[#This Row],[200D EMA]])/Table2[[#This Row],[200D EMA]]</f>
        <v>1.6722122372556547E-2</v>
      </c>
      <c r="V375">
        <v>0.89870299159225697</v>
      </c>
      <c r="W375">
        <v>844.15</v>
      </c>
      <c r="X375">
        <v>872.7</v>
      </c>
      <c r="Y375">
        <v>844.15</v>
      </c>
      <c r="Z375">
        <v>872.7</v>
      </c>
      <c r="AA375">
        <v>822.05</v>
      </c>
      <c r="AB375">
        <v>879.3</v>
      </c>
      <c r="AC375" s="1">
        <f>(Table2[[#This Row],[Close Price]]/Table2[[#This Row],[Day Low]])-1</f>
        <v>2.440324586862519E-2</v>
      </c>
      <c r="AD375" s="1">
        <f>(Table2[[#This Row],[Day High]]/Table2[[#This Row],[Close Price]])-1</f>
        <v>9.1934084995664023E-3</v>
      </c>
      <c r="AE375" s="1">
        <f>(Table2[[#This Row],[Close Price]]/Table2[[#This Row],[Current Week Low]])-1</f>
        <v>2.440324586862519E-2</v>
      </c>
      <c r="AF375" s="1">
        <f>(Table2[[#This Row],[Current Week High]]/Table2[[#This Row],[Close Price]])-1</f>
        <v>9.1934084995664023E-3</v>
      </c>
      <c r="AG375" s="1">
        <f>(Table2[[#This Row],[Close Price]]/Table2[[#This Row],[Current Month Low]])-1</f>
        <v>5.1943312450580814E-2</v>
      </c>
      <c r="AH375" s="1">
        <f>(Table2[[#This Row],[Current Month High]]/Table2[[#This Row],[Close Price]])-1</f>
        <v>1.6825672159583638E-2</v>
      </c>
      <c r="AI375">
        <v>27.8866724486845</v>
      </c>
      <c r="AJ375">
        <v>41.750676174084099</v>
      </c>
      <c r="AK375" t="str">
        <f>IF(AND(Table2[[#This Row],[20D EMA]]&gt;Table2[[#This Row],[50D EMA]],Table2[[#This Row],[50D EMA]]&gt;Table2[[#This Row],[200D EMA]]),"Uptrend","Downtrend/NoTrend")</f>
        <v>Downtrend/NoTrend</v>
      </c>
      <c r="AL375">
        <v>-0.12</v>
      </c>
      <c r="AM375" t="s">
        <v>3215</v>
      </c>
      <c r="AN375">
        <v>2.08</v>
      </c>
      <c r="AO375" t="s">
        <v>3216</v>
      </c>
      <c r="AP375">
        <v>0.15196454097074699</v>
      </c>
      <c r="AQ375">
        <f>(Table2[[#This Row],[Sharpe Ratio]]-AVERAGE(Table2[Sharpe Ratio]))/_xlfn.STDEV.P(Table2[Sharpe Ratio])</f>
        <v>1.03201211206765</v>
      </c>
      <c r="AR3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5">
        <f>_xlfn.RANK.AVG(Table2[[#This Row],[1Y Return vs Nifty Z-Score]],Table2[1Y Return vs Nifty Z-Score])</f>
        <v>375</v>
      </c>
      <c r="AT375">
        <f>_xlfn.RANK.AVG(Table2[[#This Row],[6M Return vs Nifty Z-Score]],Table2[6M Return vs Nifty Z-Score])</f>
        <v>648</v>
      </c>
      <c r="AU375">
        <f>_xlfn.RANK.AVG(Table2[[#This Row],[Sharpe Ratio Z-Score]],Table2[Sharpe Ratio Z-Score])</f>
        <v>110</v>
      </c>
      <c r="AV375">
        <f>(Table2[[#This Row],[Rank 1Y]]+Table2[[#This Row],[Rank 6M]]+Table2[[#This Row],[Rank Sharpe]])/3</f>
        <v>377.66666666666669</v>
      </c>
    </row>
    <row r="376" spans="1:48" x14ac:dyDescent="0.3">
      <c r="A376" t="s">
        <v>663</v>
      </c>
      <c r="B376" t="s">
        <v>664</v>
      </c>
      <c r="C376" t="s">
        <v>3182</v>
      </c>
      <c r="D376" t="s">
        <v>261</v>
      </c>
      <c r="E376">
        <v>28601.41456872</v>
      </c>
      <c r="F376">
        <v>1473.3</v>
      </c>
      <c r="G376">
        <v>-1.0070407683131199</v>
      </c>
      <c r="H376">
        <f>(Table2[[#This Row],[1Y Return vs Nifty]]-AVERAGE(Table2[1Y Return vs Nifty]))/_xlfn.STDEV.P(Table2[1Y Return vs Nifty])</f>
        <v>-0.48384008629067898</v>
      </c>
      <c r="I376">
        <v>-8.6281811671850797</v>
      </c>
      <c r="J376">
        <f>(Table2[[#This Row],[1M Return vs Nifty]]-AVERAGE(Table2[1M Return vs Nifty]))/_xlfn.STDEV.P(Table2[1M Return vs Nifty])</f>
        <v>-1.0771449385498493</v>
      </c>
      <c r="K376">
        <v>19.919188427922101</v>
      </c>
      <c r="L376">
        <f>(Table2[[#This Row],[6M Return vs Nifty]]-AVERAGE(Table2[6M Return vs Nifty]))/_xlfn.STDEV.P(Table2[6M Return vs Nifty])</f>
        <v>8.8429005725127893E-2</v>
      </c>
      <c r="M376">
        <v>-2.59264371200597</v>
      </c>
      <c r="N376">
        <f>(Table2[[#This Row],[1W Return vs Nifty]]-AVERAGE(Table2[1W Return vs Nifty]))/_xlfn.STDEV.P(Table2[1W Return vs Nifty])</f>
        <v>-0.63726022485293354</v>
      </c>
      <c r="O376">
        <v>1531.01</v>
      </c>
      <c r="P376">
        <v>1569.92627623359</v>
      </c>
      <c r="Q376">
        <v>1433.8057689126499</v>
      </c>
      <c r="R376">
        <v>39.641875666641099</v>
      </c>
      <c r="S376" s="1">
        <f>(Table2[[#This Row],[Close Price]]-Table2[[#This Row],[20D EMA]])/Table2[[#This Row],[20D EMA]]</f>
        <v>-3.7694071234022013E-2</v>
      </c>
      <c r="T376" s="1">
        <f>(Table2[[#This Row],[Close Price]]-Table2[[#This Row],[50D EMA]])/Table2[[#This Row],[50D EMA]]</f>
        <v>-6.1548289047945695E-2</v>
      </c>
      <c r="U376" s="1">
        <f>(Table2[[#This Row],[Close Price]]-Table2[[#This Row],[200D EMA]])/Table2[[#This Row],[200D EMA]]</f>
        <v>2.7545035697060377E-2</v>
      </c>
      <c r="V376">
        <v>0.46105329279783303</v>
      </c>
      <c r="W376">
        <v>1471</v>
      </c>
      <c r="X376">
        <v>1509.4</v>
      </c>
      <c r="Y376">
        <v>1471</v>
      </c>
      <c r="Z376">
        <v>1509.4</v>
      </c>
      <c r="AA376">
        <v>1467.8</v>
      </c>
      <c r="AB376">
        <v>1576.8</v>
      </c>
      <c r="AC376" s="1">
        <f>(Table2[[#This Row],[Close Price]]/Table2[[#This Row],[Day Low]])-1</f>
        <v>1.5635622025831353E-3</v>
      </c>
      <c r="AD376" s="1">
        <f>(Table2[[#This Row],[Day High]]/Table2[[#This Row],[Close Price]])-1</f>
        <v>2.4502816805810124E-2</v>
      </c>
      <c r="AE376" s="1">
        <f>(Table2[[#This Row],[Close Price]]/Table2[[#This Row],[Current Week Low]])-1</f>
        <v>1.5635622025831353E-3</v>
      </c>
      <c r="AF376" s="1">
        <f>(Table2[[#This Row],[Current Week High]]/Table2[[#This Row],[Close Price]])-1</f>
        <v>2.4502816805810124E-2</v>
      </c>
      <c r="AG376" s="1">
        <f>(Table2[[#This Row],[Close Price]]/Table2[[#This Row],[Current Month Low]])-1</f>
        <v>3.7471045101511447E-3</v>
      </c>
      <c r="AH376" s="1">
        <f>(Table2[[#This Row],[Current Month High]]/Table2[[#This Row],[Close Price]])-1</f>
        <v>7.0250458155161954E-2</v>
      </c>
      <c r="AI376">
        <v>24.9677594515713</v>
      </c>
      <c r="AJ376">
        <v>43.652496099844001</v>
      </c>
      <c r="AK376" t="str">
        <f>IF(AND(Table2[[#This Row],[20D EMA]]&gt;Table2[[#This Row],[50D EMA]],Table2[[#This Row],[50D EMA]]&gt;Table2[[#This Row],[200D EMA]]),"Uptrend","Downtrend/NoTrend")</f>
        <v>Downtrend/NoTrend</v>
      </c>
      <c r="AL376">
        <v>-0.16</v>
      </c>
      <c r="AM376" t="s">
        <v>3215</v>
      </c>
      <c r="AN376">
        <v>-2.62</v>
      </c>
      <c r="AO376" t="s">
        <v>3215</v>
      </c>
      <c r="AP376">
        <v>5.2313718933114997E-2</v>
      </c>
      <c r="AQ376">
        <f>(Table2[[#This Row],[Sharpe Ratio]]-AVERAGE(Table2[Sharpe Ratio]))/_xlfn.STDEV.P(Table2[Sharpe Ratio])</f>
        <v>-0.12711916383485986</v>
      </c>
      <c r="AR3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6">
        <f>_xlfn.RANK.AVG(Table2[[#This Row],[1Y Return vs Nifty Z-Score]],Table2[1Y Return vs Nifty Z-Score])</f>
        <v>471</v>
      </c>
      <c r="AT376">
        <f>_xlfn.RANK.AVG(Table2[[#This Row],[6M Return vs Nifty Z-Score]],Table2[6M Return vs Nifty Z-Score])</f>
        <v>284</v>
      </c>
      <c r="AU376">
        <f>_xlfn.RANK.AVG(Table2[[#This Row],[Sharpe Ratio Z-Score]],Table2[Sharpe Ratio Z-Score])</f>
        <v>379</v>
      </c>
      <c r="AV376">
        <f>(Table2[[#This Row],[Rank 1Y]]+Table2[[#This Row],[Rank 6M]]+Table2[[#This Row],[Rank Sharpe]])/3</f>
        <v>378</v>
      </c>
    </row>
    <row r="377" spans="1:48" x14ac:dyDescent="0.3">
      <c r="A377" t="s">
        <v>484</v>
      </c>
      <c r="B377" t="s">
        <v>485</v>
      </c>
      <c r="C377" t="s">
        <v>3174</v>
      </c>
      <c r="D377" t="s">
        <v>486</v>
      </c>
      <c r="E377">
        <v>45369.926308850001</v>
      </c>
      <c r="F377">
        <v>391.2</v>
      </c>
      <c r="G377">
        <v>17.482064270306299</v>
      </c>
      <c r="H377">
        <f>(Table2[[#This Row],[1Y Return vs Nifty]]-AVERAGE(Table2[1Y Return vs Nifty]))/_xlfn.STDEV.P(Table2[1Y Return vs Nifty])</f>
        <v>-0.17602168352675684</v>
      </c>
      <c r="I377">
        <v>11.191507445500999</v>
      </c>
      <c r="J377">
        <f>(Table2[[#This Row],[1M Return vs Nifty]]-AVERAGE(Table2[1M Return vs Nifty]))/_xlfn.STDEV.P(Table2[1M Return vs Nifty])</f>
        <v>0.83785260657609462</v>
      </c>
      <c r="K377">
        <v>40.8158562657798</v>
      </c>
      <c r="L377">
        <f>(Table2[[#This Row],[6M Return vs Nifty]]-AVERAGE(Table2[6M Return vs Nifty]))/_xlfn.STDEV.P(Table2[6M Return vs Nifty])</f>
        <v>0.7105487827443091</v>
      </c>
      <c r="M377">
        <v>0.18396941755239399</v>
      </c>
      <c r="N377">
        <f>(Table2[[#This Row],[1W Return vs Nifty]]-AVERAGE(Table2[1W Return vs Nifty]))/_xlfn.STDEV.P(Table2[1W Return vs Nifty])</f>
        <v>3.425735888477701E-2</v>
      </c>
      <c r="O377">
        <v>370.02</v>
      </c>
      <c r="P377">
        <v>356.57777931594097</v>
      </c>
      <c r="Q377">
        <v>314.25707708952098</v>
      </c>
      <c r="R377">
        <v>60.162785925931701</v>
      </c>
      <c r="S377" s="1">
        <f>(Table2[[#This Row],[Close Price]]-Table2[[#This Row],[20D EMA]])/Table2[[#This Row],[20D EMA]]</f>
        <v>5.7240149181125369E-2</v>
      </c>
      <c r="T377" s="1">
        <f>(Table2[[#This Row],[Close Price]]-Table2[[#This Row],[50D EMA]])/Table2[[#This Row],[50D EMA]]</f>
        <v>9.7095844700357675E-2</v>
      </c>
      <c r="U377" s="1">
        <f>(Table2[[#This Row],[Close Price]]-Table2[[#This Row],[200D EMA]])/Table2[[#This Row],[200D EMA]]</f>
        <v>0.24484070055981788</v>
      </c>
      <c r="V377">
        <v>1.62333026627862</v>
      </c>
      <c r="W377">
        <v>380.3</v>
      </c>
      <c r="X377">
        <v>394.85</v>
      </c>
      <c r="Y377">
        <v>380.3</v>
      </c>
      <c r="Z377">
        <v>394.85</v>
      </c>
      <c r="AA377">
        <v>355.25</v>
      </c>
      <c r="AB377">
        <v>394.9</v>
      </c>
      <c r="AC377" s="1">
        <f>(Table2[[#This Row],[Close Price]]/Table2[[#This Row],[Day Low]])-1</f>
        <v>2.8661582960820331E-2</v>
      </c>
      <c r="AD377" s="1">
        <f>(Table2[[#This Row],[Day High]]/Table2[[#This Row],[Close Price]])-1</f>
        <v>9.3302658486709156E-3</v>
      </c>
      <c r="AE377" s="1">
        <f>(Table2[[#This Row],[Close Price]]/Table2[[#This Row],[Current Week Low]])-1</f>
        <v>2.8661582960820331E-2</v>
      </c>
      <c r="AF377" s="1">
        <f>(Table2[[#This Row],[Current Week High]]/Table2[[#This Row],[Close Price]])-1</f>
        <v>9.3302658486709156E-3</v>
      </c>
      <c r="AG377" s="1">
        <f>(Table2[[#This Row],[Close Price]]/Table2[[#This Row],[Current Month Low]])-1</f>
        <v>0.10119634060520766</v>
      </c>
      <c r="AH377" s="1">
        <f>(Table2[[#This Row],[Current Month High]]/Table2[[#This Row],[Close Price]])-1</f>
        <v>9.4580777096113788E-3</v>
      </c>
      <c r="AI377">
        <v>0.945807770961137</v>
      </c>
      <c r="AJ377">
        <v>79.862068965517196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-0.06</v>
      </c>
      <c r="AM377" t="s">
        <v>3215</v>
      </c>
      <c r="AN377">
        <v>10.06</v>
      </c>
      <c r="AO377" t="s">
        <v>3216</v>
      </c>
      <c r="AP377">
        <v>-3.1088226849585E-2</v>
      </c>
      <c r="AQ377">
        <f>(Table2[[#This Row],[Sharpe Ratio]]-AVERAGE(Table2[Sharpe Ratio]))/_xlfn.STDEV.P(Table2[Sharpe Ratio])</f>
        <v>-1.0972446665762747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0.30939239810214925</v>
      </c>
      <c r="AS377">
        <f>_xlfn.RANK.AVG(Table2[[#This Row],[1Y Return vs Nifty Z-Score]],Table2[1Y Return vs Nifty Z-Score])</f>
        <v>348</v>
      </c>
      <c r="AT377">
        <f>_xlfn.RANK.AVG(Table2[[#This Row],[6M Return vs Nifty Z-Score]],Table2[6M Return vs Nifty Z-Score])</f>
        <v>146</v>
      </c>
      <c r="AU377">
        <f>_xlfn.RANK.AVG(Table2[[#This Row],[Sharpe Ratio Z-Score]],Table2[Sharpe Ratio Z-Score])</f>
        <v>640</v>
      </c>
      <c r="AV377">
        <f>(Table2[[#This Row],[Rank 1Y]]+Table2[[#This Row],[Rank 6M]]+Table2[[#This Row],[Rank Sharpe]])/3</f>
        <v>378</v>
      </c>
    </row>
    <row r="378" spans="1:48" x14ac:dyDescent="0.3">
      <c r="A378" t="s">
        <v>1437</v>
      </c>
      <c r="B378" t="s">
        <v>1438</v>
      </c>
      <c r="C378" t="s">
        <v>3188</v>
      </c>
      <c r="D378" t="s">
        <v>620</v>
      </c>
      <c r="E378">
        <v>7716.2767691999998</v>
      </c>
      <c r="F378">
        <v>465.2</v>
      </c>
      <c r="G378">
        <v>-6.9453761282117696</v>
      </c>
      <c r="H378">
        <f>(Table2[[#This Row],[1Y Return vs Nifty]]-AVERAGE(Table2[1Y Return vs Nifty]))/_xlfn.STDEV.P(Table2[1Y Return vs Nifty])</f>
        <v>-0.58270527753397638</v>
      </c>
      <c r="I378">
        <v>-10.5595256101202</v>
      </c>
      <c r="J378">
        <f>(Table2[[#This Row],[1M Return vs Nifty]]-AVERAGE(Table2[1M Return vs Nifty]))/_xlfn.STDEV.P(Table2[1M Return vs Nifty])</f>
        <v>-1.2637533126413605</v>
      </c>
      <c r="K378">
        <v>21.2039548656244</v>
      </c>
      <c r="L378">
        <f>(Table2[[#This Row],[6M Return vs Nifty]]-AVERAGE(Table2[6M Return vs Nifty]))/_xlfn.STDEV.P(Table2[6M Return vs Nifty])</f>
        <v>0.12667809959726473</v>
      </c>
      <c r="M378">
        <v>0.221713647582164</v>
      </c>
      <c r="N378">
        <f>(Table2[[#This Row],[1W Return vs Nifty]]-AVERAGE(Table2[1W Return vs Nifty]))/_xlfn.STDEV.P(Table2[1W Return vs Nifty])</f>
        <v>4.3385715255281856E-2</v>
      </c>
      <c r="O378">
        <v>464.31</v>
      </c>
      <c r="P378">
        <v>476.29159740380402</v>
      </c>
      <c r="Q378">
        <v>435.50164733640599</v>
      </c>
      <c r="R378">
        <v>46.831661573919398</v>
      </c>
      <c r="S378" s="1">
        <f>(Table2[[#This Row],[Close Price]]-Table2[[#This Row],[20D EMA]])/Table2[[#This Row],[20D EMA]]</f>
        <v>1.916822812345171E-3</v>
      </c>
      <c r="T378" s="1">
        <f>(Table2[[#This Row],[Close Price]]-Table2[[#This Row],[50D EMA]])/Table2[[#This Row],[50D EMA]]</f>
        <v>-2.328740936069985E-2</v>
      </c>
      <c r="U378" s="1">
        <f>(Table2[[#This Row],[Close Price]]-Table2[[#This Row],[200D EMA]])/Table2[[#This Row],[200D EMA]]</f>
        <v>6.8193433584542371E-2</v>
      </c>
      <c r="V378">
        <v>0.32627997501707501</v>
      </c>
      <c r="W378">
        <v>458.7</v>
      </c>
      <c r="X378">
        <v>468.7</v>
      </c>
      <c r="Y378">
        <v>458.7</v>
      </c>
      <c r="Z378">
        <v>468.7</v>
      </c>
      <c r="AA378">
        <v>429.1</v>
      </c>
      <c r="AB378">
        <v>478.45</v>
      </c>
      <c r="AC378" s="1">
        <f>(Table2[[#This Row],[Close Price]]/Table2[[#This Row],[Day Low]])-1</f>
        <v>1.4170481796381029E-2</v>
      </c>
      <c r="AD378" s="1">
        <f>(Table2[[#This Row],[Day High]]/Table2[[#This Row],[Close Price]])-1</f>
        <v>7.523645743766183E-3</v>
      </c>
      <c r="AE378" s="1">
        <f>(Table2[[#This Row],[Close Price]]/Table2[[#This Row],[Current Week Low]])-1</f>
        <v>1.4170481796381029E-2</v>
      </c>
      <c r="AF378" s="1">
        <f>(Table2[[#This Row],[Current Week High]]/Table2[[#This Row],[Close Price]])-1</f>
        <v>7.523645743766183E-3</v>
      </c>
      <c r="AG378" s="1">
        <f>(Table2[[#This Row],[Close Price]]/Table2[[#This Row],[Current Month Low]])-1</f>
        <v>8.4129573525984602E-2</v>
      </c>
      <c r="AH378" s="1">
        <f>(Table2[[#This Row],[Current Month High]]/Table2[[#This Row],[Close Price]])-1</f>
        <v>2.8482373172828979E-2</v>
      </c>
      <c r="AI378">
        <v>37.306534823731702</v>
      </c>
      <c r="AJ378">
        <v>45.785020369789997</v>
      </c>
      <c r="AK378" t="str">
        <f>IF(AND(Table2[[#This Row],[20D EMA]]&gt;Table2[[#This Row],[50D EMA]],Table2[[#This Row],[50D EMA]]&gt;Table2[[#This Row],[200D EMA]]),"Uptrend","Downtrend/NoTrend")</f>
        <v>Downtrend/NoTrend</v>
      </c>
      <c r="AL378">
        <v>-0.25</v>
      </c>
      <c r="AM378" t="s">
        <v>3215</v>
      </c>
      <c r="AN378">
        <v>-0.59</v>
      </c>
      <c r="AO378" t="s">
        <v>3215</v>
      </c>
      <c r="AP378">
        <v>6.4322416964816997E-2</v>
      </c>
      <c r="AQ378">
        <f>(Table2[[#This Row],[Sharpe Ratio]]-AVERAGE(Table2[Sharpe Ratio]))/_xlfn.STDEV.P(Table2[Sharpe Ratio])</f>
        <v>1.2565157747134724E-2</v>
      </c>
      <c r="AR3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8">
        <f>_xlfn.RANK.AVG(Table2[[#This Row],[1Y Return vs Nifty Z-Score]],Table2[1Y Return vs Nifty Z-Score])</f>
        <v>520</v>
      </c>
      <c r="AT378">
        <f>_xlfn.RANK.AVG(Table2[[#This Row],[6M Return vs Nifty Z-Score]],Table2[6M Return vs Nifty Z-Score])</f>
        <v>270</v>
      </c>
      <c r="AU378">
        <f>_xlfn.RANK.AVG(Table2[[#This Row],[Sharpe Ratio Z-Score]],Table2[Sharpe Ratio Z-Score])</f>
        <v>349</v>
      </c>
      <c r="AV378">
        <f>(Table2[[#This Row],[Rank 1Y]]+Table2[[#This Row],[Rank 6M]]+Table2[[#This Row],[Rank Sharpe]])/3</f>
        <v>379.66666666666669</v>
      </c>
    </row>
    <row r="379" spans="1:48" x14ac:dyDescent="0.3">
      <c r="A379" t="s">
        <v>292</v>
      </c>
      <c r="B379" t="s">
        <v>293</v>
      </c>
      <c r="C379" t="s">
        <v>3170</v>
      </c>
      <c r="D379" t="s">
        <v>34</v>
      </c>
      <c r="E379">
        <v>96502.658755140001</v>
      </c>
      <c r="F379">
        <v>106.69</v>
      </c>
      <c r="G379">
        <v>17.594494419364299</v>
      </c>
      <c r="H379">
        <f>(Table2[[#This Row],[1Y Return vs Nifty]]-AVERAGE(Table2[1Y Return vs Nifty]))/_xlfn.STDEV.P(Table2[1Y Return vs Nifty])</f>
        <v>-0.17414987475974217</v>
      </c>
      <c r="I379">
        <v>-4.9241576751549703</v>
      </c>
      <c r="J379">
        <f>(Table2[[#This Row],[1M Return vs Nifty]]-AVERAGE(Table2[1M Return vs Nifty]))/_xlfn.STDEV.P(Table2[1M Return vs Nifty])</f>
        <v>-0.71925859467528852</v>
      </c>
      <c r="K379">
        <v>-18.802334160835802</v>
      </c>
      <c r="L379">
        <f>(Table2[[#This Row],[6M Return vs Nifty]]-AVERAGE(Table2[6M Return vs Nifty]))/_xlfn.STDEV.P(Table2[6M Return vs Nifty])</f>
        <v>-1.0643588543144213</v>
      </c>
      <c r="M379">
        <v>1.66806085694357</v>
      </c>
      <c r="N379">
        <f>(Table2[[#This Row],[1W Return vs Nifty]]-AVERAGE(Table2[1W Return vs Nifty]))/_xlfn.STDEV.P(Table2[1W Return vs Nifty])</f>
        <v>0.3931815052905448</v>
      </c>
      <c r="O379">
        <v>107.5</v>
      </c>
      <c r="P379">
        <v>110.266155763085</v>
      </c>
      <c r="Q379">
        <v>105.49137549736901</v>
      </c>
      <c r="R379">
        <v>48.5225054008421</v>
      </c>
      <c r="S379" s="1">
        <f>(Table2[[#This Row],[Close Price]]-Table2[[#This Row],[20D EMA]])/Table2[[#This Row],[20D EMA]]</f>
        <v>-7.5348837209302539E-3</v>
      </c>
      <c r="T379" s="1">
        <f>(Table2[[#This Row],[Close Price]]-Table2[[#This Row],[50D EMA]])/Table2[[#This Row],[50D EMA]]</f>
        <v>-3.2432034456416833E-2</v>
      </c>
      <c r="U379" s="1">
        <f>(Table2[[#This Row],[Close Price]]-Table2[[#This Row],[200D EMA]])/Table2[[#This Row],[200D EMA]]</f>
        <v>1.1362298547911964E-2</v>
      </c>
      <c r="V379">
        <v>1.0610156047685999</v>
      </c>
      <c r="W379">
        <v>106.45</v>
      </c>
      <c r="X379">
        <v>108.18</v>
      </c>
      <c r="Y379">
        <v>106.45</v>
      </c>
      <c r="Z379">
        <v>108.18</v>
      </c>
      <c r="AA379">
        <v>100.69</v>
      </c>
      <c r="AB379">
        <v>113.46</v>
      </c>
      <c r="AC379" s="1">
        <f>(Table2[[#This Row],[Close Price]]/Table2[[#This Row],[Day Low]])-1</f>
        <v>2.2545796148425445E-3</v>
      </c>
      <c r="AD379" s="1">
        <f>(Table2[[#This Row],[Day High]]/Table2[[#This Row],[Close Price]])-1</f>
        <v>1.396569500421796E-2</v>
      </c>
      <c r="AE379" s="1">
        <f>(Table2[[#This Row],[Close Price]]/Table2[[#This Row],[Current Week Low]])-1</f>
        <v>2.2545796148425445E-3</v>
      </c>
      <c r="AF379" s="1">
        <f>(Table2[[#This Row],[Current Week High]]/Table2[[#This Row],[Close Price]])-1</f>
        <v>1.396569500421796E-2</v>
      </c>
      <c r="AG379" s="1">
        <f>(Table2[[#This Row],[Close Price]]/Table2[[#This Row],[Current Month Low]])-1</f>
        <v>5.9588837024530772E-2</v>
      </c>
      <c r="AH379" s="1">
        <f>(Table2[[#This Row],[Current Month High]]/Table2[[#This Row],[Close Price]])-1</f>
        <v>6.3454869247351997E-2</v>
      </c>
      <c r="AI379">
        <v>20.817321210985</v>
      </c>
      <c r="AJ379">
        <v>55.933937445191397</v>
      </c>
      <c r="AK379" t="str">
        <f>IF(AND(Table2[[#This Row],[20D EMA]]&gt;Table2[[#This Row],[50D EMA]],Table2[[#This Row],[50D EMA]]&gt;Table2[[#This Row],[200D EMA]]),"Uptrend","Downtrend/NoTrend")</f>
        <v>Downtrend/NoTrend</v>
      </c>
      <c r="AL379">
        <v>-0.09</v>
      </c>
      <c r="AM379" t="s">
        <v>3215</v>
      </c>
      <c r="AN379">
        <v>-3.26</v>
      </c>
      <c r="AO379" t="s">
        <v>3215</v>
      </c>
      <c r="AP379">
        <v>0.14722521971328001</v>
      </c>
      <c r="AQ379">
        <f>(Table2[[#This Row],[Sharpe Ratio]]-AVERAGE(Table2[Sharpe Ratio]))/_xlfn.STDEV.P(Table2[Sharpe Ratio])</f>
        <v>0.97688466420771125</v>
      </c>
      <c r="AR3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9">
        <f>_xlfn.RANK.AVG(Table2[[#This Row],[1Y Return vs Nifty Z-Score]],Table2[1Y Return vs Nifty Z-Score])</f>
        <v>347</v>
      </c>
      <c r="AT379">
        <f>_xlfn.RANK.AVG(Table2[[#This Row],[6M Return vs Nifty Z-Score]],Table2[6M Return vs Nifty Z-Score])</f>
        <v>675</v>
      </c>
      <c r="AU379">
        <f>_xlfn.RANK.AVG(Table2[[#This Row],[Sharpe Ratio Z-Score]],Table2[Sharpe Ratio Z-Score])</f>
        <v>118</v>
      </c>
      <c r="AV379">
        <f>(Table2[[#This Row],[Rank 1Y]]+Table2[[#This Row],[Rank 6M]]+Table2[[#This Row],[Rank Sharpe]])/3</f>
        <v>380</v>
      </c>
    </row>
    <row r="380" spans="1:48" x14ac:dyDescent="0.3">
      <c r="A380" t="s">
        <v>1496</v>
      </c>
      <c r="B380" t="s">
        <v>1497</v>
      </c>
      <c r="C380" t="s">
        <v>3182</v>
      </c>
      <c r="D380" t="s">
        <v>127</v>
      </c>
      <c r="E380">
        <v>6997.0602682399904</v>
      </c>
      <c r="F380">
        <v>644.9</v>
      </c>
      <c r="G380">
        <v>6.4419027360913601</v>
      </c>
      <c r="H380">
        <f>(Table2[[#This Row],[1Y Return vs Nifty]]-AVERAGE(Table2[1Y Return vs Nifty]))/_xlfn.STDEV.P(Table2[1Y Return vs Nifty])</f>
        <v>-0.35982532803087669</v>
      </c>
      <c r="I380">
        <v>-6.2587013463783698</v>
      </c>
      <c r="J380">
        <f>(Table2[[#This Row],[1M Return vs Nifty]]-AVERAGE(Table2[1M Return vs Nifty]))/_xlfn.STDEV.P(Table2[1M Return vs Nifty])</f>
        <v>-0.84820349911845772</v>
      </c>
      <c r="K380">
        <v>13.477051938943999</v>
      </c>
      <c r="L380">
        <f>(Table2[[#This Row],[6M Return vs Nifty]]-AVERAGE(Table2[6M Return vs Nifty]))/_xlfn.STDEV.P(Table2[6M Return vs Nifty])</f>
        <v>-0.10336140541350561</v>
      </c>
      <c r="M380">
        <v>-4.0818426318979704</v>
      </c>
      <c r="N380">
        <f>(Table2[[#This Row],[1W Return vs Nifty]]-AVERAGE(Table2[1W Return vs Nifty]))/_xlfn.STDEV.P(Table2[1W Return vs Nifty])</f>
        <v>-0.99741960382617345</v>
      </c>
      <c r="O380">
        <v>657.09</v>
      </c>
      <c r="P380">
        <v>639.944355258369</v>
      </c>
      <c r="Q380">
        <v>596.17250161596701</v>
      </c>
      <c r="R380">
        <v>42.5910437582559</v>
      </c>
      <c r="S380" s="1">
        <f>(Table2[[#This Row],[Close Price]]-Table2[[#This Row],[20D EMA]])/Table2[[#This Row],[20D EMA]]</f>
        <v>-1.8551492185241068E-2</v>
      </c>
      <c r="T380" s="1">
        <f>(Table2[[#This Row],[Close Price]]-Table2[[#This Row],[50D EMA]])/Table2[[#This Row],[50D EMA]]</f>
        <v>7.7438681987126853E-3</v>
      </c>
      <c r="U380" s="1">
        <f>(Table2[[#This Row],[Close Price]]-Table2[[#This Row],[200D EMA]])/Table2[[#This Row],[200D EMA]]</f>
        <v>8.1733891200875083E-2</v>
      </c>
      <c r="V380">
        <v>0.47654495901508898</v>
      </c>
      <c r="W380">
        <v>651.35</v>
      </c>
      <c r="X380">
        <v>698.5</v>
      </c>
      <c r="Y380">
        <v>651.35</v>
      </c>
      <c r="Z380">
        <v>698.5</v>
      </c>
      <c r="AA380">
        <v>630.1</v>
      </c>
      <c r="AB380">
        <v>698.5</v>
      </c>
      <c r="AC380" s="1">
        <f>(Table2[[#This Row],[Close Price]]/Table2[[#This Row],[Day Low]])-1</f>
        <v>-9.9025101711830432E-3</v>
      </c>
      <c r="AD380" s="1">
        <f>(Table2[[#This Row],[Day High]]/Table2[[#This Row],[Close Price]])-1</f>
        <v>8.3113661032718333E-2</v>
      </c>
      <c r="AE380" s="1">
        <f>(Table2[[#This Row],[Close Price]]/Table2[[#This Row],[Current Week Low]])-1</f>
        <v>-9.9025101711830432E-3</v>
      </c>
      <c r="AF380" s="1">
        <f>(Table2[[#This Row],[Current Week High]]/Table2[[#This Row],[Close Price]])-1</f>
        <v>8.3113661032718333E-2</v>
      </c>
      <c r="AG380" s="1">
        <f>(Table2[[#This Row],[Close Price]]/Table2[[#This Row],[Current Month Low]])-1</f>
        <v>2.3488335184891129E-2</v>
      </c>
      <c r="AH380" s="1">
        <f>(Table2[[#This Row],[Current Month High]]/Table2[[#This Row],[Close Price]])-1</f>
        <v>8.3113661032718333E-2</v>
      </c>
      <c r="AI380">
        <v>30.508605985424101</v>
      </c>
      <c r="AJ380">
        <v>43.056787932564298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0</v>
      </c>
      <c r="AM380">
        <v>0</v>
      </c>
      <c r="AN380">
        <v>4.6100000000000003</v>
      </c>
      <c r="AO380" t="s">
        <v>3216</v>
      </c>
      <c r="AP380">
        <v>4.8194830362459001E-2</v>
      </c>
      <c r="AQ380">
        <f>(Table2[[#This Row],[Sharpe Ratio]]-AVERAGE(Table2[Sharpe Ratio]))/_xlfn.STDEV.P(Table2[Sharpe Ratio])</f>
        <v>-0.17502978279996761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-2.4838396191889811</v>
      </c>
      <c r="AS380">
        <f>_xlfn.RANK.AVG(Table2[[#This Row],[1Y Return vs Nifty Z-Score]],Table2[1Y Return vs Nifty Z-Score])</f>
        <v>407</v>
      </c>
      <c r="AT380">
        <f>_xlfn.RANK.AVG(Table2[[#This Row],[6M Return vs Nifty Z-Score]],Table2[6M Return vs Nifty Z-Score])</f>
        <v>343</v>
      </c>
      <c r="AU380">
        <f>_xlfn.RANK.AVG(Table2[[#This Row],[Sharpe Ratio Z-Score]],Table2[Sharpe Ratio Z-Score])</f>
        <v>390</v>
      </c>
      <c r="AV380">
        <f>(Table2[[#This Row],[Rank 1Y]]+Table2[[#This Row],[Rank 6M]]+Table2[[#This Row],[Rank Sharpe]])/3</f>
        <v>380</v>
      </c>
    </row>
    <row r="381" spans="1:48" x14ac:dyDescent="0.3">
      <c r="A381" t="s">
        <v>1778</v>
      </c>
      <c r="B381" t="s">
        <v>1779</v>
      </c>
      <c r="C381" t="s">
        <v>3184</v>
      </c>
      <c r="D381" t="s">
        <v>467</v>
      </c>
      <c r="E381">
        <v>4584.8652709500002</v>
      </c>
      <c r="F381">
        <v>407.9</v>
      </c>
      <c r="G381">
        <v>3.2705005459792602</v>
      </c>
      <c r="H381">
        <f>(Table2[[#This Row],[1Y Return vs Nifty]]-AVERAGE(Table2[1Y Return vs Nifty]))/_xlfn.STDEV.P(Table2[1Y Return vs Nifty])</f>
        <v>-0.41262485265054993</v>
      </c>
      <c r="I381">
        <v>8.8386728271565893</v>
      </c>
      <c r="J381">
        <f>(Table2[[#This Row],[1M Return vs Nifty]]-AVERAGE(Table2[1M Return vs Nifty]))/_xlfn.STDEV.P(Table2[1M Return vs Nifty])</f>
        <v>0.61051944275772285</v>
      </c>
      <c r="K381">
        <v>-2.2353527354553</v>
      </c>
      <c r="L381">
        <f>(Table2[[#This Row],[6M Return vs Nifty]]-AVERAGE(Table2[6M Return vs Nifty]))/_xlfn.STDEV.P(Table2[6M Return vs Nifty])</f>
        <v>-0.57113922378718152</v>
      </c>
      <c r="M381">
        <v>7.4296683022490697</v>
      </c>
      <c r="N381">
        <f>(Table2[[#This Row],[1W Return vs Nifty]]-AVERAGE(Table2[1W Return vs Nifty]))/_xlfn.STDEV.P(Table2[1W Return vs Nifty])</f>
        <v>1.7866131897154263</v>
      </c>
      <c r="O381">
        <v>380.32</v>
      </c>
      <c r="P381">
        <v>374.776940615868</v>
      </c>
      <c r="Q381">
        <v>361.21857781724498</v>
      </c>
      <c r="R381">
        <v>69.954133687910797</v>
      </c>
      <c r="S381" s="1">
        <f>(Table2[[#This Row],[Close Price]]-Table2[[#This Row],[20D EMA]])/Table2[[#This Row],[20D EMA]]</f>
        <v>7.2517879680269209E-2</v>
      </c>
      <c r="T381" s="1">
        <f>(Table2[[#This Row],[Close Price]]-Table2[[#This Row],[50D EMA]])/Table2[[#This Row],[50D EMA]]</f>
        <v>8.8380729427219071E-2</v>
      </c>
      <c r="U381" s="1">
        <f>(Table2[[#This Row],[Close Price]]-Table2[[#This Row],[200D EMA]])/Table2[[#This Row],[200D EMA]]</f>
        <v>0.12923317085416633</v>
      </c>
      <c r="V381">
        <v>2.03213364179422</v>
      </c>
      <c r="W381">
        <v>394.5</v>
      </c>
      <c r="X381">
        <v>412.8</v>
      </c>
      <c r="Y381">
        <v>394.5</v>
      </c>
      <c r="Z381">
        <v>412.8</v>
      </c>
      <c r="AA381">
        <v>357.05</v>
      </c>
      <c r="AB381">
        <v>423.65</v>
      </c>
      <c r="AC381" s="1">
        <f>(Table2[[#This Row],[Close Price]]/Table2[[#This Row],[Day Low]])-1</f>
        <v>3.3967046894803454E-2</v>
      </c>
      <c r="AD381" s="1">
        <f>(Table2[[#This Row],[Day High]]/Table2[[#This Row],[Close Price]])-1</f>
        <v>1.2012748222603564E-2</v>
      </c>
      <c r="AE381" s="1">
        <f>(Table2[[#This Row],[Close Price]]/Table2[[#This Row],[Current Week Low]])-1</f>
        <v>3.3967046894803454E-2</v>
      </c>
      <c r="AF381" s="1">
        <f>(Table2[[#This Row],[Current Week High]]/Table2[[#This Row],[Close Price]])-1</f>
        <v>1.2012748222603564E-2</v>
      </c>
      <c r="AG381" s="1">
        <f>(Table2[[#This Row],[Close Price]]/Table2[[#This Row],[Current Month Low]])-1</f>
        <v>0.14241702842739112</v>
      </c>
      <c r="AH381" s="1">
        <f>(Table2[[#This Row],[Current Month High]]/Table2[[#This Row],[Close Price]])-1</f>
        <v>3.8612405001225758E-2</v>
      </c>
      <c r="AI381">
        <v>12.490806570237799</v>
      </c>
      <c r="AJ381">
        <v>44.876576096607998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0.03</v>
      </c>
      <c r="AM381" t="s">
        <v>3216</v>
      </c>
      <c r="AN381">
        <v>10.86</v>
      </c>
      <c r="AO381" t="s">
        <v>3216</v>
      </c>
      <c r="AP381">
        <v>0.112236300482182</v>
      </c>
      <c r="AQ381">
        <f>(Table2[[#This Row],[Sharpe Ratio]]-AVERAGE(Table2[Sharpe Ratio]))/_xlfn.STDEV.P(Table2[Sharpe Ratio])</f>
        <v>0.56989604372772462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1.9832645997631424</v>
      </c>
      <c r="AS381">
        <f>_xlfn.RANK.AVG(Table2[[#This Row],[1Y Return vs Nifty Z-Score]],Table2[1Y Return vs Nifty Z-Score])</f>
        <v>432</v>
      </c>
      <c r="AT381">
        <f>_xlfn.RANK.AVG(Table2[[#This Row],[6M Return vs Nifty Z-Score]],Table2[6M Return vs Nifty Z-Score])</f>
        <v>509</v>
      </c>
      <c r="AU381">
        <f>_xlfn.RANK.AVG(Table2[[#This Row],[Sharpe Ratio Z-Score]],Table2[Sharpe Ratio Z-Score])</f>
        <v>201</v>
      </c>
      <c r="AV381">
        <f>(Table2[[#This Row],[Rank 1Y]]+Table2[[#This Row],[Rank 6M]]+Table2[[#This Row],[Rank Sharpe]])/3</f>
        <v>380.66666666666669</v>
      </c>
    </row>
    <row r="382" spans="1:48" x14ac:dyDescent="0.3">
      <c r="A382" t="s">
        <v>1761</v>
      </c>
      <c r="B382" t="s">
        <v>1762</v>
      </c>
      <c r="C382" t="s">
        <v>3182</v>
      </c>
      <c r="D382" t="s">
        <v>1763</v>
      </c>
      <c r="E382">
        <v>4673.6592775720001</v>
      </c>
      <c r="F382">
        <v>70.16</v>
      </c>
      <c r="G382">
        <v>-8.7764032748375893</v>
      </c>
      <c r="H382">
        <f>(Table2[[#This Row],[1Y Return vs Nifty]]-AVERAGE(Table2[1Y Return vs Nifty]))/_xlfn.STDEV.P(Table2[1Y Return vs Nifty])</f>
        <v>-0.61318938428303016</v>
      </c>
      <c r="I382">
        <v>-1.4260368606134901</v>
      </c>
      <c r="J382">
        <f>(Table2[[#This Row],[1M Return vs Nifty]]-AVERAGE(Table2[1M Return vs Nifty]))/_xlfn.STDEV.P(Table2[1M Return vs Nifty])</f>
        <v>-0.38126676729041675</v>
      </c>
      <c r="K382">
        <v>22.041062119991398</v>
      </c>
      <c r="L382">
        <f>(Table2[[#This Row],[6M Return vs Nifty]]-AVERAGE(Table2[6M Return vs Nifty]))/_xlfn.STDEV.P(Table2[6M Return vs Nifty])</f>
        <v>0.15159982312126394</v>
      </c>
      <c r="M382">
        <v>-0.91817928702020901</v>
      </c>
      <c r="N382">
        <f>(Table2[[#This Row],[1W Return vs Nifty]]-AVERAGE(Table2[1W Return vs Nifty]))/_xlfn.STDEV.P(Table2[1W Return vs Nifty])</f>
        <v>-0.23229480394100388</v>
      </c>
      <c r="O382">
        <v>69.75</v>
      </c>
      <c r="P382">
        <v>69.944301687579696</v>
      </c>
      <c r="Q382">
        <v>64.843108607122403</v>
      </c>
      <c r="R382">
        <v>46.356585576118299</v>
      </c>
      <c r="S382" s="1">
        <f>(Table2[[#This Row],[Close Price]]-Table2[[#This Row],[20D EMA]])/Table2[[#This Row],[20D EMA]]</f>
        <v>5.8781362007167973E-3</v>
      </c>
      <c r="T382" s="1">
        <f>(Table2[[#This Row],[Close Price]]-Table2[[#This Row],[50D EMA]])/Table2[[#This Row],[50D EMA]]</f>
        <v>3.083858258872336E-3</v>
      </c>
      <c r="U382" s="1">
        <f>(Table2[[#This Row],[Close Price]]-Table2[[#This Row],[200D EMA]])/Table2[[#This Row],[200D EMA]]</f>
        <v>8.1996244583091793E-2</v>
      </c>
      <c r="V382">
        <v>0.51802868594808504</v>
      </c>
      <c r="W382">
        <v>68.67</v>
      </c>
      <c r="X382">
        <v>71.790000000000006</v>
      </c>
      <c r="Y382">
        <v>68.67</v>
      </c>
      <c r="Z382">
        <v>71.790000000000006</v>
      </c>
      <c r="AA382">
        <v>67.099999999999994</v>
      </c>
      <c r="AB382">
        <v>72.510000000000005</v>
      </c>
      <c r="AC382" s="1">
        <f>(Table2[[#This Row],[Close Price]]/Table2[[#This Row],[Day Low]])-1</f>
        <v>2.1697975826416194E-2</v>
      </c>
      <c r="AD382" s="1">
        <f>(Table2[[#This Row],[Day High]]/Table2[[#This Row],[Close Price]])-1</f>
        <v>2.3232611174458517E-2</v>
      </c>
      <c r="AE382" s="1">
        <f>(Table2[[#This Row],[Close Price]]/Table2[[#This Row],[Current Week Low]])-1</f>
        <v>2.1697975826416194E-2</v>
      </c>
      <c r="AF382" s="1">
        <f>(Table2[[#This Row],[Current Week High]]/Table2[[#This Row],[Close Price]])-1</f>
        <v>2.3232611174458517E-2</v>
      </c>
      <c r="AG382" s="1">
        <f>(Table2[[#This Row],[Close Price]]/Table2[[#This Row],[Current Month Low]])-1</f>
        <v>4.5603576751117814E-2</v>
      </c>
      <c r="AH382" s="1">
        <f>(Table2[[#This Row],[Current Month High]]/Table2[[#This Row],[Close Price]])-1</f>
        <v>3.3494868871151828E-2</v>
      </c>
      <c r="AI382">
        <v>19.997149372862001</v>
      </c>
      <c r="AJ382">
        <v>60.917431192660501</v>
      </c>
      <c r="AK382" t="str">
        <f>IF(AND(Table2[[#This Row],[20D EMA]]&gt;Table2[[#This Row],[50D EMA]],Table2[[#This Row],[50D EMA]]&gt;Table2[[#This Row],[200D EMA]]),"Uptrend","Downtrend/NoTrend")</f>
        <v>Downtrend/NoTrend</v>
      </c>
      <c r="AL382">
        <v>-0.16</v>
      </c>
      <c r="AM382" t="s">
        <v>3215</v>
      </c>
      <c r="AN382">
        <v>-0.55000000000000004</v>
      </c>
      <c r="AO382" t="s">
        <v>3215</v>
      </c>
      <c r="AP382">
        <v>6.1888507982429002E-2</v>
      </c>
      <c r="AQ382">
        <f>(Table2[[#This Row],[Sharpe Ratio]]-AVERAGE(Table2[Sharpe Ratio]))/_xlfn.STDEV.P(Table2[Sharpe Ratio])</f>
        <v>-1.5745898463927696E-2</v>
      </c>
      <c r="AR3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2">
        <f>_xlfn.RANK.AVG(Table2[[#This Row],[1Y Return vs Nifty Z-Score]],Table2[1Y Return vs Nifty Z-Score])</f>
        <v>535</v>
      </c>
      <c r="AT382">
        <f>_xlfn.RANK.AVG(Table2[[#This Row],[6M Return vs Nifty Z-Score]],Table2[6M Return vs Nifty Z-Score])</f>
        <v>260</v>
      </c>
      <c r="AU382">
        <f>_xlfn.RANK.AVG(Table2[[#This Row],[Sharpe Ratio Z-Score]],Table2[Sharpe Ratio Z-Score])</f>
        <v>356</v>
      </c>
      <c r="AV382">
        <f>(Table2[[#This Row],[Rank 1Y]]+Table2[[#This Row],[Rank 6M]]+Table2[[#This Row],[Rank Sharpe]])/3</f>
        <v>383.66666666666669</v>
      </c>
    </row>
    <row r="383" spans="1:48" x14ac:dyDescent="0.3">
      <c r="A383" t="s">
        <v>41</v>
      </c>
      <c r="B383" t="s">
        <v>42</v>
      </c>
      <c r="C383" t="s">
        <v>3172</v>
      </c>
      <c r="D383" t="s">
        <v>43</v>
      </c>
      <c r="E383">
        <v>642594.34523483401</v>
      </c>
      <c r="F383">
        <v>511.1</v>
      </c>
      <c r="G383">
        <v>-12.6470223066556</v>
      </c>
      <c r="H383">
        <f>(Table2[[#This Row],[1Y Return vs Nifty]]-AVERAGE(Table2[1Y Return vs Nifty]))/_xlfn.STDEV.P(Table2[1Y Return vs Nifty])</f>
        <v>-0.67762991645552872</v>
      </c>
      <c r="I383">
        <v>0.63746914153513901</v>
      </c>
      <c r="J383">
        <f>(Table2[[#This Row],[1M Return vs Nifty]]-AVERAGE(Table2[1M Return vs Nifty]))/_xlfn.STDEV.P(Table2[1M Return vs Nifty])</f>
        <v>-0.18188881510917254</v>
      </c>
      <c r="K383">
        <v>7.1754736142491398</v>
      </c>
      <c r="L383">
        <f>(Table2[[#This Row],[6M Return vs Nifty]]-AVERAGE(Table2[6M Return vs Nifty]))/_xlfn.STDEV.P(Table2[6M Return vs Nifty])</f>
        <v>-0.29096722528138652</v>
      </c>
      <c r="M383">
        <v>0.56659392490512805</v>
      </c>
      <c r="N383">
        <f>(Table2[[#This Row],[1W Return vs Nifty]]-AVERAGE(Table2[1W Return vs Nifty]))/_xlfn.STDEV.P(Table2[1W Return vs Nifty])</f>
        <v>0.12679422760483794</v>
      </c>
      <c r="O383">
        <v>506.82</v>
      </c>
      <c r="P383">
        <v>490.48437182832703</v>
      </c>
      <c r="Q383">
        <v>454.76881703127799</v>
      </c>
      <c r="R383">
        <v>57.457017624495599</v>
      </c>
      <c r="S383" s="1">
        <f>(Table2[[#This Row],[Close Price]]-Table2[[#This Row],[20D EMA]])/Table2[[#This Row],[20D EMA]]</f>
        <v>8.4448127540350214E-3</v>
      </c>
      <c r="T383" s="1">
        <f>(Table2[[#This Row],[Close Price]]-Table2[[#This Row],[50D EMA]])/Table2[[#This Row],[50D EMA]]</f>
        <v>4.2031162164915238E-2</v>
      </c>
      <c r="U383" s="1">
        <f>(Table2[[#This Row],[Close Price]]-Table2[[#This Row],[200D EMA]])/Table2[[#This Row],[200D EMA]]</f>
        <v>0.12386773424011545</v>
      </c>
      <c r="V383">
        <v>0.820507922752856</v>
      </c>
      <c r="W383">
        <v>509.7</v>
      </c>
      <c r="X383">
        <v>517</v>
      </c>
      <c r="Y383">
        <v>509.7</v>
      </c>
      <c r="Z383">
        <v>517</v>
      </c>
      <c r="AA383">
        <v>497.15</v>
      </c>
      <c r="AB383">
        <v>520.5</v>
      </c>
      <c r="AC383" s="1">
        <f>(Table2[[#This Row],[Close Price]]/Table2[[#This Row],[Day Low]])-1</f>
        <v>2.7467137531882457E-3</v>
      </c>
      <c r="AD383" s="1">
        <f>(Table2[[#This Row],[Day High]]/Table2[[#This Row],[Close Price]])-1</f>
        <v>1.1543729211504594E-2</v>
      </c>
      <c r="AE383" s="1">
        <f>(Table2[[#This Row],[Close Price]]/Table2[[#This Row],[Current Week Low]])-1</f>
        <v>2.7467137531882457E-3</v>
      </c>
      <c r="AF383" s="1">
        <f>(Table2[[#This Row],[Current Week High]]/Table2[[#This Row],[Close Price]])-1</f>
        <v>1.1543729211504594E-2</v>
      </c>
      <c r="AG383" s="1">
        <f>(Table2[[#This Row],[Close Price]]/Table2[[#This Row],[Current Month Low]])-1</f>
        <v>2.8059941667504917E-2</v>
      </c>
      <c r="AH383" s="1">
        <f>(Table2[[#This Row],[Current Month High]]/Table2[[#This Row],[Close Price]])-1</f>
        <v>1.8391704167481926E-2</v>
      </c>
      <c r="AI383">
        <v>1.8391704167481899</v>
      </c>
      <c r="AJ383">
        <v>27.982972330036301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0.05</v>
      </c>
      <c r="AM383" t="s">
        <v>3216</v>
      </c>
      <c r="AN383">
        <v>1.19</v>
      </c>
      <c r="AO383" t="s">
        <v>3216</v>
      </c>
      <c r="AP383">
        <v>0.120044965394506</v>
      </c>
      <c r="AQ383">
        <f>(Table2[[#This Row],[Sharpe Ratio]]-AVERAGE(Table2[Sharpe Ratio]))/_xlfn.STDEV.P(Table2[Sharpe Ratio])</f>
        <v>0.66072587872395949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-0.36296585051729036</v>
      </c>
      <c r="AS383">
        <f>_xlfn.RANK.AVG(Table2[[#This Row],[1Y Return vs Nifty Z-Score]],Table2[1Y Return vs Nifty Z-Score])</f>
        <v>562</v>
      </c>
      <c r="AT383">
        <f>_xlfn.RANK.AVG(Table2[[#This Row],[6M Return vs Nifty Z-Score]],Table2[6M Return vs Nifty Z-Score])</f>
        <v>408</v>
      </c>
      <c r="AU383">
        <f>_xlfn.RANK.AVG(Table2[[#This Row],[Sharpe Ratio Z-Score]],Table2[Sharpe Ratio Z-Score])</f>
        <v>182</v>
      </c>
      <c r="AV383">
        <f>(Table2[[#This Row],[Rank 1Y]]+Table2[[#This Row],[Rank 6M]]+Table2[[#This Row],[Rank Sharpe]])/3</f>
        <v>384</v>
      </c>
    </row>
    <row r="384" spans="1:48" x14ac:dyDescent="0.3">
      <c r="A384" t="s">
        <v>362</v>
      </c>
      <c r="B384" t="s">
        <v>363</v>
      </c>
      <c r="C384" t="s">
        <v>3170</v>
      </c>
      <c r="D384" t="s">
        <v>34</v>
      </c>
      <c r="E384">
        <v>70048.861831905</v>
      </c>
      <c r="F384">
        <v>519.9</v>
      </c>
      <c r="G384">
        <v>0.43365778707352798</v>
      </c>
      <c r="H384">
        <f>(Table2[[#This Row],[1Y Return vs Nifty]]-AVERAGE(Table2[1Y Return vs Nifty]))/_xlfn.STDEV.P(Table2[1Y Return vs Nifty])</f>
        <v>-0.45985441866333326</v>
      </c>
      <c r="I384">
        <v>-9.5954523007080006</v>
      </c>
      <c r="J384">
        <f>(Table2[[#This Row],[1M Return vs Nifty]]-AVERAGE(Table2[1M Return vs Nifty]))/_xlfn.STDEV.P(Table2[1M Return vs Nifty])</f>
        <v>-1.1706036140298444</v>
      </c>
      <c r="K384">
        <v>-10.629652868711499</v>
      </c>
      <c r="L384">
        <f>(Table2[[#This Row],[6M Return vs Nifty]]-AVERAGE(Table2[6M Return vs Nifty]))/_xlfn.STDEV.P(Table2[6M Return vs Nifty])</f>
        <v>-0.82104797324208068</v>
      </c>
      <c r="M384">
        <v>-1.8900160964444901</v>
      </c>
      <c r="N384">
        <f>(Table2[[#This Row],[1W Return vs Nifty]]-AVERAGE(Table2[1W Return vs Nifty]))/_xlfn.STDEV.P(Table2[1W Return vs Nifty])</f>
        <v>-0.46733133067375754</v>
      </c>
      <c r="O384">
        <v>537.48</v>
      </c>
      <c r="P384">
        <v>547.50481884215105</v>
      </c>
      <c r="Q384">
        <v>510.14765701144501</v>
      </c>
      <c r="R384">
        <v>36.849439501475999</v>
      </c>
      <c r="S384" s="1">
        <f>(Table2[[#This Row],[Close Price]]-Table2[[#This Row],[20D EMA]])/Table2[[#This Row],[20D EMA]]</f>
        <v>-3.2708193793257498E-2</v>
      </c>
      <c r="T384" s="1">
        <f>(Table2[[#This Row],[Close Price]]-Table2[[#This Row],[50D EMA]])/Table2[[#This Row],[50D EMA]]</f>
        <v>-5.0419316674744578E-2</v>
      </c>
      <c r="U384" s="1">
        <f>(Table2[[#This Row],[Close Price]]-Table2[[#This Row],[200D EMA]])/Table2[[#This Row],[200D EMA]]</f>
        <v>1.9116706417287695E-2</v>
      </c>
      <c r="V384">
        <v>1.3613717010100399</v>
      </c>
      <c r="W384">
        <v>516</v>
      </c>
      <c r="X384">
        <v>525.65</v>
      </c>
      <c r="Y384">
        <v>516</v>
      </c>
      <c r="Z384">
        <v>525.65</v>
      </c>
      <c r="AA384">
        <v>506.8</v>
      </c>
      <c r="AB384">
        <v>574.29999999999995</v>
      </c>
      <c r="AC384" s="1">
        <f>(Table2[[#This Row],[Close Price]]/Table2[[#This Row],[Day Low]])-1</f>
        <v>7.5581395348836011E-3</v>
      </c>
      <c r="AD384" s="1">
        <f>(Table2[[#This Row],[Day High]]/Table2[[#This Row],[Close Price]])-1</f>
        <v>1.1059819195999188E-2</v>
      </c>
      <c r="AE384" s="1">
        <f>(Table2[[#This Row],[Close Price]]/Table2[[#This Row],[Current Week Low]])-1</f>
        <v>7.5581395348836011E-3</v>
      </c>
      <c r="AF384" s="1">
        <f>(Table2[[#This Row],[Current Week High]]/Table2[[#This Row],[Close Price]])-1</f>
        <v>1.1059819195999188E-2</v>
      </c>
      <c r="AG384" s="1">
        <f>(Table2[[#This Row],[Close Price]]/Table2[[#This Row],[Current Month Low]])-1</f>
        <v>2.5848460931333861E-2</v>
      </c>
      <c r="AH384" s="1">
        <f>(Table2[[#This Row],[Current Month High]]/Table2[[#This Row],[Close Price]])-1</f>
        <v>0.10463550682823608</v>
      </c>
      <c r="AI384">
        <v>21.696480092325402</v>
      </c>
      <c r="AJ384">
        <v>33.0007674597083</v>
      </c>
      <c r="AK384" t="str">
        <f>IF(AND(Table2[[#This Row],[20D EMA]]&gt;Table2[[#This Row],[50D EMA]],Table2[[#This Row],[50D EMA]]&gt;Table2[[#This Row],[200D EMA]]),"Uptrend","Downtrend/NoTrend")</f>
        <v>Downtrend/NoTrend</v>
      </c>
      <c r="AL384">
        <v>-0.03</v>
      </c>
      <c r="AM384" t="s">
        <v>3215</v>
      </c>
      <c r="AN384">
        <v>-7.41</v>
      </c>
      <c r="AO384" t="s">
        <v>3215</v>
      </c>
      <c r="AP384">
        <v>0.15718641749486401</v>
      </c>
      <c r="AQ384">
        <f>(Table2[[#This Row],[Sharpe Ratio]]-AVERAGE(Table2[Sharpe Ratio]))/_xlfn.STDEV.P(Table2[Sharpe Ratio])</f>
        <v>1.09275260847539</v>
      </c>
      <c r="AR3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4">
        <f>_xlfn.RANK.AVG(Table2[[#This Row],[1Y Return vs Nifty Z-Score]],Table2[1Y Return vs Nifty Z-Score])</f>
        <v>458</v>
      </c>
      <c r="AT384">
        <f>_xlfn.RANK.AVG(Table2[[#This Row],[6M Return vs Nifty Z-Score]],Table2[6M Return vs Nifty Z-Score])</f>
        <v>595</v>
      </c>
      <c r="AU384">
        <f>_xlfn.RANK.AVG(Table2[[#This Row],[Sharpe Ratio Z-Score]],Table2[Sharpe Ratio Z-Score])</f>
        <v>100</v>
      </c>
      <c r="AV384">
        <f>(Table2[[#This Row],[Rank 1Y]]+Table2[[#This Row],[Rank 6M]]+Table2[[#This Row],[Rank Sharpe]])/3</f>
        <v>384.33333333333331</v>
      </c>
    </row>
    <row r="385" spans="1:48" x14ac:dyDescent="0.3">
      <c r="A385" t="s">
        <v>793</v>
      </c>
      <c r="B385" t="s">
        <v>794</v>
      </c>
      <c r="C385" t="s">
        <v>3176</v>
      </c>
      <c r="D385" t="s">
        <v>206</v>
      </c>
      <c r="E385">
        <v>21308.784716089998</v>
      </c>
      <c r="F385">
        <v>564.20000000000005</v>
      </c>
      <c r="G385">
        <v>-11.752960199364599</v>
      </c>
      <c r="H385">
        <f>(Table2[[#This Row],[1Y Return vs Nifty]]-AVERAGE(Table2[1Y Return vs Nifty]))/_xlfn.STDEV.P(Table2[1Y Return vs Nifty])</f>
        <v>-0.6627450007571638</v>
      </c>
      <c r="I385">
        <v>2.6077384365504601</v>
      </c>
      <c r="J385">
        <f>(Table2[[#This Row],[1M Return vs Nifty]]-AVERAGE(Table2[1M Return vs Nifty]))/_xlfn.STDEV.P(Table2[1M Return vs Nifty])</f>
        <v>8.4805159597486583E-3</v>
      </c>
      <c r="K385">
        <v>13.158628833137501</v>
      </c>
      <c r="L385">
        <f>(Table2[[#This Row],[6M Return vs Nifty]]-AVERAGE(Table2[6M Return vs Nifty]))/_xlfn.STDEV.P(Table2[6M Return vs Nifty])</f>
        <v>-0.11284125708742698</v>
      </c>
      <c r="M385">
        <v>-1.71378567029979</v>
      </c>
      <c r="N385">
        <f>(Table2[[#This Row],[1W Return vs Nifty]]-AVERAGE(Table2[1W Return vs Nifty]))/_xlfn.STDEV.P(Table2[1W Return vs Nifty])</f>
        <v>-0.42471040207338784</v>
      </c>
      <c r="O385">
        <v>566.49</v>
      </c>
      <c r="P385">
        <v>565.80452919120296</v>
      </c>
      <c r="Q385">
        <v>524.53983345235702</v>
      </c>
      <c r="R385">
        <v>43.4156755148679</v>
      </c>
      <c r="S385" s="1">
        <f>(Table2[[#This Row],[Close Price]]-Table2[[#This Row],[20D EMA]])/Table2[[#This Row],[20D EMA]]</f>
        <v>-4.0424367596956058E-3</v>
      </c>
      <c r="T385" s="1">
        <f>(Table2[[#This Row],[Close Price]]-Table2[[#This Row],[50D EMA]])/Table2[[#This Row],[50D EMA]]</f>
        <v>-2.8358365980147428E-3</v>
      </c>
      <c r="U385" s="1">
        <f>(Table2[[#This Row],[Close Price]]-Table2[[#This Row],[200D EMA]])/Table2[[#This Row],[200D EMA]]</f>
        <v>7.5609446639375744E-2</v>
      </c>
      <c r="V385">
        <v>0.92890675807780698</v>
      </c>
      <c r="W385">
        <v>553.95000000000005</v>
      </c>
      <c r="X385">
        <v>566.6</v>
      </c>
      <c r="Y385">
        <v>553.95000000000005</v>
      </c>
      <c r="Z385">
        <v>566.6</v>
      </c>
      <c r="AA385">
        <v>547.79999999999995</v>
      </c>
      <c r="AB385">
        <v>602.85</v>
      </c>
      <c r="AC385" s="1">
        <f>(Table2[[#This Row],[Close Price]]/Table2[[#This Row],[Day Low]])-1</f>
        <v>1.8503475042873863E-2</v>
      </c>
      <c r="AD385" s="1">
        <f>(Table2[[#This Row],[Day High]]/Table2[[#This Row],[Close Price]])-1</f>
        <v>4.2538107054235219E-3</v>
      </c>
      <c r="AE385" s="1">
        <f>(Table2[[#This Row],[Close Price]]/Table2[[#This Row],[Current Week Low]])-1</f>
        <v>1.8503475042873863E-2</v>
      </c>
      <c r="AF385" s="1">
        <f>(Table2[[#This Row],[Current Week High]]/Table2[[#This Row],[Close Price]])-1</f>
        <v>4.2538107054235219E-3</v>
      </c>
      <c r="AG385" s="1">
        <f>(Table2[[#This Row],[Close Price]]/Table2[[#This Row],[Current Month Low]])-1</f>
        <v>2.9937933552391494E-2</v>
      </c>
      <c r="AH385" s="1">
        <f>(Table2[[#This Row],[Current Month High]]/Table2[[#This Row],[Close Price]])-1</f>
        <v>6.8504076568592698E-2</v>
      </c>
      <c r="AI385">
        <v>10.3154909606522</v>
      </c>
      <c r="AJ385">
        <v>38.692232055063897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-0.06</v>
      </c>
      <c r="AM385" t="s">
        <v>3215</v>
      </c>
      <c r="AN385">
        <v>-3.84</v>
      </c>
      <c r="AO385" t="s">
        <v>3215</v>
      </c>
      <c r="AP385">
        <v>9.2747702539179994E-2</v>
      </c>
      <c r="AQ385">
        <f>(Table2[[#This Row],[Sharpe Ratio]]-AVERAGE(Table2[Sharpe Ratio]))/_xlfn.STDEV.P(Table2[Sharpe Ratio])</f>
        <v>0.34320605826335837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-0.84861008569487162</v>
      </c>
      <c r="AS385">
        <f>_xlfn.RANK.AVG(Table2[[#This Row],[1Y Return vs Nifty Z-Score]],Table2[1Y Return vs Nifty Z-Score])</f>
        <v>557</v>
      </c>
      <c r="AT385">
        <f>_xlfn.RANK.AVG(Table2[[#This Row],[6M Return vs Nifty Z-Score]],Table2[6M Return vs Nifty Z-Score])</f>
        <v>346</v>
      </c>
      <c r="AU385">
        <f>_xlfn.RANK.AVG(Table2[[#This Row],[Sharpe Ratio Z-Score]],Table2[Sharpe Ratio Z-Score])</f>
        <v>250</v>
      </c>
      <c r="AV385">
        <f>(Table2[[#This Row],[Rank 1Y]]+Table2[[#This Row],[Rank 6M]]+Table2[[#This Row],[Rank Sharpe]])/3</f>
        <v>384.33333333333331</v>
      </c>
    </row>
    <row r="386" spans="1:48" x14ac:dyDescent="0.3">
      <c r="A386" t="s">
        <v>908</v>
      </c>
      <c r="B386" t="s">
        <v>909</v>
      </c>
      <c r="C386" t="s">
        <v>625</v>
      </c>
      <c r="D386" t="s">
        <v>625</v>
      </c>
      <c r="E386">
        <v>17452.5251160839</v>
      </c>
      <c r="F386">
        <v>183.83</v>
      </c>
      <c r="G386">
        <v>24.847183948749599</v>
      </c>
      <c r="H386">
        <f>(Table2[[#This Row],[1Y Return vs Nifty]]-AVERAGE(Table2[1Y Return vs Nifty]))/_xlfn.STDEV.P(Table2[1Y Return vs Nifty])</f>
        <v>-5.340247773783055E-2</v>
      </c>
      <c r="I386">
        <v>0.425340127732666</v>
      </c>
      <c r="J386">
        <f>(Table2[[#This Row],[1M Return vs Nifty]]-AVERAGE(Table2[1M Return vs Nifty]))/_xlfn.STDEV.P(Table2[1M Return vs Nifty])</f>
        <v>-0.20238492625502114</v>
      </c>
      <c r="K386">
        <v>9.7110577697417799</v>
      </c>
      <c r="L386">
        <f>(Table2[[#This Row],[6M Return vs Nifty]]-AVERAGE(Table2[6M Return vs Nifty]))/_xlfn.STDEV.P(Table2[6M Return vs Nifty])</f>
        <v>-0.21547973312865831</v>
      </c>
      <c r="M386">
        <v>-2.1463055612784898</v>
      </c>
      <c r="N386">
        <f>(Table2[[#This Row],[1W Return vs Nifty]]-AVERAGE(Table2[1W Return vs Nifty]))/_xlfn.STDEV.P(Table2[1W Return vs Nifty])</f>
        <v>-0.52931435608361443</v>
      </c>
      <c r="O386">
        <v>185.46</v>
      </c>
      <c r="P386">
        <v>179.35260417729299</v>
      </c>
      <c r="Q386">
        <v>156.15662597808199</v>
      </c>
      <c r="R386">
        <v>44.971481800796099</v>
      </c>
      <c r="S386" s="1">
        <f>(Table2[[#This Row],[Close Price]]-Table2[[#This Row],[20D EMA]])/Table2[[#This Row],[20D EMA]]</f>
        <v>-8.7889571875336744E-3</v>
      </c>
      <c r="T386" s="1">
        <f>(Table2[[#This Row],[Close Price]]-Table2[[#This Row],[50D EMA]])/Table2[[#This Row],[50D EMA]]</f>
        <v>2.4964208594825E-2</v>
      </c>
      <c r="U386" s="1">
        <f>(Table2[[#This Row],[Close Price]]-Table2[[#This Row],[200D EMA]])/Table2[[#This Row],[200D EMA]]</f>
        <v>0.17721549661173028</v>
      </c>
      <c r="V386">
        <v>0.64336610352537105</v>
      </c>
      <c r="W386">
        <v>177.62</v>
      </c>
      <c r="X386">
        <v>186.88</v>
      </c>
      <c r="Y386">
        <v>177.62</v>
      </c>
      <c r="Z386">
        <v>186.88</v>
      </c>
      <c r="AA386">
        <v>176.58</v>
      </c>
      <c r="AB386">
        <v>194.18</v>
      </c>
      <c r="AC386" s="1">
        <f>(Table2[[#This Row],[Close Price]]/Table2[[#This Row],[Day Low]])-1</f>
        <v>3.4962279022632714E-2</v>
      </c>
      <c r="AD386" s="1">
        <f>(Table2[[#This Row],[Day High]]/Table2[[#This Row],[Close Price]])-1</f>
        <v>1.6591415982157409E-2</v>
      </c>
      <c r="AE386" s="1">
        <f>(Table2[[#This Row],[Close Price]]/Table2[[#This Row],[Current Week Low]])-1</f>
        <v>3.4962279022632714E-2</v>
      </c>
      <c r="AF386" s="1">
        <f>(Table2[[#This Row],[Current Week High]]/Table2[[#This Row],[Close Price]])-1</f>
        <v>1.6591415982157409E-2</v>
      </c>
      <c r="AG386" s="1">
        <f>(Table2[[#This Row],[Close Price]]/Table2[[#This Row],[Current Month Low]])-1</f>
        <v>4.1057877449314661E-2</v>
      </c>
      <c r="AH386" s="1">
        <f>(Table2[[#This Row],[Current Month High]]/Table2[[#This Row],[Close Price]])-1</f>
        <v>5.630201816896041E-2</v>
      </c>
      <c r="AI386">
        <v>15.840722406571199</v>
      </c>
      <c r="AJ386">
        <v>58.953739731949803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0.05</v>
      </c>
      <c r="AM386" t="s">
        <v>3216</v>
      </c>
      <c r="AN386">
        <v>-9.0500000000000007</v>
      </c>
      <c r="AO386" t="s">
        <v>3215</v>
      </c>
      <c r="AP386">
        <v>2.5291130199865001E-2</v>
      </c>
      <c r="AQ386">
        <f>(Table2[[#This Row],[Sharpe Ratio]]-AVERAGE(Table2[Sharpe Ratio]))/_xlfn.STDEV.P(Table2[Sharpe Ratio])</f>
        <v>-0.4414439944391893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-1.4420254876443137</v>
      </c>
      <c r="AS386">
        <f>_xlfn.RANK.AVG(Table2[[#This Row],[1Y Return vs Nifty Z-Score]],Table2[1Y Return vs Nifty Z-Score])</f>
        <v>312</v>
      </c>
      <c r="AT386">
        <f>_xlfn.RANK.AVG(Table2[[#This Row],[6M Return vs Nifty Z-Score]],Table2[6M Return vs Nifty Z-Score])</f>
        <v>381</v>
      </c>
      <c r="AU386">
        <f>_xlfn.RANK.AVG(Table2[[#This Row],[Sharpe Ratio Z-Score]],Table2[Sharpe Ratio Z-Score])</f>
        <v>462</v>
      </c>
      <c r="AV386">
        <f>(Table2[[#This Row],[Rank 1Y]]+Table2[[#This Row],[Rank 6M]]+Table2[[#This Row],[Rank Sharpe]])/3</f>
        <v>385</v>
      </c>
    </row>
    <row r="387" spans="1:48" x14ac:dyDescent="0.3">
      <c r="A387" t="s">
        <v>333</v>
      </c>
      <c r="B387" t="s">
        <v>334</v>
      </c>
      <c r="C387" t="s">
        <v>3176</v>
      </c>
      <c r="D387" t="s">
        <v>335</v>
      </c>
      <c r="E387">
        <v>79260.318015659999</v>
      </c>
      <c r="F387">
        <v>4097.8500000000004</v>
      </c>
      <c r="G387">
        <v>-3.2396230397309802</v>
      </c>
      <c r="H387">
        <f>(Table2[[#This Row],[1Y Return vs Nifty]]-AVERAGE(Table2[1Y Return vs Nifty]))/_xlfn.STDEV.P(Table2[1Y Return vs Nifty])</f>
        <v>-0.52100953864607591</v>
      </c>
      <c r="I387">
        <v>-5.5473216657940499E-2</v>
      </c>
      <c r="J387">
        <f>(Table2[[#This Row],[1M Return vs Nifty]]-AVERAGE(Table2[1M Return vs Nifty]))/_xlfn.STDEV.P(Table2[1M Return vs Nifty])</f>
        <v>-0.24884157813109822</v>
      </c>
      <c r="K387">
        <v>1.46955896315571</v>
      </c>
      <c r="L387">
        <f>(Table2[[#This Row],[6M Return vs Nifty]]-AVERAGE(Table2[6M Return vs Nifty]))/_xlfn.STDEV.P(Table2[6M Return vs Nifty])</f>
        <v>-0.46083939714975269</v>
      </c>
      <c r="M387">
        <v>2.26520324587417</v>
      </c>
      <c r="N387">
        <f>(Table2[[#This Row],[1W Return vs Nifty]]-AVERAGE(Table2[1W Return vs Nifty]))/_xlfn.STDEV.P(Table2[1W Return vs Nifty])</f>
        <v>0.5375990368124175</v>
      </c>
      <c r="O387">
        <v>4025.51</v>
      </c>
      <c r="P387">
        <v>4039.4513123831498</v>
      </c>
      <c r="Q387">
        <v>3788.4173725437399</v>
      </c>
      <c r="R387">
        <v>61.036844468583297</v>
      </c>
      <c r="S387" s="1">
        <f>(Table2[[#This Row],[Close Price]]-Table2[[#This Row],[20D EMA]])/Table2[[#This Row],[20D EMA]]</f>
        <v>1.7970393813454728E-2</v>
      </c>
      <c r="T387" s="1">
        <f>(Table2[[#This Row],[Close Price]]-Table2[[#This Row],[50D EMA]])/Table2[[#This Row],[50D EMA]]</f>
        <v>1.4457084168294424E-2</v>
      </c>
      <c r="U387" s="1">
        <f>(Table2[[#This Row],[Close Price]]-Table2[[#This Row],[200D EMA]])/Table2[[#This Row],[200D EMA]]</f>
        <v>8.1678600066309837E-2</v>
      </c>
      <c r="V387">
        <v>0.99329006326221103</v>
      </c>
      <c r="W387">
        <v>4018.3</v>
      </c>
      <c r="X387">
        <v>4132.45</v>
      </c>
      <c r="Y387">
        <v>4018.3</v>
      </c>
      <c r="Z387">
        <v>4132.45</v>
      </c>
      <c r="AA387">
        <v>3871.6</v>
      </c>
      <c r="AB387">
        <v>4168.8500000000004</v>
      </c>
      <c r="AC387" s="1">
        <f>(Table2[[#This Row],[Close Price]]/Table2[[#This Row],[Day Low]])-1</f>
        <v>1.9796929049598067E-2</v>
      </c>
      <c r="AD387" s="1">
        <f>(Table2[[#This Row],[Day High]]/Table2[[#This Row],[Close Price]])-1</f>
        <v>8.4434520541258884E-3</v>
      </c>
      <c r="AE387" s="1">
        <f>(Table2[[#This Row],[Close Price]]/Table2[[#This Row],[Current Week Low]])-1</f>
        <v>1.9796929049598067E-2</v>
      </c>
      <c r="AF387" s="1">
        <f>(Table2[[#This Row],[Current Week High]]/Table2[[#This Row],[Close Price]])-1</f>
        <v>8.4434520541258884E-3</v>
      </c>
      <c r="AG387" s="1">
        <f>(Table2[[#This Row],[Close Price]]/Table2[[#This Row],[Current Month Low]])-1</f>
        <v>5.8438371732617123E-2</v>
      </c>
      <c r="AH387" s="1">
        <f>(Table2[[#This Row],[Current Month High]]/Table2[[#This Row],[Close Price]])-1</f>
        <v>1.732615883939137E-2</v>
      </c>
      <c r="AI387">
        <v>14.247715265322</v>
      </c>
      <c r="AJ387">
        <v>42.323521750455797</v>
      </c>
      <c r="AK387" t="str">
        <f>IF(AND(Table2[[#This Row],[20D EMA]]&gt;Table2[[#This Row],[50D EMA]],Table2[[#This Row],[50D EMA]]&gt;Table2[[#This Row],[200D EMA]]),"Uptrend","Downtrend/NoTrend")</f>
        <v>Downtrend/NoTrend</v>
      </c>
      <c r="AL387">
        <v>-0.06</v>
      </c>
      <c r="AM387" t="s">
        <v>3215</v>
      </c>
      <c r="AN387">
        <v>1.06</v>
      </c>
      <c r="AO387" t="s">
        <v>3216</v>
      </c>
      <c r="AP387">
        <v>0.114553953175384</v>
      </c>
      <c r="AQ387">
        <f>(Table2[[#This Row],[Sharpe Ratio]]-AVERAGE(Table2[Sharpe Ratio]))/_xlfn.STDEV.P(Table2[Sharpe Ratio])</f>
        <v>0.59685481504980775</v>
      </c>
      <c r="AR3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7">
        <f>_xlfn.RANK.AVG(Table2[[#This Row],[1Y Return vs Nifty Z-Score]],Table2[1Y Return vs Nifty Z-Score])</f>
        <v>490</v>
      </c>
      <c r="AT387">
        <f>_xlfn.RANK.AVG(Table2[[#This Row],[6M Return vs Nifty Z-Score]],Table2[6M Return vs Nifty Z-Score])</f>
        <v>471</v>
      </c>
      <c r="AU387">
        <f>_xlfn.RANK.AVG(Table2[[#This Row],[Sharpe Ratio Z-Score]],Table2[Sharpe Ratio Z-Score])</f>
        <v>195</v>
      </c>
      <c r="AV387">
        <f>(Table2[[#This Row],[Rank 1Y]]+Table2[[#This Row],[Rank 6M]]+Table2[[#This Row],[Rank Sharpe]])/3</f>
        <v>385.33333333333331</v>
      </c>
    </row>
    <row r="388" spans="1:48" x14ac:dyDescent="0.3">
      <c r="A388" t="s">
        <v>738</v>
      </c>
      <c r="B388" t="s">
        <v>739</v>
      </c>
      <c r="C388" t="s">
        <v>3174</v>
      </c>
      <c r="D388" t="s">
        <v>54</v>
      </c>
      <c r="E388">
        <v>23749.739457299998</v>
      </c>
      <c r="F388">
        <v>1181.2</v>
      </c>
      <c r="G388">
        <v>25.0881696857139</v>
      </c>
      <c r="H388">
        <f>(Table2[[#This Row],[1Y Return vs Nifty]]-AVERAGE(Table2[1Y Return vs Nifty]))/_xlfn.STDEV.P(Table2[1Y Return vs Nifty])</f>
        <v>-4.9390393622007013E-2</v>
      </c>
      <c r="I388">
        <v>10.1399251720857</v>
      </c>
      <c r="J388">
        <f>(Table2[[#This Row],[1M Return vs Nifty]]-AVERAGE(Table2[1M Return vs Nifty]))/_xlfn.STDEV.P(Table2[1M Return vs Nifty])</f>
        <v>0.73624770695121911</v>
      </c>
      <c r="K388">
        <v>7.3681739900212797</v>
      </c>
      <c r="L388">
        <f>(Table2[[#This Row],[6M Return vs Nifty]]-AVERAGE(Table2[6M Return vs Nifty]))/_xlfn.STDEV.P(Table2[6M Return vs Nifty])</f>
        <v>-0.28523029555952484</v>
      </c>
      <c r="M388">
        <v>7.05248451416288</v>
      </c>
      <c r="N388">
        <f>(Table2[[#This Row],[1W Return vs Nifty]]-AVERAGE(Table2[1W Return vs Nifty]))/_xlfn.STDEV.P(Table2[1W Return vs Nifty])</f>
        <v>1.6953921466020265</v>
      </c>
      <c r="O388">
        <v>1150.98</v>
      </c>
      <c r="P388">
        <v>1105.8675976716299</v>
      </c>
      <c r="Q388">
        <v>975.37257738492201</v>
      </c>
      <c r="R388">
        <v>63.003413700279303</v>
      </c>
      <c r="S388" s="1">
        <f>(Table2[[#This Row],[Close Price]]-Table2[[#This Row],[20D EMA]])/Table2[[#This Row],[20D EMA]]</f>
        <v>2.6255886288206597E-2</v>
      </c>
      <c r="T388" s="1">
        <f>(Table2[[#This Row],[Close Price]]-Table2[[#This Row],[50D EMA]])/Table2[[#This Row],[50D EMA]]</f>
        <v>6.8120634411370909E-2</v>
      </c>
      <c r="U388" s="1">
        <f>(Table2[[#This Row],[Close Price]]-Table2[[#This Row],[200D EMA]])/Table2[[#This Row],[200D EMA]]</f>
        <v>0.21102440994078728</v>
      </c>
      <c r="V388">
        <v>1.2981326566823801</v>
      </c>
      <c r="W388">
        <v>1177.45</v>
      </c>
      <c r="X388">
        <v>1225</v>
      </c>
      <c r="Y388">
        <v>1177.45</v>
      </c>
      <c r="Z388">
        <v>1225</v>
      </c>
      <c r="AA388">
        <v>1040</v>
      </c>
      <c r="AB388">
        <v>1278</v>
      </c>
      <c r="AC388" s="1">
        <f>(Table2[[#This Row],[Close Price]]/Table2[[#This Row],[Day Low]])-1</f>
        <v>3.1848486135293008E-3</v>
      </c>
      <c r="AD388" s="1">
        <f>(Table2[[#This Row],[Day High]]/Table2[[#This Row],[Close Price]])-1</f>
        <v>3.7080934642736096E-2</v>
      </c>
      <c r="AE388" s="1">
        <f>(Table2[[#This Row],[Close Price]]/Table2[[#This Row],[Current Week Low]])-1</f>
        <v>3.1848486135293008E-3</v>
      </c>
      <c r="AF388" s="1">
        <f>(Table2[[#This Row],[Current Week High]]/Table2[[#This Row],[Close Price]])-1</f>
        <v>3.7080934642736096E-2</v>
      </c>
      <c r="AG388" s="1">
        <f>(Table2[[#This Row],[Close Price]]/Table2[[#This Row],[Current Month Low]])-1</f>
        <v>0.13576923076923086</v>
      </c>
      <c r="AH388" s="1">
        <f>(Table2[[#This Row],[Current Month High]]/Table2[[#This Row],[Close Price]])-1</f>
        <v>8.1950558753809633E-2</v>
      </c>
      <c r="AI388">
        <v>8.7834405689129493</v>
      </c>
      <c r="AJ388">
        <v>67.036696599024197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0.12</v>
      </c>
      <c r="AM388" t="s">
        <v>3216</v>
      </c>
      <c r="AN388">
        <v>12.49</v>
      </c>
      <c r="AO388" t="s">
        <v>3216</v>
      </c>
      <c r="AP388">
        <v>3.1360752208345999E-2</v>
      </c>
      <c r="AQ388">
        <f>(Table2[[#This Row],[Sharpe Ratio]]-AVERAGE(Table2[Sharpe Ratio]))/_xlfn.STDEV.P(Table2[Sharpe Ratio])</f>
        <v>-0.37084258283939675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1.7261765815323171</v>
      </c>
      <c r="AS388">
        <f>_xlfn.RANK.AVG(Table2[[#This Row],[1Y Return vs Nifty Z-Score]],Table2[1Y Return vs Nifty Z-Score])</f>
        <v>310</v>
      </c>
      <c r="AT388">
        <f>_xlfn.RANK.AVG(Table2[[#This Row],[6M Return vs Nifty Z-Score]],Table2[6M Return vs Nifty Z-Score])</f>
        <v>406</v>
      </c>
      <c r="AU388">
        <f>_xlfn.RANK.AVG(Table2[[#This Row],[Sharpe Ratio Z-Score]],Table2[Sharpe Ratio Z-Score])</f>
        <v>441</v>
      </c>
      <c r="AV388">
        <f>(Table2[[#This Row],[Rank 1Y]]+Table2[[#This Row],[Rank 6M]]+Table2[[#This Row],[Rank Sharpe]])/3</f>
        <v>385.66666666666669</v>
      </c>
    </row>
    <row r="389" spans="1:48" x14ac:dyDescent="0.3">
      <c r="A389" t="s">
        <v>643</v>
      </c>
      <c r="B389" t="s">
        <v>644</v>
      </c>
      <c r="C389" t="s">
        <v>3174</v>
      </c>
      <c r="D389" t="s">
        <v>54</v>
      </c>
      <c r="E389">
        <v>29867.77349064</v>
      </c>
      <c r="F389">
        <v>1900.95</v>
      </c>
      <c r="G389">
        <v>2.3262302538213899</v>
      </c>
      <c r="H389">
        <f>(Table2[[#This Row],[1Y Return vs Nifty]]-AVERAGE(Table2[1Y Return vs Nifty]))/_xlfn.STDEV.P(Table2[1Y Return vs Nifty])</f>
        <v>-0.42834566620546943</v>
      </c>
      <c r="I389">
        <v>-6.7851757283840799</v>
      </c>
      <c r="J389">
        <f>(Table2[[#This Row],[1M Return vs Nifty]]-AVERAGE(Table2[1M Return vs Nifty]))/_xlfn.STDEV.P(Table2[1M Return vs Nifty])</f>
        <v>-0.89907196475455808</v>
      </c>
      <c r="K389">
        <v>2.7397870067472199</v>
      </c>
      <c r="L389">
        <f>(Table2[[#This Row],[6M Return vs Nifty]]-AVERAGE(Table2[6M Return vs Nifty]))/_xlfn.STDEV.P(Table2[6M Return vs Nifty])</f>
        <v>-0.42302312934216357</v>
      </c>
      <c r="M389">
        <v>-2.3960465851752799</v>
      </c>
      <c r="N389">
        <f>(Table2[[#This Row],[1W Return vs Nifty]]-AVERAGE(Table2[1W Return vs Nifty]))/_xlfn.STDEV.P(Table2[1W Return vs Nifty])</f>
        <v>-0.58971365591478286</v>
      </c>
      <c r="O389">
        <v>1918.13</v>
      </c>
      <c r="P389">
        <v>1891.98544299788</v>
      </c>
      <c r="Q389">
        <v>1725.2334504277101</v>
      </c>
      <c r="R389">
        <v>51.338948813198598</v>
      </c>
      <c r="S389" s="1">
        <f>(Table2[[#This Row],[Close Price]]-Table2[[#This Row],[20D EMA]])/Table2[[#This Row],[20D EMA]]</f>
        <v>-8.9566400608926729E-3</v>
      </c>
      <c r="T389" s="1">
        <f>(Table2[[#This Row],[Close Price]]-Table2[[#This Row],[50D EMA]])/Table2[[#This Row],[50D EMA]]</f>
        <v>4.7381744057795536E-3</v>
      </c>
      <c r="U389" s="1">
        <f>(Table2[[#This Row],[Close Price]]-Table2[[#This Row],[200D EMA]])/Table2[[#This Row],[200D EMA]]</f>
        <v>0.10185088257402343</v>
      </c>
      <c r="V389">
        <v>0.89362159462152002</v>
      </c>
      <c r="W389">
        <v>1891.05</v>
      </c>
      <c r="X389">
        <v>1957.6</v>
      </c>
      <c r="Y389">
        <v>1891.05</v>
      </c>
      <c r="Z389">
        <v>1957.6</v>
      </c>
      <c r="AA389">
        <v>1850</v>
      </c>
      <c r="AB389">
        <v>1991.35</v>
      </c>
      <c r="AC389" s="1">
        <f>(Table2[[#This Row],[Close Price]]/Table2[[#This Row],[Day Low]])-1</f>
        <v>5.2351868009836711E-3</v>
      </c>
      <c r="AD389" s="1">
        <f>(Table2[[#This Row],[Day High]]/Table2[[#This Row],[Close Price]])-1</f>
        <v>2.9800889029169664E-2</v>
      </c>
      <c r="AE389" s="1">
        <f>(Table2[[#This Row],[Close Price]]/Table2[[#This Row],[Current Week Low]])-1</f>
        <v>5.2351868009836711E-3</v>
      </c>
      <c r="AF389" s="1">
        <f>(Table2[[#This Row],[Current Week High]]/Table2[[#This Row],[Close Price]])-1</f>
        <v>2.9800889029169664E-2</v>
      </c>
      <c r="AG389" s="1">
        <f>(Table2[[#This Row],[Close Price]]/Table2[[#This Row],[Current Month Low]])-1</f>
        <v>2.754054054054067E-2</v>
      </c>
      <c r="AH389" s="1">
        <f>(Table2[[#This Row],[Current Month High]]/Table2[[#This Row],[Close Price]])-1</f>
        <v>4.755516978352925E-2</v>
      </c>
      <c r="AI389">
        <v>6.7887109077040302</v>
      </c>
      <c r="AJ389">
        <v>52.754228775764297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-0.06</v>
      </c>
      <c r="AM389" t="s">
        <v>3215</v>
      </c>
      <c r="AN389">
        <v>-3.07</v>
      </c>
      <c r="AO389" t="s">
        <v>3215</v>
      </c>
      <c r="AP389">
        <v>8.7971531772916001E-2</v>
      </c>
      <c r="AQ389">
        <f>(Table2[[#This Row],[Sharpe Ratio]]-AVERAGE(Table2[Sharpe Ratio]))/_xlfn.STDEV.P(Table2[Sharpe Ratio])</f>
        <v>0.28764997953741306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-2.0525044366795608</v>
      </c>
      <c r="AS389">
        <f>_xlfn.RANK.AVG(Table2[[#This Row],[1Y Return vs Nifty Z-Score]],Table2[1Y Return vs Nifty Z-Score])</f>
        <v>444</v>
      </c>
      <c r="AT389">
        <f>_xlfn.RANK.AVG(Table2[[#This Row],[6M Return vs Nifty Z-Score]],Table2[6M Return vs Nifty Z-Score])</f>
        <v>451</v>
      </c>
      <c r="AU389">
        <f>_xlfn.RANK.AVG(Table2[[#This Row],[Sharpe Ratio Z-Score]],Table2[Sharpe Ratio Z-Score])</f>
        <v>263</v>
      </c>
      <c r="AV389">
        <f>(Table2[[#This Row],[Rank 1Y]]+Table2[[#This Row],[Rank 6M]]+Table2[[#This Row],[Rank Sharpe]])/3</f>
        <v>386</v>
      </c>
    </row>
    <row r="390" spans="1:48" x14ac:dyDescent="0.3">
      <c r="A390" t="s">
        <v>892</v>
      </c>
      <c r="B390" t="s">
        <v>893</v>
      </c>
      <c r="C390" t="s">
        <v>3170</v>
      </c>
      <c r="D390" t="s">
        <v>51</v>
      </c>
      <c r="E390">
        <v>17887.705127957001</v>
      </c>
      <c r="F390">
        <v>213.55</v>
      </c>
      <c r="G390">
        <v>22.950200739549199</v>
      </c>
      <c r="H390">
        <f>(Table2[[#This Row],[1Y Return vs Nifty]]-AVERAGE(Table2[1Y Return vs Nifty]))/_xlfn.STDEV.P(Table2[1Y Return vs Nifty])</f>
        <v>-8.498466304676576E-2</v>
      </c>
      <c r="I390">
        <v>-8.3456058044894602E-2</v>
      </c>
      <c r="J390">
        <f>(Table2[[#This Row],[1M Return vs Nifty]]-AVERAGE(Table2[1M Return vs Nifty]))/_xlfn.STDEV.P(Table2[1M Return vs Nifty])</f>
        <v>-0.25154530741811465</v>
      </c>
      <c r="K390">
        <v>12.348461274650999</v>
      </c>
      <c r="L390">
        <f>(Table2[[#This Row],[6M Return vs Nifty]]-AVERAGE(Table2[6M Return vs Nifty]))/_xlfn.STDEV.P(Table2[6M Return vs Nifty])</f>
        <v>-0.13696095237782541</v>
      </c>
      <c r="M390">
        <v>1.1432012801892899</v>
      </c>
      <c r="N390">
        <f>(Table2[[#This Row],[1W Return vs Nifty]]-AVERAGE(Table2[1W Return vs Nifty]))/_xlfn.STDEV.P(Table2[1W Return vs Nifty])</f>
        <v>0.26624540784448425</v>
      </c>
      <c r="O390">
        <v>209.26</v>
      </c>
      <c r="P390">
        <v>206.88372911761499</v>
      </c>
      <c r="Q390">
        <v>186.69108492217001</v>
      </c>
      <c r="R390">
        <v>57.4660166160307</v>
      </c>
      <c r="S390" s="1">
        <f>(Table2[[#This Row],[Close Price]]-Table2[[#This Row],[20D EMA]])/Table2[[#This Row],[20D EMA]]</f>
        <v>2.0500812386504925E-2</v>
      </c>
      <c r="T390" s="1">
        <f>(Table2[[#This Row],[Close Price]]-Table2[[#This Row],[50D EMA]])/Table2[[#This Row],[50D EMA]]</f>
        <v>3.2222306272308127E-2</v>
      </c>
      <c r="U390" s="1">
        <f>(Table2[[#This Row],[Close Price]]-Table2[[#This Row],[200D EMA]])/Table2[[#This Row],[200D EMA]]</f>
        <v>0.14386822535755936</v>
      </c>
      <c r="V390">
        <v>0.56769160818939202</v>
      </c>
      <c r="W390">
        <v>210.37</v>
      </c>
      <c r="X390">
        <v>215</v>
      </c>
      <c r="Y390">
        <v>210.37</v>
      </c>
      <c r="Z390">
        <v>215</v>
      </c>
      <c r="AA390">
        <v>200.53</v>
      </c>
      <c r="AB390">
        <v>218.35</v>
      </c>
      <c r="AC390" s="1">
        <f>(Table2[[#This Row],[Close Price]]/Table2[[#This Row],[Day Low]])-1</f>
        <v>1.5116223796168615E-2</v>
      </c>
      <c r="AD390" s="1">
        <f>(Table2[[#This Row],[Day High]]/Table2[[#This Row],[Close Price]])-1</f>
        <v>6.789978927651541E-3</v>
      </c>
      <c r="AE390" s="1">
        <f>(Table2[[#This Row],[Close Price]]/Table2[[#This Row],[Current Week Low]])-1</f>
        <v>1.5116223796168615E-2</v>
      </c>
      <c r="AF390" s="1">
        <f>(Table2[[#This Row],[Current Week High]]/Table2[[#This Row],[Close Price]])-1</f>
        <v>6.789978927651541E-3</v>
      </c>
      <c r="AG390" s="1">
        <f>(Table2[[#This Row],[Close Price]]/Table2[[#This Row],[Current Month Low]])-1</f>
        <v>6.4927940956465369E-2</v>
      </c>
      <c r="AH390" s="1">
        <f>(Table2[[#This Row],[Current Month High]]/Table2[[#This Row],[Close Price]])-1</f>
        <v>2.247717162257068E-2</v>
      </c>
      <c r="AI390">
        <v>7.8904237883399704</v>
      </c>
      <c r="AJ390">
        <v>70.3629836457918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0</v>
      </c>
      <c r="AM390" t="s">
        <v>3217</v>
      </c>
      <c r="AN390">
        <v>-1.37</v>
      </c>
      <c r="AO390" t="s">
        <v>3215</v>
      </c>
      <c r="AP390">
        <v>1.3793689955462001E-2</v>
      </c>
      <c r="AQ390">
        <f>(Table2[[#This Row],[Sharpe Ratio]]-AVERAGE(Table2[Sharpe Ratio]))/_xlfn.STDEV.P(Table2[Sharpe Ratio])</f>
        <v>-0.57518140179419242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-0.78242691679241405</v>
      </c>
      <c r="AS390">
        <f>_xlfn.RANK.AVG(Table2[[#This Row],[1Y Return vs Nifty Z-Score]],Table2[1Y Return vs Nifty Z-Score])</f>
        <v>319</v>
      </c>
      <c r="AT390">
        <f>_xlfn.RANK.AVG(Table2[[#This Row],[6M Return vs Nifty Z-Score]],Table2[6M Return vs Nifty Z-Score])</f>
        <v>353</v>
      </c>
      <c r="AU390">
        <f>_xlfn.RANK.AVG(Table2[[#This Row],[Sharpe Ratio Z-Score]],Table2[Sharpe Ratio Z-Score])</f>
        <v>489</v>
      </c>
      <c r="AV390">
        <f>(Table2[[#This Row],[Rank 1Y]]+Table2[[#This Row],[Rank 6M]]+Table2[[#This Row],[Rank Sharpe]])/3</f>
        <v>387</v>
      </c>
    </row>
    <row r="391" spans="1:48" x14ac:dyDescent="0.3">
      <c r="A391" t="s">
        <v>1621</v>
      </c>
      <c r="B391" t="s">
        <v>1622</v>
      </c>
      <c r="C391" t="s">
        <v>3182</v>
      </c>
      <c r="D391" t="s">
        <v>1395</v>
      </c>
      <c r="E391">
        <v>5878.0805507550003</v>
      </c>
      <c r="F391">
        <v>875.55</v>
      </c>
      <c r="G391">
        <v>-8.1625794624368897</v>
      </c>
      <c r="H391">
        <f>(Table2[[#This Row],[1Y Return vs Nifty]]-AVERAGE(Table2[1Y Return vs Nifty]))/_xlfn.STDEV.P(Table2[1Y Return vs Nifty])</f>
        <v>-0.60297005429831863</v>
      </c>
      <c r="I391">
        <v>3.3166711868405998</v>
      </c>
      <c r="J391">
        <f>(Table2[[#This Row],[1M Return vs Nifty]]-AVERAGE(Table2[1M Return vs Nifty]))/_xlfn.STDEV.P(Table2[1M Return vs Nifty])</f>
        <v>7.6978286181831418E-2</v>
      </c>
      <c r="K391">
        <v>2.4626576075014799</v>
      </c>
      <c r="L391">
        <f>(Table2[[#This Row],[6M Return vs Nifty]]-AVERAGE(Table2[6M Return vs Nifty]))/_xlfn.STDEV.P(Table2[6M Return vs Nifty])</f>
        <v>-0.43127361604186004</v>
      </c>
      <c r="M391">
        <v>-0.77661894742144899</v>
      </c>
      <c r="N391">
        <f>(Table2[[#This Row],[1W Return vs Nifty]]-AVERAGE(Table2[1W Return vs Nifty]))/_xlfn.STDEV.P(Table2[1W Return vs Nifty])</f>
        <v>-0.19805875708647902</v>
      </c>
      <c r="O391">
        <v>902.58</v>
      </c>
      <c r="P391">
        <v>859.21453839944797</v>
      </c>
      <c r="Q391">
        <v>792.52809660642595</v>
      </c>
      <c r="R391">
        <v>46.356309824413302</v>
      </c>
      <c r="S391" s="1">
        <f>(Table2[[#This Row],[Close Price]]-Table2[[#This Row],[20D EMA]])/Table2[[#This Row],[20D EMA]]</f>
        <v>-2.9947483879545399E-2</v>
      </c>
      <c r="T391" s="1">
        <f>(Table2[[#This Row],[Close Price]]-Table2[[#This Row],[50D EMA]])/Table2[[#This Row],[50D EMA]]</f>
        <v>1.9012087052183515E-2</v>
      </c>
      <c r="U391" s="1">
        <f>(Table2[[#This Row],[Close Price]]-Table2[[#This Row],[200D EMA]])/Table2[[#This Row],[200D EMA]]</f>
        <v>0.10475578562964584</v>
      </c>
      <c r="V391">
        <v>0.71611704927925801</v>
      </c>
      <c r="W391">
        <v>871.35</v>
      </c>
      <c r="X391">
        <v>934</v>
      </c>
      <c r="Y391">
        <v>871.35</v>
      </c>
      <c r="Z391">
        <v>934</v>
      </c>
      <c r="AA391">
        <v>871.35</v>
      </c>
      <c r="AB391">
        <v>969.3</v>
      </c>
      <c r="AC391" s="1">
        <f>(Table2[[#This Row],[Close Price]]/Table2[[#This Row],[Day Low]])-1</f>
        <v>4.8201067309345813E-3</v>
      </c>
      <c r="AD391" s="1">
        <f>(Table2[[#This Row],[Day High]]/Table2[[#This Row],[Close Price]])-1</f>
        <v>6.675803780480849E-2</v>
      </c>
      <c r="AE391" s="1">
        <f>(Table2[[#This Row],[Close Price]]/Table2[[#This Row],[Current Week Low]])-1</f>
        <v>4.8201067309345813E-3</v>
      </c>
      <c r="AF391" s="1">
        <f>(Table2[[#This Row],[Current Week High]]/Table2[[#This Row],[Close Price]])-1</f>
        <v>6.675803780480849E-2</v>
      </c>
      <c r="AG391" s="1">
        <f>(Table2[[#This Row],[Close Price]]/Table2[[#This Row],[Current Month Low]])-1</f>
        <v>4.8201067309345813E-3</v>
      </c>
      <c r="AH391" s="1">
        <f>(Table2[[#This Row],[Current Month High]]/Table2[[#This Row],[Close Price]])-1</f>
        <v>0.10707555250985101</v>
      </c>
      <c r="AI391">
        <v>24.378961795442802</v>
      </c>
      <c r="AJ391">
        <v>43.438728702490103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0.09</v>
      </c>
      <c r="AM391" t="s">
        <v>3216</v>
      </c>
      <c r="AN391">
        <v>-7.15</v>
      </c>
      <c r="AO391" t="s">
        <v>3215</v>
      </c>
      <c r="AP391">
        <v>0.121422557279663</v>
      </c>
      <c r="AQ391">
        <f>(Table2[[#This Row],[Sharpe Ratio]]-AVERAGE(Table2[Sharpe Ratio]))/_xlfn.STDEV.P(Table2[Sharpe Ratio])</f>
        <v>0.676749929573354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-0.47857421167147229</v>
      </c>
      <c r="AS391">
        <f>_xlfn.RANK.AVG(Table2[[#This Row],[1Y Return vs Nifty Z-Score]],Table2[1Y Return vs Nifty Z-Score])</f>
        <v>532</v>
      </c>
      <c r="AT391">
        <f>_xlfn.RANK.AVG(Table2[[#This Row],[6M Return vs Nifty Z-Score]],Table2[6M Return vs Nifty Z-Score])</f>
        <v>456</v>
      </c>
      <c r="AU391">
        <f>_xlfn.RANK.AVG(Table2[[#This Row],[Sharpe Ratio Z-Score]],Table2[Sharpe Ratio Z-Score])</f>
        <v>179</v>
      </c>
      <c r="AV391">
        <f>(Table2[[#This Row],[Rank 1Y]]+Table2[[#This Row],[Rank 6M]]+Table2[[#This Row],[Rank Sharpe]])/3</f>
        <v>389</v>
      </c>
    </row>
    <row r="392" spans="1:48" x14ac:dyDescent="0.3">
      <c r="A392" t="s">
        <v>176</v>
      </c>
      <c r="B392" t="s">
        <v>177</v>
      </c>
      <c r="C392" t="s">
        <v>3177</v>
      </c>
      <c r="D392" t="s">
        <v>178</v>
      </c>
      <c r="E392">
        <v>150630.625756975</v>
      </c>
      <c r="F392">
        <v>685.15</v>
      </c>
      <c r="G392">
        <v>15.7040920811995</v>
      </c>
      <c r="H392">
        <f>(Table2[[#This Row],[1Y Return vs Nifty]]-AVERAGE(Table2[1Y Return vs Nifty]))/_xlfn.STDEV.P(Table2[1Y Return vs Nifty])</f>
        <v>-0.20562249753405265</v>
      </c>
      <c r="I392">
        <v>2.78256476472593</v>
      </c>
      <c r="J392">
        <f>(Table2[[#This Row],[1M Return vs Nifty]]-AVERAGE(Table2[1M Return vs Nifty]))/_xlfn.STDEV.P(Table2[1M Return vs Nifty])</f>
        <v>2.5372405424909858E-2</v>
      </c>
      <c r="K392">
        <v>13.7353421345741</v>
      </c>
      <c r="L392">
        <f>(Table2[[#This Row],[6M Return vs Nifty]]-AVERAGE(Table2[6M Return vs Nifty]))/_xlfn.STDEV.P(Table2[6M Return vs Nifty])</f>
        <v>-9.5671785223413491E-2</v>
      </c>
      <c r="M392">
        <v>0.43045158264343503</v>
      </c>
      <c r="N392">
        <f>(Table2[[#This Row],[1W Return vs Nifty]]-AVERAGE(Table2[1W Return vs Nifty]))/_xlfn.STDEV.P(Table2[1W Return vs Nifty])</f>
        <v>9.3868511109898758E-2</v>
      </c>
      <c r="O392">
        <v>671.61</v>
      </c>
      <c r="P392">
        <v>667.82394043571298</v>
      </c>
      <c r="Q392">
        <v>614.35728662705696</v>
      </c>
      <c r="R392">
        <v>52.352509005794801</v>
      </c>
      <c r="S392" s="1">
        <f>(Table2[[#This Row],[Close Price]]-Table2[[#This Row],[20D EMA]])/Table2[[#This Row],[20D EMA]]</f>
        <v>2.0160509819686968E-2</v>
      </c>
      <c r="T392" s="1">
        <f>(Table2[[#This Row],[Close Price]]-Table2[[#This Row],[50D EMA]])/Table2[[#This Row],[50D EMA]]</f>
        <v>2.5944052788797647E-2</v>
      </c>
      <c r="U392" s="1">
        <f>(Table2[[#This Row],[Close Price]]-Table2[[#This Row],[200D EMA]])/Table2[[#This Row],[200D EMA]]</f>
        <v>0.11523052613505899</v>
      </c>
      <c r="V392">
        <v>0.84033798765015599</v>
      </c>
      <c r="W392">
        <v>676.55</v>
      </c>
      <c r="X392">
        <v>687.55</v>
      </c>
      <c r="Y392">
        <v>676.55</v>
      </c>
      <c r="Z392">
        <v>687.55</v>
      </c>
      <c r="AA392">
        <v>645.4</v>
      </c>
      <c r="AB392">
        <v>706.7</v>
      </c>
      <c r="AC392" s="1">
        <f>(Table2[[#This Row],[Close Price]]/Table2[[#This Row],[Day Low]])-1</f>
        <v>1.2711551252678976E-2</v>
      </c>
      <c r="AD392" s="1">
        <f>(Table2[[#This Row],[Day High]]/Table2[[#This Row],[Close Price]])-1</f>
        <v>3.5028825804568342E-3</v>
      </c>
      <c r="AE392" s="1">
        <f>(Table2[[#This Row],[Close Price]]/Table2[[#This Row],[Current Week Low]])-1</f>
        <v>1.2711551252678976E-2</v>
      </c>
      <c r="AF392" s="1">
        <f>(Table2[[#This Row],[Current Week High]]/Table2[[#This Row],[Close Price]])-1</f>
        <v>3.5028825804568342E-3</v>
      </c>
      <c r="AG392" s="1">
        <f>(Table2[[#This Row],[Close Price]]/Table2[[#This Row],[Current Month Low]])-1</f>
        <v>6.1589711806631531E-2</v>
      </c>
      <c r="AH392" s="1">
        <f>(Table2[[#This Row],[Current Month High]]/Table2[[#This Row],[Close Price]])-1</f>
        <v>3.1452966503685342E-2</v>
      </c>
      <c r="AI392">
        <v>4.3931985696562696</v>
      </c>
      <c r="AJ392">
        <v>52.679665738161503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0.04</v>
      </c>
      <c r="AM392" t="s">
        <v>3216</v>
      </c>
      <c r="AN392">
        <v>-2.19</v>
      </c>
      <c r="AO392" t="s">
        <v>3215</v>
      </c>
      <c r="AP392">
        <v>2.2917276691630999E-2</v>
      </c>
      <c r="AQ392">
        <f>(Table2[[#This Row],[Sharpe Ratio]]-AVERAGE(Table2[Sharpe Ratio]))/_xlfn.STDEV.P(Table2[Sharpe Ratio])</f>
        <v>-0.4690564896453584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-0.65110985586801584</v>
      </c>
      <c r="AS392">
        <f>_xlfn.RANK.AVG(Table2[[#This Row],[1Y Return vs Nifty Z-Score]],Table2[1Y Return vs Nifty Z-Score])</f>
        <v>361</v>
      </c>
      <c r="AT392">
        <f>_xlfn.RANK.AVG(Table2[[#This Row],[6M Return vs Nifty Z-Score]],Table2[6M Return vs Nifty Z-Score])</f>
        <v>341</v>
      </c>
      <c r="AU392">
        <f>_xlfn.RANK.AVG(Table2[[#This Row],[Sharpe Ratio Z-Score]],Table2[Sharpe Ratio Z-Score])</f>
        <v>466</v>
      </c>
      <c r="AV392">
        <f>(Table2[[#This Row],[Rank 1Y]]+Table2[[#This Row],[Rank 6M]]+Table2[[#This Row],[Rank Sharpe]])/3</f>
        <v>389.33333333333331</v>
      </c>
    </row>
    <row r="393" spans="1:48" x14ac:dyDescent="0.3">
      <c r="A393" t="s">
        <v>447</v>
      </c>
      <c r="B393" t="s">
        <v>448</v>
      </c>
      <c r="C393" t="s">
        <v>3168</v>
      </c>
      <c r="D393" t="s">
        <v>449</v>
      </c>
      <c r="E393">
        <v>50227.502946679997</v>
      </c>
      <c r="F393">
        <v>336.1</v>
      </c>
      <c r="G393">
        <v>15.330968385534399</v>
      </c>
      <c r="H393">
        <f>(Table2[[#This Row],[1Y Return vs Nifty]]-AVERAGE(Table2[1Y Return vs Nifty]))/_xlfn.STDEV.P(Table2[1Y Return vs Nifty])</f>
        <v>-0.21183449859051801</v>
      </c>
      <c r="I393">
        <v>-12.490994337999201</v>
      </c>
      <c r="J393">
        <f>(Table2[[#This Row],[1M Return vs Nifty]]-AVERAGE(Table2[1M Return vs Nifty]))/_xlfn.STDEV.P(Table2[1M Return vs Nifty])</f>
        <v>-1.4503736952647452</v>
      </c>
      <c r="K393">
        <v>11.7635690832028</v>
      </c>
      <c r="L393">
        <f>(Table2[[#This Row],[6M Return vs Nifty]]-AVERAGE(Table2[6M Return vs Nifty]))/_xlfn.STDEV.P(Table2[6M Return vs Nifty])</f>
        <v>-0.15437391996420774</v>
      </c>
      <c r="M393">
        <v>-6.1225352725905999</v>
      </c>
      <c r="N393">
        <f>(Table2[[#This Row],[1W Return vs Nifty]]-AVERAGE(Table2[1W Return vs Nifty]))/_xlfn.STDEV.P(Table2[1W Return vs Nifty])</f>
        <v>-1.4909564875357186</v>
      </c>
      <c r="O393">
        <v>353.05</v>
      </c>
      <c r="P393">
        <v>350.98695749658702</v>
      </c>
      <c r="Q393">
        <v>305.80332996754697</v>
      </c>
      <c r="R393">
        <v>27.327366703667401</v>
      </c>
      <c r="S393" s="1">
        <f>(Table2[[#This Row],[Close Price]]-Table2[[#This Row],[20D EMA]])/Table2[[#This Row],[20D EMA]]</f>
        <v>-4.8010196855969377E-2</v>
      </c>
      <c r="T393" s="1">
        <f>(Table2[[#This Row],[Close Price]]-Table2[[#This Row],[50D EMA]])/Table2[[#This Row],[50D EMA]]</f>
        <v>-4.2414560366482452E-2</v>
      </c>
      <c r="U393" s="1">
        <f>(Table2[[#This Row],[Close Price]]-Table2[[#This Row],[200D EMA]])/Table2[[#This Row],[200D EMA]]</f>
        <v>9.9072400668979793E-2</v>
      </c>
      <c r="V393">
        <v>0.61777096990971003</v>
      </c>
      <c r="W393">
        <v>333.45</v>
      </c>
      <c r="X393">
        <v>338.1</v>
      </c>
      <c r="Y393">
        <v>333.45</v>
      </c>
      <c r="Z393">
        <v>338.1</v>
      </c>
      <c r="AA393">
        <v>333.45</v>
      </c>
      <c r="AB393">
        <v>372.25</v>
      </c>
      <c r="AC393" s="1">
        <f>(Table2[[#This Row],[Close Price]]/Table2[[#This Row],[Day Low]])-1</f>
        <v>7.947218473534301E-3</v>
      </c>
      <c r="AD393" s="1">
        <f>(Table2[[#This Row],[Day High]]/Table2[[#This Row],[Close Price]])-1</f>
        <v>5.9506099375186139E-3</v>
      </c>
      <c r="AE393" s="1">
        <f>(Table2[[#This Row],[Close Price]]/Table2[[#This Row],[Current Week Low]])-1</f>
        <v>7.947218473534301E-3</v>
      </c>
      <c r="AF393" s="1">
        <f>(Table2[[#This Row],[Current Week High]]/Table2[[#This Row],[Close Price]])-1</f>
        <v>5.9506099375186139E-3</v>
      </c>
      <c r="AG393" s="1">
        <f>(Table2[[#This Row],[Close Price]]/Table2[[#This Row],[Current Month Low]])-1</f>
        <v>7.947218473534301E-3</v>
      </c>
      <c r="AH393" s="1">
        <f>(Table2[[#This Row],[Current Month High]]/Table2[[#This Row],[Close Price]])-1</f>
        <v>0.10755727462064857</v>
      </c>
      <c r="AI393">
        <v>14.3112168997322</v>
      </c>
      <c r="AJ393">
        <v>75.326030255607705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0.02</v>
      </c>
      <c r="AM393" t="s">
        <v>3216</v>
      </c>
      <c r="AN393">
        <v>-8.06</v>
      </c>
      <c r="AO393" t="s">
        <v>3215</v>
      </c>
      <c r="AP393">
        <v>2.8937154664075999E-2</v>
      </c>
      <c r="AQ393">
        <f>(Table2[[#This Row],[Sharpe Ratio]]-AVERAGE(Table2[Sharpe Ratio]))/_xlfn.STDEV.P(Table2[Sharpe Ratio])</f>
        <v>-0.39903369713550352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-3.706572298490693</v>
      </c>
      <c r="AS393">
        <f>_xlfn.RANK.AVG(Table2[[#This Row],[1Y Return vs Nifty Z-Score]],Table2[1Y Return vs Nifty Z-Score])</f>
        <v>365</v>
      </c>
      <c r="AT393">
        <f>_xlfn.RANK.AVG(Table2[[#This Row],[6M Return vs Nifty Z-Score]],Table2[6M Return vs Nifty Z-Score])</f>
        <v>358</v>
      </c>
      <c r="AU393">
        <f>_xlfn.RANK.AVG(Table2[[#This Row],[Sharpe Ratio Z-Score]],Table2[Sharpe Ratio Z-Score])</f>
        <v>449</v>
      </c>
      <c r="AV393">
        <f>(Table2[[#This Row],[Rank 1Y]]+Table2[[#This Row],[Rank 6M]]+Table2[[#This Row],[Rank Sharpe]])/3</f>
        <v>390.66666666666669</v>
      </c>
    </row>
    <row r="394" spans="1:48" x14ac:dyDescent="0.3">
      <c r="A394" t="s">
        <v>1464</v>
      </c>
      <c r="B394" t="s">
        <v>1465</v>
      </c>
      <c r="C394" t="s">
        <v>3176</v>
      </c>
      <c r="D394" t="s">
        <v>206</v>
      </c>
      <c r="E394">
        <v>7385.055373575</v>
      </c>
      <c r="F394">
        <v>532.95000000000005</v>
      </c>
      <c r="G394">
        <v>1.9582475815524001</v>
      </c>
      <c r="H394">
        <f>(Table2[[#This Row],[1Y Return vs Nifty]]-AVERAGE(Table2[1Y Return vs Nifty]))/_xlfn.STDEV.P(Table2[1Y Return vs Nifty])</f>
        <v>-0.43447207622834733</v>
      </c>
      <c r="I394">
        <v>-9.93341693441422</v>
      </c>
      <c r="J394">
        <f>(Table2[[#This Row],[1M Return vs Nifty]]-AVERAGE(Table2[1M Return vs Nifty]))/_xlfn.STDEV.P(Table2[1M Return vs Nifty])</f>
        <v>-1.2032580848711543</v>
      </c>
      <c r="K394">
        <v>15.254689488210101</v>
      </c>
      <c r="L394">
        <f>(Table2[[#This Row],[6M Return vs Nifty]]-AVERAGE(Table2[6M Return vs Nifty]))/_xlfn.STDEV.P(Table2[6M Return vs Nifty])</f>
        <v>-5.0438925889433953E-2</v>
      </c>
      <c r="M394">
        <v>0.86422743017904202</v>
      </c>
      <c r="N394">
        <f>(Table2[[#This Row],[1W Return vs Nifty]]-AVERAGE(Table2[1W Return vs Nifty]))/_xlfn.STDEV.P(Table2[1W Return vs Nifty])</f>
        <v>0.19877621536296458</v>
      </c>
      <c r="O394">
        <v>533.16999999999996</v>
      </c>
      <c r="P394">
        <v>524.48341888449704</v>
      </c>
      <c r="Q394">
        <v>464.23977519222899</v>
      </c>
      <c r="R394">
        <v>49.818611968111</v>
      </c>
      <c r="S394" s="1">
        <f>(Table2[[#This Row],[Close Price]]-Table2[[#This Row],[20D EMA]])/Table2[[#This Row],[20D EMA]]</f>
        <v>-4.1262636682467809E-4</v>
      </c>
      <c r="T394" s="1">
        <f>(Table2[[#This Row],[Close Price]]-Table2[[#This Row],[50D EMA]])/Table2[[#This Row],[50D EMA]]</f>
        <v>1.6142705013459224E-2</v>
      </c>
      <c r="U394" s="1">
        <f>(Table2[[#This Row],[Close Price]]-Table2[[#This Row],[200D EMA]])/Table2[[#This Row],[200D EMA]]</f>
        <v>0.14800589798519534</v>
      </c>
      <c r="V394">
        <v>0.93247776929178094</v>
      </c>
      <c r="W394">
        <v>518</v>
      </c>
      <c r="X394">
        <v>536</v>
      </c>
      <c r="Y394">
        <v>518</v>
      </c>
      <c r="Z394">
        <v>536</v>
      </c>
      <c r="AA394">
        <v>504.45</v>
      </c>
      <c r="AB394">
        <v>559.70000000000005</v>
      </c>
      <c r="AC394" s="1">
        <f>(Table2[[#This Row],[Close Price]]/Table2[[#This Row],[Day Low]])-1</f>
        <v>2.8861003861003987E-2</v>
      </c>
      <c r="AD394" s="1">
        <f>(Table2[[#This Row],[Day High]]/Table2[[#This Row],[Close Price]])-1</f>
        <v>5.7228633080026459E-3</v>
      </c>
      <c r="AE394" s="1">
        <f>(Table2[[#This Row],[Close Price]]/Table2[[#This Row],[Current Week Low]])-1</f>
        <v>2.8861003861003987E-2</v>
      </c>
      <c r="AF394" s="1">
        <f>(Table2[[#This Row],[Current Week High]]/Table2[[#This Row],[Close Price]])-1</f>
        <v>5.7228633080026459E-3</v>
      </c>
      <c r="AG394" s="1">
        <f>(Table2[[#This Row],[Close Price]]/Table2[[#This Row],[Current Month Low]])-1</f>
        <v>5.6497175141243083E-2</v>
      </c>
      <c r="AH394" s="1">
        <f>(Table2[[#This Row],[Current Month High]]/Table2[[#This Row],[Close Price]])-1</f>
        <v>5.0192325734121468E-2</v>
      </c>
      <c r="AI394">
        <v>20.011258091753401</v>
      </c>
      <c r="AJ394">
        <v>50.6572438162544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0</v>
      </c>
      <c r="AM394" t="s">
        <v>3217</v>
      </c>
      <c r="AN394">
        <v>1.27</v>
      </c>
      <c r="AO394" t="s">
        <v>3216</v>
      </c>
      <c r="AP394">
        <v>4.3039135561727997E-2</v>
      </c>
      <c r="AQ394">
        <f>(Table2[[#This Row],[Sharpe Ratio]]-AVERAGE(Table2[Sharpe Ratio]))/_xlfn.STDEV.P(Table2[Sharpe Ratio])</f>
        <v>-0.23500045810737699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-1.7243933297333478</v>
      </c>
      <c r="AS394">
        <f>_xlfn.RANK.AVG(Table2[[#This Row],[1Y Return vs Nifty Z-Score]],Table2[1Y Return vs Nifty Z-Score])</f>
        <v>446</v>
      </c>
      <c r="AT394">
        <f>_xlfn.RANK.AVG(Table2[[#This Row],[6M Return vs Nifty Z-Score]],Table2[6M Return vs Nifty Z-Score])</f>
        <v>327</v>
      </c>
      <c r="AU394">
        <f>_xlfn.RANK.AVG(Table2[[#This Row],[Sharpe Ratio Z-Score]],Table2[Sharpe Ratio Z-Score])</f>
        <v>401</v>
      </c>
      <c r="AV394">
        <f>(Table2[[#This Row],[Rank 1Y]]+Table2[[#This Row],[Rank 6M]]+Table2[[#This Row],[Rank Sharpe]])/3</f>
        <v>391.33333333333331</v>
      </c>
    </row>
    <row r="395" spans="1:48" x14ac:dyDescent="0.3">
      <c r="A395" t="s">
        <v>378</v>
      </c>
      <c r="B395" t="s">
        <v>379</v>
      </c>
      <c r="C395" t="s">
        <v>3177</v>
      </c>
      <c r="D395" t="s">
        <v>380</v>
      </c>
      <c r="E395">
        <v>64675.540503650001</v>
      </c>
      <c r="F395">
        <v>219.1</v>
      </c>
      <c r="G395">
        <v>21.485426307516001</v>
      </c>
      <c r="H395">
        <f>(Table2[[#This Row],[1Y Return vs Nifty]]-AVERAGE(Table2[1Y Return vs Nifty]))/_xlfn.STDEV.P(Table2[1Y Return vs Nifty])</f>
        <v>-0.10937116121074385</v>
      </c>
      <c r="I395">
        <v>-0.23491331037869201</v>
      </c>
      <c r="J395">
        <f>(Table2[[#This Row],[1M Return vs Nifty]]-AVERAGE(Table2[1M Return vs Nifty]))/_xlfn.STDEV.P(Table2[1M Return vs Nifty])</f>
        <v>-0.26617925410005677</v>
      </c>
      <c r="K395">
        <v>-7.1675762521992699</v>
      </c>
      <c r="L395">
        <f>(Table2[[#This Row],[6M Return vs Nifty]]-AVERAGE(Table2[6M Return vs Nifty]))/_xlfn.STDEV.P(Table2[6M Return vs Nifty])</f>
        <v>-0.717977648853524</v>
      </c>
      <c r="M395">
        <v>2.8083681305755701</v>
      </c>
      <c r="N395">
        <f>(Table2[[#This Row],[1W Return vs Nifty]]-AVERAGE(Table2[1W Return vs Nifty]))/_xlfn.STDEV.P(Table2[1W Return vs Nifty])</f>
        <v>0.66896223144078515</v>
      </c>
      <c r="O395">
        <v>218.13</v>
      </c>
      <c r="P395">
        <v>226.95406818844299</v>
      </c>
      <c r="Q395">
        <v>220.35995911429799</v>
      </c>
      <c r="R395">
        <v>58.507708915364603</v>
      </c>
      <c r="S395" s="1">
        <f>(Table2[[#This Row],[Close Price]]-Table2[[#This Row],[20D EMA]])/Table2[[#This Row],[20D EMA]]</f>
        <v>4.4468894695823538E-3</v>
      </c>
      <c r="T395" s="1">
        <f>(Table2[[#This Row],[Close Price]]-Table2[[#This Row],[50D EMA]])/Table2[[#This Row],[50D EMA]]</f>
        <v>-3.4606421691994772E-2</v>
      </c>
      <c r="U395" s="1">
        <f>(Table2[[#This Row],[Close Price]]-Table2[[#This Row],[200D EMA]])/Table2[[#This Row],[200D EMA]]</f>
        <v>-5.7177316576124144E-3</v>
      </c>
      <c r="V395">
        <v>0.92443340403571395</v>
      </c>
      <c r="W395">
        <v>218.56</v>
      </c>
      <c r="X395">
        <v>223.5</v>
      </c>
      <c r="Y395">
        <v>218.56</v>
      </c>
      <c r="Z395">
        <v>223.5</v>
      </c>
      <c r="AA395">
        <v>204.9</v>
      </c>
      <c r="AB395">
        <v>223.5</v>
      </c>
      <c r="AC395" s="1">
        <f>(Table2[[#This Row],[Close Price]]/Table2[[#This Row],[Day Low]])-1</f>
        <v>2.4707174231330953E-3</v>
      </c>
      <c r="AD395" s="1">
        <f>(Table2[[#This Row],[Day High]]/Table2[[#This Row],[Close Price]])-1</f>
        <v>2.0082154267457852E-2</v>
      </c>
      <c r="AE395" s="1">
        <f>(Table2[[#This Row],[Close Price]]/Table2[[#This Row],[Current Week Low]])-1</f>
        <v>2.4707174231330953E-3</v>
      </c>
      <c r="AF395" s="1">
        <f>(Table2[[#This Row],[Current Week High]]/Table2[[#This Row],[Close Price]])-1</f>
        <v>2.0082154267457852E-2</v>
      </c>
      <c r="AG395" s="1">
        <f>(Table2[[#This Row],[Close Price]]/Table2[[#This Row],[Current Month Low]])-1</f>
        <v>6.9302098584675287E-2</v>
      </c>
      <c r="AH395" s="1">
        <f>(Table2[[#This Row],[Current Month High]]/Table2[[#This Row],[Close Price]])-1</f>
        <v>2.0082154267457852E-2</v>
      </c>
      <c r="AI395">
        <v>30.693747147421199</v>
      </c>
      <c r="AJ395">
        <v>55.776750799857801</v>
      </c>
      <c r="AK395" t="str">
        <f>IF(AND(Table2[[#This Row],[20D EMA]]&gt;Table2[[#This Row],[50D EMA]],Table2[[#This Row],[50D EMA]]&gt;Table2[[#This Row],[200D EMA]]),"Uptrend","Downtrend/NoTrend")</f>
        <v>Downtrend/NoTrend</v>
      </c>
      <c r="AL395">
        <v>-0.08</v>
      </c>
      <c r="AM395" t="s">
        <v>3215</v>
      </c>
      <c r="AN395">
        <v>-2.15</v>
      </c>
      <c r="AO395" t="s">
        <v>3215</v>
      </c>
      <c r="AP395">
        <v>8.3108204962501001E-2</v>
      </c>
      <c r="AQ395">
        <f>(Table2[[#This Row],[Sharpe Ratio]]-AVERAGE(Table2[Sharpe Ratio]))/_xlfn.STDEV.P(Table2[Sharpe Ratio])</f>
        <v>0.23108010790345518</v>
      </c>
      <c r="AR3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5">
        <f>_xlfn.RANK.AVG(Table2[[#This Row],[1Y Return vs Nifty Z-Score]],Table2[1Y Return vs Nifty Z-Score])</f>
        <v>327</v>
      </c>
      <c r="AT395">
        <f>_xlfn.RANK.AVG(Table2[[#This Row],[6M Return vs Nifty Z-Score]],Table2[6M Return vs Nifty Z-Score])</f>
        <v>563</v>
      </c>
      <c r="AU395">
        <f>_xlfn.RANK.AVG(Table2[[#This Row],[Sharpe Ratio Z-Score]],Table2[Sharpe Ratio Z-Score])</f>
        <v>285</v>
      </c>
      <c r="AV395">
        <f>(Table2[[#This Row],[Rank 1Y]]+Table2[[#This Row],[Rank 6M]]+Table2[[#This Row],[Rank Sharpe]])/3</f>
        <v>391.66666666666669</v>
      </c>
    </row>
    <row r="396" spans="1:48" x14ac:dyDescent="0.3">
      <c r="A396" t="s">
        <v>1409</v>
      </c>
      <c r="B396" t="s">
        <v>1410</v>
      </c>
      <c r="C396" t="s">
        <v>3187</v>
      </c>
      <c r="D396" t="s">
        <v>1411</v>
      </c>
      <c r="E396">
        <v>8034.1932426000003</v>
      </c>
      <c r="F396">
        <v>1065.05</v>
      </c>
      <c r="G396">
        <v>2.1167156241862402</v>
      </c>
      <c r="H396">
        <f>(Table2[[#This Row],[1Y Return vs Nifty]]-AVERAGE(Table2[1Y Return vs Nifty]))/_xlfn.STDEV.P(Table2[1Y Return vs Nifty])</f>
        <v>-0.4318337992716863</v>
      </c>
      <c r="I396">
        <v>9.6876090382121394</v>
      </c>
      <c r="J396">
        <f>(Table2[[#This Row],[1M Return vs Nifty]]-AVERAGE(Table2[1M Return vs Nifty]))/_xlfn.STDEV.P(Table2[1M Return vs Nifty])</f>
        <v>0.69254448320660866</v>
      </c>
      <c r="K396">
        <v>41.504969781119797</v>
      </c>
      <c r="L396">
        <f>(Table2[[#This Row],[6M Return vs Nifty]]-AVERAGE(Table2[6M Return vs Nifty]))/_xlfn.STDEV.P(Table2[6M Return vs Nifty])</f>
        <v>0.73106454869468429</v>
      </c>
      <c r="M396">
        <v>11.5591679054408</v>
      </c>
      <c r="N396">
        <f>(Table2[[#This Row],[1W Return vs Nifty]]-AVERAGE(Table2[1W Return vs Nifty]))/_xlfn.STDEV.P(Table2[1W Return vs Nifty])</f>
        <v>2.7853232966658359</v>
      </c>
      <c r="O396">
        <v>964.95</v>
      </c>
      <c r="P396">
        <v>924.16265419981505</v>
      </c>
      <c r="Q396">
        <v>824.07746440266101</v>
      </c>
      <c r="R396">
        <v>82.379971666342897</v>
      </c>
      <c r="S396" s="1">
        <f>(Table2[[#This Row],[Close Price]]-Table2[[#This Row],[20D EMA]])/Table2[[#This Row],[20D EMA]]</f>
        <v>0.10373594486760962</v>
      </c>
      <c r="T396" s="1">
        <f>(Table2[[#This Row],[Close Price]]-Table2[[#This Row],[50D EMA]])/Table2[[#This Row],[50D EMA]]</f>
        <v>0.15244864652334605</v>
      </c>
      <c r="U396" s="1">
        <f>(Table2[[#This Row],[Close Price]]-Table2[[#This Row],[200D EMA]])/Table2[[#This Row],[200D EMA]]</f>
        <v>0.29241490758639999</v>
      </c>
      <c r="V396">
        <v>2.0060716794457201</v>
      </c>
      <c r="W396">
        <v>1045.05</v>
      </c>
      <c r="X396">
        <v>1083.4000000000001</v>
      </c>
      <c r="Y396">
        <v>1045.05</v>
      </c>
      <c r="Z396">
        <v>1083.4000000000001</v>
      </c>
      <c r="AA396">
        <v>911.1</v>
      </c>
      <c r="AB396">
        <v>1083.4000000000001</v>
      </c>
      <c r="AC396" s="1">
        <f>(Table2[[#This Row],[Close Price]]/Table2[[#This Row],[Day Low]])-1</f>
        <v>1.9137840294722652E-2</v>
      </c>
      <c r="AD396" s="1">
        <f>(Table2[[#This Row],[Day High]]/Table2[[#This Row],[Close Price]])-1</f>
        <v>1.7229238063940722E-2</v>
      </c>
      <c r="AE396" s="1">
        <f>(Table2[[#This Row],[Close Price]]/Table2[[#This Row],[Current Week Low]])-1</f>
        <v>1.9137840294722652E-2</v>
      </c>
      <c r="AF396" s="1">
        <f>(Table2[[#This Row],[Current Week High]]/Table2[[#This Row],[Close Price]])-1</f>
        <v>1.7229238063940722E-2</v>
      </c>
      <c r="AG396" s="1">
        <f>(Table2[[#This Row],[Close Price]]/Table2[[#This Row],[Current Month Low]])-1</f>
        <v>0.16897157282405884</v>
      </c>
      <c r="AH396" s="1">
        <f>(Table2[[#This Row],[Current Month High]]/Table2[[#This Row],[Close Price]])-1</f>
        <v>1.7229238063940722E-2</v>
      </c>
      <c r="AI396">
        <v>1.7229238063940699</v>
      </c>
      <c r="AJ396">
        <v>80.059171597633096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0.09</v>
      </c>
      <c r="AM396" t="s">
        <v>3216</v>
      </c>
      <c r="AN396">
        <v>13.13</v>
      </c>
      <c r="AO396" t="s">
        <v>3216</v>
      </c>
      <c r="AP396">
        <v>-4.2849880888819998E-3</v>
      </c>
      <c r="AQ396">
        <f>(Table2[[#This Row],[Sharpe Ratio]]-AVERAGE(Table2[Sharpe Ratio]))/_xlfn.STDEV.P(Table2[Sharpe Ratio])</f>
        <v>-0.78547129925492309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2.9916272300405193</v>
      </c>
      <c r="AS396">
        <f>_xlfn.RANK.AVG(Table2[[#This Row],[1Y Return vs Nifty Z-Score]],Table2[1Y Return vs Nifty Z-Score])</f>
        <v>445</v>
      </c>
      <c r="AT396">
        <f>_xlfn.RANK.AVG(Table2[[#This Row],[6M Return vs Nifty Z-Score]],Table2[6M Return vs Nifty Z-Score])</f>
        <v>143</v>
      </c>
      <c r="AU396">
        <f>_xlfn.RANK.AVG(Table2[[#This Row],[Sharpe Ratio Z-Score]],Table2[Sharpe Ratio Z-Score])</f>
        <v>589</v>
      </c>
      <c r="AV396">
        <f>(Table2[[#This Row],[Rank 1Y]]+Table2[[#This Row],[Rank 6M]]+Table2[[#This Row],[Rank Sharpe]])/3</f>
        <v>392.33333333333331</v>
      </c>
    </row>
    <row r="397" spans="1:48" x14ac:dyDescent="0.3">
      <c r="A397" t="s">
        <v>298</v>
      </c>
      <c r="B397" t="s">
        <v>299</v>
      </c>
      <c r="C397" t="s">
        <v>3170</v>
      </c>
      <c r="D397" t="s">
        <v>234</v>
      </c>
      <c r="E397">
        <v>94467.201717119999</v>
      </c>
      <c r="F397">
        <v>4433</v>
      </c>
      <c r="G397">
        <v>41.664864588710302</v>
      </c>
      <c r="H397">
        <f>(Table2[[#This Row],[1Y Return vs Nifty]]-AVERAGE(Table2[1Y Return vs Nifty]))/_xlfn.STDEV.P(Table2[1Y Return vs Nifty])</f>
        <v>0.22658898653117174</v>
      </c>
      <c r="I397">
        <v>2.3441163423117701</v>
      </c>
      <c r="J397">
        <f>(Table2[[#This Row],[1M Return vs Nifty]]-AVERAGE(Table2[1M Return vs Nifty]))/_xlfn.STDEV.P(Table2[1M Return vs Nifty])</f>
        <v>-1.6990906582425847E-2</v>
      </c>
      <c r="K397">
        <v>3.2282917262244202</v>
      </c>
      <c r="L397">
        <f>(Table2[[#This Row],[6M Return vs Nifty]]-AVERAGE(Table2[6M Return vs Nifty]))/_xlfn.STDEV.P(Table2[6M Return vs Nifty])</f>
        <v>-0.40847973661026621</v>
      </c>
      <c r="M397">
        <v>-1.33966618819508</v>
      </c>
      <c r="N397">
        <f>(Table2[[#This Row],[1W Return vs Nifty]]-AVERAGE(Table2[1W Return vs Nifty]))/_xlfn.STDEV.P(Table2[1W Return vs Nifty])</f>
        <v>-0.33423045440703159</v>
      </c>
      <c r="O397">
        <v>4384.24</v>
      </c>
      <c r="P397">
        <v>4258.8895746489497</v>
      </c>
      <c r="Q397">
        <v>3759.2094982776398</v>
      </c>
      <c r="R397">
        <v>54.140490480189001</v>
      </c>
      <c r="S397" s="1">
        <f>(Table2[[#This Row],[Close Price]]-Table2[[#This Row],[20D EMA]])/Table2[[#This Row],[20D EMA]]</f>
        <v>1.1121653924055303E-2</v>
      </c>
      <c r="T397" s="1">
        <f>(Table2[[#This Row],[Close Price]]-Table2[[#This Row],[50D EMA]])/Table2[[#This Row],[50D EMA]]</f>
        <v>4.0881648208829592E-2</v>
      </c>
      <c r="U397" s="1">
        <f>(Table2[[#This Row],[Close Price]]-Table2[[#This Row],[200D EMA]])/Table2[[#This Row],[200D EMA]]</f>
        <v>0.17923728433626043</v>
      </c>
      <c r="V397">
        <v>0.64204248179261503</v>
      </c>
      <c r="W397">
        <v>4397.3</v>
      </c>
      <c r="X397">
        <v>4464.6000000000004</v>
      </c>
      <c r="Y397">
        <v>4397.3</v>
      </c>
      <c r="Z397">
        <v>4464.6000000000004</v>
      </c>
      <c r="AA397">
        <v>4323.5</v>
      </c>
      <c r="AB397">
        <v>4546.2</v>
      </c>
      <c r="AC397" s="1">
        <f>(Table2[[#This Row],[Close Price]]/Table2[[#This Row],[Day Low]])-1</f>
        <v>8.1186182430126319E-3</v>
      </c>
      <c r="AD397" s="1">
        <f>(Table2[[#This Row],[Day High]]/Table2[[#This Row],[Close Price]])-1</f>
        <v>7.1283555154524336E-3</v>
      </c>
      <c r="AE397" s="1">
        <f>(Table2[[#This Row],[Close Price]]/Table2[[#This Row],[Current Week Low]])-1</f>
        <v>8.1186182430126319E-3</v>
      </c>
      <c r="AF397" s="1">
        <f>(Table2[[#This Row],[Current Week High]]/Table2[[#This Row],[Close Price]])-1</f>
        <v>7.1283555154524336E-3</v>
      </c>
      <c r="AG397" s="1">
        <f>(Table2[[#This Row],[Close Price]]/Table2[[#This Row],[Current Month Low]])-1</f>
        <v>2.5326702902740861E-2</v>
      </c>
      <c r="AH397" s="1">
        <f>(Table2[[#This Row],[Current Month High]]/Table2[[#This Row],[Close Price]])-1</f>
        <v>2.5535754568012603E-2</v>
      </c>
      <c r="AI397">
        <v>2.5535754568012599</v>
      </c>
      <c r="AJ397">
        <v>72.984996000234105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0.08</v>
      </c>
      <c r="AM397" t="s">
        <v>3216</v>
      </c>
      <c r="AN397">
        <v>-0.47</v>
      </c>
      <c r="AO397" t="s">
        <v>3215</v>
      </c>
      <c r="AP397">
        <v>9.6094960934289993E-3</v>
      </c>
      <c r="AQ397">
        <f>(Table2[[#This Row],[Sharpe Ratio]]-AVERAGE(Table2[Sharpe Ratio]))/_xlfn.STDEV.P(Table2[Sharpe Ratio])</f>
        <v>-0.62385164726482401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-1.1569637583333758</v>
      </c>
      <c r="AS397">
        <f>_xlfn.RANK.AVG(Table2[[#This Row],[1Y Return vs Nifty Z-Score]],Table2[1Y Return vs Nifty Z-Score])</f>
        <v>237</v>
      </c>
      <c r="AT397">
        <f>_xlfn.RANK.AVG(Table2[[#This Row],[6M Return vs Nifty Z-Score]],Table2[6M Return vs Nifty Z-Score])</f>
        <v>443</v>
      </c>
      <c r="AU397">
        <f>_xlfn.RANK.AVG(Table2[[#This Row],[Sharpe Ratio Z-Score]],Table2[Sharpe Ratio Z-Score])</f>
        <v>501</v>
      </c>
      <c r="AV397">
        <f>(Table2[[#This Row],[Rank 1Y]]+Table2[[#This Row],[Rank 6M]]+Table2[[#This Row],[Rank Sharpe]])/3</f>
        <v>393.66666666666669</v>
      </c>
    </row>
    <row r="398" spans="1:48" x14ac:dyDescent="0.3">
      <c r="A398" t="s">
        <v>586</v>
      </c>
      <c r="B398" t="s">
        <v>587</v>
      </c>
      <c r="C398" t="s">
        <v>3180</v>
      </c>
      <c r="D398" t="s">
        <v>588</v>
      </c>
      <c r="E398">
        <v>34383.357224550004</v>
      </c>
      <c r="F398">
        <v>1259.75</v>
      </c>
      <c r="G398">
        <v>-11.124508301822001</v>
      </c>
      <c r="H398">
        <f>(Table2[[#This Row],[1Y Return vs Nifty]]-AVERAGE(Table2[1Y Return vs Nifty]))/_xlfn.STDEV.P(Table2[1Y Return vs Nifty])</f>
        <v>-0.6522821330893428</v>
      </c>
      <c r="I398">
        <v>-9.9164051000947104</v>
      </c>
      <c r="J398">
        <f>(Table2[[#This Row],[1M Return vs Nifty]]-AVERAGE(Table2[1M Return vs Nifty]))/_xlfn.STDEV.P(Table2[1M Return vs Nifty])</f>
        <v>-1.201614384932342</v>
      </c>
      <c r="K398">
        <v>5.28035363433822</v>
      </c>
      <c r="L398">
        <f>(Table2[[#This Row],[6M Return vs Nifty]]-AVERAGE(Table2[6M Return vs Nifty]))/_xlfn.STDEV.P(Table2[6M Return vs Nifty])</f>
        <v>-0.34738730280163316</v>
      </c>
      <c r="M398">
        <v>-0.93643353131975304</v>
      </c>
      <c r="N398">
        <f>(Table2[[#This Row],[1W Return vs Nifty]]-AVERAGE(Table2[1W Return vs Nifty]))/_xlfn.STDEV.P(Table2[1W Return vs Nifty])</f>
        <v>-0.23670955149603595</v>
      </c>
      <c r="O398">
        <v>1279.44</v>
      </c>
      <c r="P398">
        <v>1280.09016291429</v>
      </c>
      <c r="Q398">
        <v>1198.1939771760201</v>
      </c>
      <c r="R398">
        <v>45.484581717439497</v>
      </c>
      <c r="S398" s="1">
        <f>(Table2[[#This Row],[Close Price]]-Table2[[#This Row],[20D EMA]])/Table2[[#This Row],[20D EMA]]</f>
        <v>-1.538954542612397E-2</v>
      </c>
      <c r="T398" s="1">
        <f>(Table2[[#This Row],[Close Price]]-Table2[[#This Row],[50D EMA]])/Table2[[#This Row],[50D EMA]]</f>
        <v>-1.5889633014586235E-2</v>
      </c>
      <c r="U398" s="1">
        <f>(Table2[[#This Row],[Close Price]]-Table2[[#This Row],[200D EMA]])/Table2[[#This Row],[200D EMA]]</f>
        <v>5.1374004540616254E-2</v>
      </c>
      <c r="V398">
        <v>0.95783660119866099</v>
      </c>
      <c r="W398">
        <v>1252.1500000000001</v>
      </c>
      <c r="X398">
        <v>1288</v>
      </c>
      <c r="Y398">
        <v>1252.1500000000001</v>
      </c>
      <c r="Z398">
        <v>1288</v>
      </c>
      <c r="AA398">
        <v>1200</v>
      </c>
      <c r="AB398">
        <v>1318.4</v>
      </c>
      <c r="AC398" s="1">
        <f>(Table2[[#This Row],[Close Price]]/Table2[[#This Row],[Day Low]])-1</f>
        <v>6.0695603561873313E-3</v>
      </c>
      <c r="AD398" s="1">
        <f>(Table2[[#This Row],[Day High]]/Table2[[#This Row],[Close Price]])-1</f>
        <v>2.2425084342131418E-2</v>
      </c>
      <c r="AE398" s="1">
        <f>(Table2[[#This Row],[Close Price]]/Table2[[#This Row],[Current Week Low]])-1</f>
        <v>6.0695603561873313E-3</v>
      </c>
      <c r="AF398" s="1">
        <f>(Table2[[#This Row],[Current Week High]]/Table2[[#This Row],[Close Price]])-1</f>
        <v>2.2425084342131418E-2</v>
      </c>
      <c r="AG398" s="1">
        <f>(Table2[[#This Row],[Close Price]]/Table2[[#This Row],[Current Month Low]])-1</f>
        <v>4.9791666666666679E-2</v>
      </c>
      <c r="AH398" s="1">
        <f>(Table2[[#This Row],[Current Month High]]/Table2[[#This Row],[Close Price]])-1</f>
        <v>4.6556856519150758E-2</v>
      </c>
      <c r="AI398">
        <v>14.4036515181583</v>
      </c>
      <c r="AJ398">
        <v>27.241048431897301</v>
      </c>
      <c r="AK398" t="str">
        <f>IF(AND(Table2[[#This Row],[20D EMA]]&gt;Table2[[#This Row],[50D EMA]],Table2[[#This Row],[50D EMA]]&gt;Table2[[#This Row],[200D EMA]]),"Uptrend","Downtrend/NoTrend")</f>
        <v>Downtrend/NoTrend</v>
      </c>
      <c r="AL398">
        <v>-0.08</v>
      </c>
      <c r="AM398" t="s">
        <v>3215</v>
      </c>
      <c r="AN398">
        <v>-3.68</v>
      </c>
      <c r="AO398" t="s">
        <v>3215</v>
      </c>
      <c r="AP398">
        <v>0.111014320962117</v>
      </c>
      <c r="AQ398">
        <f>(Table2[[#This Row],[Sharpe Ratio]]-AVERAGE(Table2[Sharpe Ratio]))/_xlfn.STDEV.P(Table2[Sharpe Ratio])</f>
        <v>0.55568206484368909</v>
      </c>
      <c r="AR3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8">
        <f>_xlfn.RANK.AVG(Table2[[#This Row],[1Y Return vs Nifty Z-Score]],Table2[1Y Return vs Nifty Z-Score])</f>
        <v>556</v>
      </c>
      <c r="AT398">
        <f>_xlfn.RANK.AVG(Table2[[#This Row],[6M Return vs Nifty Z-Score]],Table2[6M Return vs Nifty Z-Score])</f>
        <v>426</v>
      </c>
      <c r="AU398">
        <f>_xlfn.RANK.AVG(Table2[[#This Row],[Sharpe Ratio Z-Score]],Table2[Sharpe Ratio Z-Score])</f>
        <v>203</v>
      </c>
      <c r="AV398">
        <f>(Table2[[#This Row],[Rank 1Y]]+Table2[[#This Row],[Rank 6M]]+Table2[[#This Row],[Rank Sharpe]])/3</f>
        <v>395</v>
      </c>
    </row>
    <row r="399" spans="1:48" x14ac:dyDescent="0.3">
      <c r="A399" t="s">
        <v>209</v>
      </c>
      <c r="B399" t="s">
        <v>210</v>
      </c>
      <c r="C399" t="s">
        <v>3180</v>
      </c>
      <c r="D399" t="s">
        <v>211</v>
      </c>
      <c r="E399">
        <v>124634.64571134999</v>
      </c>
      <c r="F399">
        <v>1989.9</v>
      </c>
      <c r="G399">
        <v>13.8442293080924</v>
      </c>
      <c r="H399">
        <f>(Table2[[#This Row],[1Y Return vs Nifty]]-AVERAGE(Table2[1Y Return vs Nifty]))/_xlfn.STDEV.P(Table2[1Y Return vs Nifty])</f>
        <v>-0.23658667816811188</v>
      </c>
      <c r="I399">
        <v>3.4768570566050898</v>
      </c>
      <c r="J399">
        <f>(Table2[[#This Row],[1M Return vs Nifty]]-AVERAGE(Table2[1M Return vs Nifty]))/_xlfn.STDEV.P(Table2[1M Return vs Nifty])</f>
        <v>9.2455600349447359E-2</v>
      </c>
      <c r="K399">
        <v>17.255883546363599</v>
      </c>
      <c r="L399">
        <f>(Table2[[#This Row],[6M Return vs Nifty]]-AVERAGE(Table2[6M Return vs Nifty]))/_xlfn.STDEV.P(Table2[6M Return vs Nifty])</f>
        <v>9.1391087948843319E-3</v>
      </c>
      <c r="M399">
        <v>3.9196381978823398</v>
      </c>
      <c r="N399">
        <f>(Table2[[#This Row],[1W Return vs Nifty]]-AVERAGE(Table2[1W Return vs Nifty]))/_xlfn.STDEV.P(Table2[1W Return vs Nifty])</f>
        <v>0.93772037514248918</v>
      </c>
      <c r="O399">
        <v>1916.43</v>
      </c>
      <c r="P399">
        <v>1873.99058443026</v>
      </c>
      <c r="Q399">
        <v>1675.8510480100599</v>
      </c>
      <c r="R399">
        <v>75.915992877223104</v>
      </c>
      <c r="S399" s="1">
        <f>(Table2[[#This Row],[Close Price]]-Table2[[#This Row],[20D EMA]])/Table2[[#This Row],[20D EMA]]</f>
        <v>3.8336907687731889E-2</v>
      </c>
      <c r="T399" s="1">
        <f>(Table2[[#This Row],[Close Price]]-Table2[[#This Row],[50D EMA]])/Table2[[#This Row],[50D EMA]]</f>
        <v>6.1851653115418098E-2</v>
      </c>
      <c r="U399" s="1">
        <f>(Table2[[#This Row],[Close Price]]-Table2[[#This Row],[200D EMA]])/Table2[[#This Row],[200D EMA]]</f>
        <v>0.18739669755426558</v>
      </c>
      <c r="V399">
        <v>0.75198606125530099</v>
      </c>
      <c r="W399">
        <v>1984.5</v>
      </c>
      <c r="X399">
        <v>2008.95</v>
      </c>
      <c r="Y399">
        <v>1984.5</v>
      </c>
      <c r="Z399">
        <v>2008.95</v>
      </c>
      <c r="AA399">
        <v>1859.05</v>
      </c>
      <c r="AB399">
        <v>2023</v>
      </c>
      <c r="AC399" s="1">
        <f>(Table2[[#This Row],[Close Price]]/Table2[[#This Row],[Day Low]])-1</f>
        <v>2.7210884353741083E-3</v>
      </c>
      <c r="AD399" s="1">
        <f>(Table2[[#This Row],[Day High]]/Table2[[#This Row],[Close Price]])-1</f>
        <v>9.5733453942408175E-3</v>
      </c>
      <c r="AE399" s="1">
        <f>(Table2[[#This Row],[Close Price]]/Table2[[#This Row],[Current Week Low]])-1</f>
        <v>2.7210884353741083E-3</v>
      </c>
      <c r="AF399" s="1">
        <f>(Table2[[#This Row],[Current Week High]]/Table2[[#This Row],[Close Price]])-1</f>
        <v>9.5733453942408175E-3</v>
      </c>
      <c r="AG399" s="1">
        <f>(Table2[[#This Row],[Close Price]]/Table2[[#This Row],[Current Month Low]])-1</f>
        <v>7.0385411903929551E-2</v>
      </c>
      <c r="AH399" s="1">
        <f>(Table2[[#This Row],[Current Month High]]/Table2[[#This Row],[Close Price]])-1</f>
        <v>1.663400170862861E-2</v>
      </c>
      <c r="AI399">
        <v>1.6634001708628601</v>
      </c>
      <c r="AJ399">
        <v>61.4064971407714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0.05</v>
      </c>
      <c r="AM399" t="s">
        <v>3216</v>
      </c>
      <c r="AN399">
        <v>5.0999999999999996</v>
      </c>
      <c r="AO399" t="s">
        <v>3216</v>
      </c>
      <c r="AP399">
        <v>7.5771625563569997E-3</v>
      </c>
      <c r="AQ399">
        <f>(Table2[[#This Row],[Sharpe Ratio]]-AVERAGE(Table2[Sharpe Ratio]))/_xlfn.STDEV.P(Table2[Sharpe Ratio])</f>
        <v>-0.64749160645147374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0.15523679966723525</v>
      </c>
      <c r="AS399">
        <f>_xlfn.RANK.AVG(Table2[[#This Row],[1Y Return vs Nifty Z-Score]],Table2[1Y Return vs Nifty Z-Score])</f>
        <v>370</v>
      </c>
      <c r="AT399">
        <f>_xlfn.RANK.AVG(Table2[[#This Row],[6M Return vs Nifty Z-Score]],Table2[6M Return vs Nifty Z-Score])</f>
        <v>310</v>
      </c>
      <c r="AU399">
        <f>_xlfn.RANK.AVG(Table2[[#This Row],[Sharpe Ratio Z-Score]],Table2[Sharpe Ratio Z-Score])</f>
        <v>508</v>
      </c>
      <c r="AV399">
        <f>(Table2[[#This Row],[Rank 1Y]]+Table2[[#This Row],[Rank 6M]]+Table2[[#This Row],[Rank Sharpe]])/3</f>
        <v>396</v>
      </c>
    </row>
    <row r="400" spans="1:48" x14ac:dyDescent="0.3">
      <c r="A400" t="s">
        <v>885</v>
      </c>
      <c r="B400" t="s">
        <v>886</v>
      </c>
      <c r="C400" t="s">
        <v>3180</v>
      </c>
      <c r="D400" t="s">
        <v>887</v>
      </c>
      <c r="E400">
        <v>17939.358077550001</v>
      </c>
      <c r="F400">
        <v>801.65</v>
      </c>
      <c r="G400">
        <v>-3.0676498645007602</v>
      </c>
      <c r="H400">
        <f>(Table2[[#This Row],[1Y Return vs Nifty]]-AVERAGE(Table2[1Y Return vs Nifty]))/_xlfn.STDEV.P(Table2[1Y Return vs Nifty])</f>
        <v>-0.51814641963587871</v>
      </c>
      <c r="I400">
        <v>6.2744635003683804</v>
      </c>
      <c r="J400">
        <f>(Table2[[#This Row],[1M Return vs Nifty]]-AVERAGE(Table2[1M Return vs Nifty]))/_xlfn.STDEV.P(Table2[1M Return vs Nifty])</f>
        <v>0.36276304950917238</v>
      </c>
      <c r="K400">
        <v>8.5677227290088496</v>
      </c>
      <c r="L400">
        <f>(Table2[[#This Row],[6M Return vs Nifty]]-AVERAGE(Table2[6M Return vs Nifty]))/_xlfn.STDEV.P(Table2[6M Return vs Nifty])</f>
        <v>-0.24951823850750957</v>
      </c>
      <c r="M400">
        <v>-1.3960776146128899</v>
      </c>
      <c r="N400">
        <f>(Table2[[#This Row],[1W Return vs Nifty]]-AVERAGE(Table2[1W Return vs Nifty]))/_xlfn.STDEV.P(Table2[1W Return vs Nifty])</f>
        <v>-0.34787342985795822</v>
      </c>
      <c r="O400">
        <v>785.03</v>
      </c>
      <c r="P400">
        <v>752.28557963792696</v>
      </c>
      <c r="Q400">
        <v>703.47949739962303</v>
      </c>
      <c r="R400">
        <v>64.273410056718404</v>
      </c>
      <c r="S400" s="1">
        <f>(Table2[[#This Row],[Close Price]]-Table2[[#This Row],[20D EMA]])/Table2[[#This Row],[20D EMA]]</f>
        <v>2.1171165433168167E-2</v>
      </c>
      <c r="T400" s="1">
        <f>(Table2[[#This Row],[Close Price]]-Table2[[#This Row],[50D EMA]])/Table2[[#This Row],[50D EMA]]</f>
        <v>6.5619256434281223E-2</v>
      </c>
      <c r="U400" s="1">
        <f>(Table2[[#This Row],[Close Price]]-Table2[[#This Row],[200D EMA]])/Table2[[#This Row],[200D EMA]]</f>
        <v>0.13954991291609681</v>
      </c>
      <c r="V400">
        <v>0.64051930432663096</v>
      </c>
      <c r="W400">
        <v>796.95</v>
      </c>
      <c r="X400">
        <v>818.4</v>
      </c>
      <c r="Y400">
        <v>796.95</v>
      </c>
      <c r="Z400">
        <v>818.4</v>
      </c>
      <c r="AA400">
        <v>780</v>
      </c>
      <c r="AB400">
        <v>828.8</v>
      </c>
      <c r="AC400" s="1">
        <f>(Table2[[#This Row],[Close Price]]/Table2[[#This Row],[Day Low]])-1</f>
        <v>5.8974841583536719E-3</v>
      </c>
      <c r="AD400" s="1">
        <f>(Table2[[#This Row],[Day High]]/Table2[[#This Row],[Close Price]])-1</f>
        <v>2.0894405289091145E-2</v>
      </c>
      <c r="AE400" s="1">
        <f>(Table2[[#This Row],[Close Price]]/Table2[[#This Row],[Current Week Low]])-1</f>
        <v>5.8974841583536719E-3</v>
      </c>
      <c r="AF400" s="1">
        <f>(Table2[[#This Row],[Current Week High]]/Table2[[#This Row],[Close Price]])-1</f>
        <v>2.0894405289091145E-2</v>
      </c>
      <c r="AG400" s="1">
        <f>(Table2[[#This Row],[Close Price]]/Table2[[#This Row],[Current Month Low]])-1</f>
        <v>2.7756410256410291E-2</v>
      </c>
      <c r="AH400" s="1">
        <f>(Table2[[#This Row],[Current Month High]]/Table2[[#This Row],[Close Price]])-1</f>
        <v>3.3867647976049353E-2</v>
      </c>
      <c r="AI400">
        <v>5.9689390631821801</v>
      </c>
      <c r="AJ400">
        <v>34.9579124579124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0.04</v>
      </c>
      <c r="AM400" t="s">
        <v>3216</v>
      </c>
      <c r="AN400">
        <v>2.12</v>
      </c>
      <c r="AO400" t="s">
        <v>3216</v>
      </c>
      <c r="AP400">
        <v>7.5794124839329E-2</v>
      </c>
      <c r="AQ400">
        <f>(Table2[[#This Row],[Sharpe Ratio]]-AVERAGE(Table2[Sharpe Ratio]))/_xlfn.STDEV.P(Table2[Sharpe Ratio])</f>
        <v>0.14600324800536085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-0.60677179048681329</v>
      </c>
      <c r="AS400">
        <f>_xlfn.RANK.AVG(Table2[[#This Row],[1Y Return vs Nifty Z-Score]],Table2[1Y Return vs Nifty Z-Score])</f>
        <v>488</v>
      </c>
      <c r="AT400">
        <f>_xlfn.RANK.AVG(Table2[[#This Row],[6M Return vs Nifty Z-Score]],Table2[6M Return vs Nifty Z-Score])</f>
        <v>393</v>
      </c>
      <c r="AU400">
        <f>_xlfn.RANK.AVG(Table2[[#This Row],[Sharpe Ratio Z-Score]],Table2[Sharpe Ratio Z-Score])</f>
        <v>307</v>
      </c>
      <c r="AV400">
        <f>(Table2[[#This Row],[Rank 1Y]]+Table2[[#This Row],[Rank 6M]]+Table2[[#This Row],[Rank Sharpe]])/3</f>
        <v>396</v>
      </c>
    </row>
    <row r="401" spans="1:48" x14ac:dyDescent="0.3">
      <c r="A401" t="s">
        <v>1943</v>
      </c>
      <c r="B401" t="s">
        <v>1944</v>
      </c>
      <c r="C401" t="s">
        <v>3182</v>
      </c>
      <c r="D401" t="s">
        <v>519</v>
      </c>
      <c r="E401">
        <v>3727.7403438000001</v>
      </c>
      <c r="F401">
        <v>4314.75</v>
      </c>
      <c r="G401">
        <v>-8.9828770537335494</v>
      </c>
      <c r="H401">
        <f>(Table2[[#This Row],[1Y Return vs Nifty]]-AVERAGE(Table2[1Y Return vs Nifty]))/_xlfn.STDEV.P(Table2[1Y Return vs Nifty])</f>
        <v>-0.61662689132837556</v>
      </c>
      <c r="I401">
        <v>11.6618789563255</v>
      </c>
      <c r="J401">
        <f>(Table2[[#This Row],[1M Return vs Nifty]]-AVERAGE(Table2[1M Return vs Nifty]))/_xlfn.STDEV.P(Table2[1M Return vs Nifty])</f>
        <v>0.88330035836113263</v>
      </c>
      <c r="K401">
        <v>23.761206506714501</v>
      </c>
      <c r="L401">
        <f>(Table2[[#This Row],[6M Return vs Nifty]]-AVERAGE(Table2[6M Return vs Nifty]))/_xlfn.STDEV.P(Table2[6M Return vs Nifty])</f>
        <v>0.20281065972987616</v>
      </c>
      <c r="M401">
        <v>-2.5038773197187401</v>
      </c>
      <c r="N401">
        <f>(Table2[[#This Row],[1W Return vs Nifty]]-AVERAGE(Table2[1W Return vs Nifty]))/_xlfn.STDEV.P(Table2[1W Return vs Nifty])</f>
        <v>-0.61579227433750994</v>
      </c>
      <c r="O401">
        <v>4219.82</v>
      </c>
      <c r="P401">
        <v>4080.1670360099702</v>
      </c>
      <c r="Q401">
        <v>3697.66815879348</v>
      </c>
      <c r="R401">
        <v>67.447838442231799</v>
      </c>
      <c r="S401" s="1">
        <f>(Table2[[#This Row],[Close Price]]-Table2[[#This Row],[20D EMA]])/Table2[[#This Row],[20D EMA]]</f>
        <v>2.2496220217924058E-2</v>
      </c>
      <c r="T401" s="1">
        <f>(Table2[[#This Row],[Close Price]]-Table2[[#This Row],[50D EMA]])/Table2[[#This Row],[50D EMA]]</f>
        <v>5.7493470713255529E-2</v>
      </c>
      <c r="U401" s="1">
        <f>(Table2[[#This Row],[Close Price]]-Table2[[#This Row],[200D EMA]])/Table2[[#This Row],[200D EMA]]</f>
        <v>0.16688405089543487</v>
      </c>
      <c r="V401">
        <v>0.74421875102852197</v>
      </c>
      <c r="W401">
        <v>4315</v>
      </c>
      <c r="X401">
        <v>4493.6499999999996</v>
      </c>
      <c r="Y401">
        <v>4315</v>
      </c>
      <c r="Z401">
        <v>4493.6499999999996</v>
      </c>
      <c r="AA401">
        <v>4142.1000000000004</v>
      </c>
      <c r="AB401">
        <v>4493.6499999999996</v>
      </c>
      <c r="AC401" s="1">
        <f>(Table2[[#This Row],[Close Price]]/Table2[[#This Row],[Day Low]])-1</f>
        <v>-5.7937427578202971E-5</v>
      </c>
      <c r="AD401" s="1">
        <f>(Table2[[#This Row],[Day High]]/Table2[[#This Row],[Close Price]])-1</f>
        <v>4.14624254012399E-2</v>
      </c>
      <c r="AE401" s="1">
        <f>(Table2[[#This Row],[Close Price]]/Table2[[#This Row],[Current Week Low]])-1</f>
        <v>-5.7937427578202971E-5</v>
      </c>
      <c r="AF401" s="1">
        <f>(Table2[[#This Row],[Current Week High]]/Table2[[#This Row],[Close Price]])-1</f>
        <v>4.14624254012399E-2</v>
      </c>
      <c r="AG401" s="1">
        <f>(Table2[[#This Row],[Close Price]]/Table2[[#This Row],[Current Month Low]])-1</f>
        <v>4.1681755631201467E-2</v>
      </c>
      <c r="AH401" s="1">
        <f>(Table2[[#This Row],[Current Month High]]/Table2[[#This Row],[Close Price]])-1</f>
        <v>4.14624254012399E-2</v>
      </c>
      <c r="AI401">
        <v>1.9734631206906399</v>
      </c>
      <c r="AJ401">
        <v>43.997797356828102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0.02</v>
      </c>
      <c r="AM401" t="s">
        <v>3216</v>
      </c>
      <c r="AN401">
        <v>4.72</v>
      </c>
      <c r="AO401" t="s">
        <v>3216</v>
      </c>
      <c r="AP401">
        <v>4.1355032440306999E-2</v>
      </c>
      <c r="AQ401">
        <f>(Table2[[#This Row],[Sharpe Ratio]]-AVERAGE(Table2[Sharpe Ratio]))/_xlfn.STDEV.P(Table2[Sharpe Ratio])</f>
        <v>-0.2545898258613824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-0.40089797343625916</v>
      </c>
      <c r="AS401">
        <f>_xlfn.RANK.AVG(Table2[[#This Row],[1Y Return vs Nifty Z-Score]],Table2[1Y Return vs Nifty Z-Score])</f>
        <v>538</v>
      </c>
      <c r="AT401">
        <f>_xlfn.RANK.AVG(Table2[[#This Row],[6M Return vs Nifty Z-Score]],Table2[6M Return vs Nifty Z-Score])</f>
        <v>252</v>
      </c>
      <c r="AU401">
        <f>_xlfn.RANK.AVG(Table2[[#This Row],[Sharpe Ratio Z-Score]],Table2[Sharpe Ratio Z-Score])</f>
        <v>407</v>
      </c>
      <c r="AV401">
        <f>(Table2[[#This Row],[Rank 1Y]]+Table2[[#This Row],[Rank 6M]]+Table2[[#This Row],[Rank Sharpe]])/3</f>
        <v>399</v>
      </c>
    </row>
    <row r="402" spans="1:48" x14ac:dyDescent="0.3">
      <c r="A402" t="s">
        <v>268</v>
      </c>
      <c r="B402" t="s">
        <v>269</v>
      </c>
      <c r="C402" t="s">
        <v>3170</v>
      </c>
      <c r="D402" t="s">
        <v>270</v>
      </c>
      <c r="E402">
        <v>102061.80144510001</v>
      </c>
      <c r="F402">
        <v>93.61</v>
      </c>
      <c r="G402">
        <v>3.3185197667429298</v>
      </c>
      <c r="H402">
        <f>(Table2[[#This Row],[1Y Return vs Nifty]]-AVERAGE(Table2[1Y Return vs Nifty]))/_xlfn.STDEV.P(Table2[1Y Return vs Nifty])</f>
        <v>-0.41182539806329077</v>
      </c>
      <c r="I402">
        <v>-2.6690857242231498</v>
      </c>
      <c r="J402">
        <f>(Table2[[#This Row],[1M Return vs Nifty]]-AVERAGE(Table2[1M Return vs Nifty]))/_xlfn.STDEV.P(Table2[1M Return vs Nifty])</f>
        <v>-0.50137135464303728</v>
      </c>
      <c r="K402">
        <v>-1.79168412919318</v>
      </c>
      <c r="L402">
        <f>(Table2[[#This Row],[6M Return vs Nifty]]-AVERAGE(Table2[6M Return vs Nifty]))/_xlfn.STDEV.P(Table2[6M Return vs Nifty])</f>
        <v>-0.55793065787897689</v>
      </c>
      <c r="M402">
        <v>5.4602734441164102</v>
      </c>
      <c r="N402">
        <f>(Table2[[#This Row],[1W Return vs Nifty]]-AVERAGE(Table2[1W Return vs Nifty]))/_xlfn.STDEV.P(Table2[1W Return vs Nifty])</f>
        <v>1.3103195129045471</v>
      </c>
      <c r="O402">
        <v>92.55</v>
      </c>
      <c r="P402">
        <v>92.472781533060598</v>
      </c>
      <c r="Q402">
        <v>84.126760880613503</v>
      </c>
      <c r="R402">
        <v>61.777656819073101</v>
      </c>
      <c r="S402" s="1">
        <f>(Table2[[#This Row],[Close Price]]-Table2[[#This Row],[20D EMA]])/Table2[[#This Row],[20D EMA]]</f>
        <v>1.1453268503511639E-2</v>
      </c>
      <c r="T402" s="1">
        <f>(Table2[[#This Row],[Close Price]]-Table2[[#This Row],[50D EMA]])/Table2[[#This Row],[50D EMA]]</f>
        <v>1.2297872391054081E-2</v>
      </c>
      <c r="U402" s="1">
        <f>(Table2[[#This Row],[Close Price]]-Table2[[#This Row],[200D EMA]])/Table2[[#This Row],[200D EMA]]</f>
        <v>0.11272559433073158</v>
      </c>
      <c r="V402">
        <v>0.67043672824336598</v>
      </c>
      <c r="W402">
        <v>92.4</v>
      </c>
      <c r="X402">
        <v>95</v>
      </c>
      <c r="Y402">
        <v>92.4</v>
      </c>
      <c r="Z402">
        <v>95</v>
      </c>
      <c r="AA402">
        <v>85.86</v>
      </c>
      <c r="AB402">
        <v>95.99</v>
      </c>
      <c r="AC402" s="1">
        <f>(Table2[[#This Row],[Close Price]]/Table2[[#This Row],[Day Low]])-1</f>
        <v>1.3095238095238049E-2</v>
      </c>
      <c r="AD402" s="1">
        <f>(Table2[[#This Row],[Day High]]/Table2[[#This Row],[Close Price]])-1</f>
        <v>1.4848840935797414E-2</v>
      </c>
      <c r="AE402" s="1">
        <f>(Table2[[#This Row],[Close Price]]/Table2[[#This Row],[Current Week Low]])-1</f>
        <v>1.3095238095238049E-2</v>
      </c>
      <c r="AF402" s="1">
        <f>(Table2[[#This Row],[Current Week High]]/Table2[[#This Row],[Close Price]])-1</f>
        <v>1.4848840935797414E-2</v>
      </c>
      <c r="AG402" s="1">
        <f>(Table2[[#This Row],[Close Price]]/Table2[[#This Row],[Current Month Low]])-1</f>
        <v>9.0263219194036903E-2</v>
      </c>
      <c r="AH402" s="1">
        <f>(Table2[[#This Row],[Current Month High]]/Table2[[#This Row],[Close Price]])-1</f>
        <v>2.5424634120286171E-2</v>
      </c>
      <c r="AI402">
        <v>15.26546309155</v>
      </c>
      <c r="AJ402">
        <v>57.327731092436899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0.14000000000000001</v>
      </c>
      <c r="AM402" t="s">
        <v>3216</v>
      </c>
      <c r="AN402">
        <v>-1.1100000000000001</v>
      </c>
      <c r="AO402" t="s">
        <v>3215</v>
      </c>
      <c r="AP402">
        <v>8.6794565226712E-2</v>
      </c>
      <c r="AQ402">
        <f>(Table2[[#This Row],[Sharpe Ratio]]-AVERAGE(Table2[Sharpe Ratio]))/_xlfn.STDEV.P(Table2[Sharpe Ratio])</f>
        <v>0.27395958836451517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0.1131516906837573</v>
      </c>
      <c r="AS402">
        <f>_xlfn.RANK.AVG(Table2[[#This Row],[1Y Return vs Nifty Z-Score]],Table2[1Y Return vs Nifty Z-Score])</f>
        <v>431</v>
      </c>
      <c r="AT402">
        <f>_xlfn.RANK.AVG(Table2[[#This Row],[6M Return vs Nifty Z-Score]],Table2[6M Return vs Nifty Z-Score])</f>
        <v>504</v>
      </c>
      <c r="AU402">
        <f>_xlfn.RANK.AVG(Table2[[#This Row],[Sharpe Ratio Z-Score]],Table2[Sharpe Ratio Z-Score])</f>
        <v>267</v>
      </c>
      <c r="AV402">
        <f>(Table2[[#This Row],[Rank 1Y]]+Table2[[#This Row],[Rank 6M]]+Table2[[#This Row],[Rank Sharpe]])/3</f>
        <v>400.66666666666669</v>
      </c>
    </row>
    <row r="403" spans="1:48" x14ac:dyDescent="0.3">
      <c r="A403" t="s">
        <v>28</v>
      </c>
      <c r="B403" t="s">
        <v>29</v>
      </c>
      <c r="C403" t="s">
        <v>3170</v>
      </c>
      <c r="D403" t="s">
        <v>24</v>
      </c>
      <c r="E403">
        <v>880761.42791744997</v>
      </c>
      <c r="F403">
        <v>1262.8499999999999</v>
      </c>
      <c r="G403">
        <v>1.82510483800155</v>
      </c>
      <c r="H403">
        <f>(Table2[[#This Row],[1Y Return vs Nifty]]-AVERAGE(Table2[1Y Return vs Nifty]))/_xlfn.STDEV.P(Table2[1Y Return vs Nifty])</f>
        <v>-0.4366887214674664</v>
      </c>
      <c r="I403">
        <v>3.13353099024271</v>
      </c>
      <c r="J403">
        <f>(Table2[[#This Row],[1M Return vs Nifty]]-AVERAGE(Table2[1M Return vs Nifty]))/_xlfn.STDEV.P(Table2[1M Return vs Nifty])</f>
        <v>5.9283102682613407E-2</v>
      </c>
      <c r="K403">
        <v>1.5424261186795301</v>
      </c>
      <c r="L403">
        <f>(Table2[[#This Row],[6M Return vs Nifty]]-AVERAGE(Table2[6M Return vs Nifty]))/_xlfn.STDEV.P(Table2[6M Return vs Nifty])</f>
        <v>-0.45867005135269823</v>
      </c>
      <c r="M403">
        <v>2.0859015653605999</v>
      </c>
      <c r="N403">
        <f>(Table2[[#This Row],[1W Return vs Nifty]]-AVERAGE(Table2[1W Return vs Nifty]))/_xlfn.STDEV.P(Table2[1W Return vs Nifty])</f>
        <v>0.49423533231328393</v>
      </c>
      <c r="O403">
        <v>1228.51</v>
      </c>
      <c r="P403">
        <v>1207.9533925757901</v>
      </c>
      <c r="Q403">
        <v>1119.34744420948</v>
      </c>
      <c r="R403">
        <v>65.740357010525599</v>
      </c>
      <c r="S403" s="1">
        <f>(Table2[[#This Row],[Close Price]]-Table2[[#This Row],[20D EMA]])/Table2[[#This Row],[20D EMA]]</f>
        <v>2.7952560418718544E-2</v>
      </c>
      <c r="T403" s="1">
        <f>(Table2[[#This Row],[Close Price]]-Table2[[#This Row],[50D EMA]])/Table2[[#This Row],[50D EMA]]</f>
        <v>4.5445964853950672E-2</v>
      </c>
      <c r="U403" s="1">
        <f>(Table2[[#This Row],[Close Price]]-Table2[[#This Row],[200D EMA]])/Table2[[#This Row],[200D EMA]]</f>
        <v>0.12820197744040598</v>
      </c>
      <c r="V403">
        <v>0.83318563893726305</v>
      </c>
      <c r="W403">
        <v>1244.7</v>
      </c>
      <c r="X403">
        <v>1265.5999999999999</v>
      </c>
      <c r="Y403">
        <v>1244.7</v>
      </c>
      <c r="Z403">
        <v>1265.5999999999999</v>
      </c>
      <c r="AA403">
        <v>1200.45</v>
      </c>
      <c r="AB403">
        <v>1265.5999999999999</v>
      </c>
      <c r="AC403" s="1">
        <f>(Table2[[#This Row],[Close Price]]/Table2[[#This Row],[Day Low]])-1</f>
        <v>1.4581826946252097E-2</v>
      </c>
      <c r="AD403" s="1">
        <f>(Table2[[#This Row],[Day High]]/Table2[[#This Row],[Close Price]])-1</f>
        <v>2.1776141267766391E-3</v>
      </c>
      <c r="AE403" s="1">
        <f>(Table2[[#This Row],[Close Price]]/Table2[[#This Row],[Current Week Low]])-1</f>
        <v>1.4581826946252097E-2</v>
      </c>
      <c r="AF403" s="1">
        <f>(Table2[[#This Row],[Current Week High]]/Table2[[#This Row],[Close Price]])-1</f>
        <v>2.1776141267766391E-3</v>
      </c>
      <c r="AG403" s="1">
        <f>(Table2[[#This Row],[Close Price]]/Table2[[#This Row],[Current Month Low]])-1</f>
        <v>5.1980507309758783E-2</v>
      </c>
      <c r="AH403" s="1">
        <f>(Table2[[#This Row],[Current Month High]]/Table2[[#This Row],[Close Price]])-1</f>
        <v>2.1776141267766391E-3</v>
      </c>
      <c r="AI403">
        <v>0.217761412677663</v>
      </c>
      <c r="AJ403">
        <v>40.472747497219103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0.05</v>
      </c>
      <c r="AM403" t="s">
        <v>3216</v>
      </c>
      <c r="AN403">
        <v>3.35</v>
      </c>
      <c r="AO403" t="s">
        <v>3216</v>
      </c>
      <c r="AP403">
        <v>8.1939161751188996E-2</v>
      </c>
      <c r="AQ403">
        <f>(Table2[[#This Row],[Sharpe Ratio]]-AVERAGE(Table2[Sharpe Ratio]))/_xlfn.STDEV.P(Table2[Sharpe Ratio])</f>
        <v>0.21748188039860306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-0.12435845742566426</v>
      </c>
      <c r="AS403">
        <f>_xlfn.RANK.AVG(Table2[[#This Row],[1Y Return vs Nifty Z-Score]],Table2[1Y Return vs Nifty Z-Score])</f>
        <v>447</v>
      </c>
      <c r="AT403">
        <f>_xlfn.RANK.AVG(Table2[[#This Row],[6M Return vs Nifty Z-Score]],Table2[6M Return vs Nifty Z-Score])</f>
        <v>469</v>
      </c>
      <c r="AU403">
        <f>_xlfn.RANK.AVG(Table2[[#This Row],[Sharpe Ratio Z-Score]],Table2[Sharpe Ratio Z-Score])</f>
        <v>288</v>
      </c>
      <c r="AV403">
        <f>(Table2[[#This Row],[Rank 1Y]]+Table2[[#This Row],[Rank 6M]]+Table2[[#This Row],[Rank Sharpe]])/3</f>
        <v>401.33333333333331</v>
      </c>
    </row>
    <row r="404" spans="1:48" x14ac:dyDescent="0.3">
      <c r="A404" t="s">
        <v>701</v>
      </c>
      <c r="B404" t="s">
        <v>702</v>
      </c>
      <c r="C404" t="s">
        <v>3180</v>
      </c>
      <c r="D404" t="s">
        <v>338</v>
      </c>
      <c r="E404">
        <v>26660.211997049999</v>
      </c>
      <c r="F404">
        <v>2101.35</v>
      </c>
      <c r="G404">
        <v>3.6558557826315501</v>
      </c>
      <c r="H404">
        <f>(Table2[[#This Row],[1Y Return vs Nifty]]-AVERAGE(Table2[1Y Return vs Nifty]))/_xlfn.STDEV.P(Table2[1Y Return vs Nifty])</f>
        <v>-0.40620921310524727</v>
      </c>
      <c r="I404">
        <v>-1.44346377111673</v>
      </c>
      <c r="J404">
        <f>(Table2[[#This Row],[1M Return vs Nifty]]-AVERAGE(Table2[1M Return vs Nifty]))/_xlfn.STDEV.P(Table2[1M Return vs Nifty])</f>
        <v>-0.38295057229285623</v>
      </c>
      <c r="K404">
        <v>51.165440436864898</v>
      </c>
      <c r="L404">
        <f>(Table2[[#This Row],[6M Return vs Nifty]]-AVERAGE(Table2[6M Return vs Nifty]))/_xlfn.STDEV.P(Table2[6M Return vs Nifty])</f>
        <v>1.0186687685102691</v>
      </c>
      <c r="M404">
        <v>-6.8133997507268296</v>
      </c>
      <c r="N404">
        <f>(Table2[[#This Row],[1W Return vs Nifty]]-AVERAGE(Table2[1W Return vs Nifty]))/_xlfn.STDEV.P(Table2[1W Return vs Nifty])</f>
        <v>-1.6580404936255571</v>
      </c>
      <c r="O404">
        <v>2121.8000000000002</v>
      </c>
      <c r="P404">
        <v>2046.6064012869699</v>
      </c>
      <c r="Q404">
        <v>1730.74941019781</v>
      </c>
      <c r="R404">
        <v>38.029223795119798</v>
      </c>
      <c r="S404" s="1">
        <f>(Table2[[#This Row],[Close Price]]-Table2[[#This Row],[20D EMA]])/Table2[[#This Row],[20D EMA]]</f>
        <v>-9.6380431708927659E-3</v>
      </c>
      <c r="T404" s="1">
        <f>(Table2[[#This Row],[Close Price]]-Table2[[#This Row],[50D EMA]])/Table2[[#This Row],[50D EMA]]</f>
        <v>2.6748474293154519E-2</v>
      </c>
      <c r="U404" s="1">
        <f>(Table2[[#This Row],[Close Price]]-Table2[[#This Row],[200D EMA]])/Table2[[#This Row],[200D EMA]]</f>
        <v>0.21412723737969289</v>
      </c>
      <c r="V404">
        <v>0.52393224924433601</v>
      </c>
      <c r="W404">
        <v>2011.1</v>
      </c>
      <c r="X404">
        <v>2111.1</v>
      </c>
      <c r="Y404">
        <v>2011.1</v>
      </c>
      <c r="Z404">
        <v>2111.1</v>
      </c>
      <c r="AA404">
        <v>2011.1</v>
      </c>
      <c r="AB404">
        <v>2280</v>
      </c>
      <c r="AC404" s="1">
        <f>(Table2[[#This Row],[Close Price]]/Table2[[#This Row],[Day Low]])-1</f>
        <v>4.4875938541096838E-2</v>
      </c>
      <c r="AD404" s="1">
        <f>(Table2[[#This Row],[Day High]]/Table2[[#This Row],[Close Price]])-1</f>
        <v>4.6398743664786135E-3</v>
      </c>
      <c r="AE404" s="1">
        <f>(Table2[[#This Row],[Close Price]]/Table2[[#This Row],[Current Week Low]])-1</f>
        <v>4.4875938541096838E-2</v>
      </c>
      <c r="AF404" s="1">
        <f>(Table2[[#This Row],[Current Week High]]/Table2[[#This Row],[Close Price]])-1</f>
        <v>4.6398743664786135E-3</v>
      </c>
      <c r="AG404" s="1">
        <f>(Table2[[#This Row],[Close Price]]/Table2[[#This Row],[Current Month Low]])-1</f>
        <v>4.4875938541096838E-2</v>
      </c>
      <c r="AH404" s="1">
        <f>(Table2[[#This Row],[Current Month High]]/Table2[[#This Row],[Close Price]])-1</f>
        <v>8.5016774930401828E-2</v>
      </c>
      <c r="AI404">
        <v>8.5016774930401802</v>
      </c>
      <c r="AJ404">
        <v>77.164657280161805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-0.08</v>
      </c>
      <c r="AM404" t="s">
        <v>3215</v>
      </c>
      <c r="AN404">
        <v>-6.72</v>
      </c>
      <c r="AO404" t="s">
        <v>3215</v>
      </c>
      <c r="AP404">
        <v>-6.1577133040234003E-2</v>
      </c>
      <c r="AQ404">
        <f>(Table2[[#This Row],[Sharpe Ratio]]-AVERAGE(Table2[Sharpe Ratio]))/_xlfn.STDEV.P(Table2[Sharpe Ratio])</f>
        <v>-1.4518894553597823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-2.8804209658731739</v>
      </c>
      <c r="AS404">
        <f>_xlfn.RANK.AVG(Table2[[#This Row],[1Y Return vs Nifty Z-Score]],Table2[1Y Return vs Nifty Z-Score])</f>
        <v>428</v>
      </c>
      <c r="AT404">
        <f>_xlfn.RANK.AVG(Table2[[#This Row],[6M Return vs Nifty Z-Score]],Table2[6M Return vs Nifty Z-Score])</f>
        <v>101</v>
      </c>
      <c r="AU404">
        <f>_xlfn.RANK.AVG(Table2[[#This Row],[Sharpe Ratio Z-Score]],Table2[Sharpe Ratio Z-Score])</f>
        <v>678</v>
      </c>
      <c r="AV404">
        <f>(Table2[[#This Row],[Rank 1Y]]+Table2[[#This Row],[Rank 6M]]+Table2[[#This Row],[Rank Sharpe]])/3</f>
        <v>402.33333333333331</v>
      </c>
    </row>
    <row r="405" spans="1:48" x14ac:dyDescent="0.3">
      <c r="A405" t="s">
        <v>1145</v>
      </c>
      <c r="B405" t="s">
        <v>1146</v>
      </c>
      <c r="C405" t="s">
        <v>3179</v>
      </c>
      <c r="D405" t="s">
        <v>838</v>
      </c>
      <c r="E405">
        <v>11047.100832</v>
      </c>
      <c r="F405">
        <v>81.66</v>
      </c>
      <c r="G405">
        <v>13.760801393536999</v>
      </c>
      <c r="H405">
        <f>(Table2[[#This Row],[1Y Return vs Nifty]]-AVERAGE(Table2[1Y Return vs Nifty]))/_xlfn.STDEV.P(Table2[1Y Return vs Nifty])</f>
        <v>-0.23797563925361209</v>
      </c>
      <c r="I405">
        <v>-10.3993432049107</v>
      </c>
      <c r="J405">
        <f>(Table2[[#This Row],[1M Return vs Nifty]]-AVERAGE(Table2[1M Return vs Nifty]))/_xlfn.STDEV.P(Table2[1M Return vs Nifty])</f>
        <v>-1.2482763332224094</v>
      </c>
      <c r="K405">
        <v>2.1535830646721301</v>
      </c>
      <c r="L405">
        <f>(Table2[[#This Row],[6M Return vs Nifty]]-AVERAGE(Table2[6M Return vs Nifty]))/_xlfn.STDEV.P(Table2[6M Return vs Nifty])</f>
        <v>-0.44047514937527271</v>
      </c>
      <c r="M405">
        <v>-0.52814105920905197</v>
      </c>
      <c r="N405">
        <f>(Table2[[#This Row],[1W Return vs Nifty]]-AVERAGE(Table2[1W Return vs Nifty]))/_xlfn.STDEV.P(Table2[1W Return vs Nifty])</f>
        <v>-0.137964943753839</v>
      </c>
      <c r="O405">
        <v>79.62</v>
      </c>
      <c r="P405">
        <v>79.068810351656296</v>
      </c>
      <c r="Q405">
        <v>74.422549560630102</v>
      </c>
      <c r="R405">
        <v>53.8808860616871</v>
      </c>
      <c r="S405" s="1">
        <f>(Table2[[#This Row],[Close Price]]-Table2[[#This Row],[20D EMA]])/Table2[[#This Row],[20D EMA]]</f>
        <v>2.562170308967586E-2</v>
      </c>
      <c r="T405" s="1">
        <f>(Table2[[#This Row],[Close Price]]-Table2[[#This Row],[50D EMA]])/Table2[[#This Row],[50D EMA]]</f>
        <v>3.2771324581961685E-2</v>
      </c>
      <c r="U405" s="1">
        <f>(Table2[[#This Row],[Close Price]]-Table2[[#This Row],[200D EMA]])/Table2[[#This Row],[200D EMA]]</f>
        <v>9.7248085185172709E-2</v>
      </c>
      <c r="V405">
        <v>1.22027389601652</v>
      </c>
      <c r="W405">
        <v>80.510000000000005</v>
      </c>
      <c r="X405">
        <v>83.9</v>
      </c>
      <c r="Y405">
        <v>80.510000000000005</v>
      </c>
      <c r="Z405">
        <v>83.9</v>
      </c>
      <c r="AA405">
        <v>76.83</v>
      </c>
      <c r="AB405">
        <v>84.4</v>
      </c>
      <c r="AC405" s="1">
        <f>(Table2[[#This Row],[Close Price]]/Table2[[#This Row],[Day Low]])-1</f>
        <v>1.4283939883244168E-2</v>
      </c>
      <c r="AD405" s="1">
        <f>(Table2[[#This Row],[Day High]]/Table2[[#This Row],[Close Price]])-1</f>
        <v>2.7430810678422901E-2</v>
      </c>
      <c r="AE405" s="1">
        <f>(Table2[[#This Row],[Close Price]]/Table2[[#This Row],[Current Week Low]])-1</f>
        <v>1.4283939883244168E-2</v>
      </c>
      <c r="AF405" s="1">
        <f>(Table2[[#This Row],[Current Week High]]/Table2[[#This Row],[Close Price]])-1</f>
        <v>2.7430810678422901E-2</v>
      </c>
      <c r="AG405" s="1">
        <f>(Table2[[#This Row],[Close Price]]/Table2[[#This Row],[Current Month Low]])-1</f>
        <v>6.2866067942209947E-2</v>
      </c>
      <c r="AH405" s="1">
        <f>(Table2[[#This Row],[Current Month High]]/Table2[[#This Row],[Close Price]])-1</f>
        <v>3.3553759490570823E-2</v>
      </c>
      <c r="AI405">
        <v>16.152338966446202</v>
      </c>
      <c r="AJ405">
        <v>69.068322981366407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0</v>
      </c>
      <c r="AM405">
        <v>0</v>
      </c>
      <c r="AN405">
        <v>3.24</v>
      </c>
      <c r="AO405" t="s">
        <v>3216</v>
      </c>
      <c r="AP405">
        <v>5.3386002601444001E-2</v>
      </c>
      <c r="AQ405">
        <f>(Table2[[#This Row],[Sharpe Ratio]]-AVERAGE(Table2[Sharpe Ratio]))/_xlfn.STDEV.P(Table2[Sharpe Ratio])</f>
        <v>-0.11464643645354182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-2.1793385020586746</v>
      </c>
      <c r="AS405">
        <f>_xlfn.RANK.AVG(Table2[[#This Row],[1Y Return vs Nifty Z-Score]],Table2[1Y Return vs Nifty Z-Score])</f>
        <v>371</v>
      </c>
      <c r="AT405">
        <f>_xlfn.RANK.AVG(Table2[[#This Row],[6M Return vs Nifty Z-Score]],Table2[6M Return vs Nifty Z-Score])</f>
        <v>460</v>
      </c>
      <c r="AU405">
        <f>_xlfn.RANK.AVG(Table2[[#This Row],[Sharpe Ratio Z-Score]],Table2[Sharpe Ratio Z-Score])</f>
        <v>377</v>
      </c>
      <c r="AV405">
        <f>(Table2[[#This Row],[Rank 1Y]]+Table2[[#This Row],[Rank 6M]]+Table2[[#This Row],[Rank Sharpe]])/3</f>
        <v>402.66666666666669</v>
      </c>
    </row>
    <row r="406" spans="1:48" x14ac:dyDescent="0.3">
      <c r="A406" t="s">
        <v>1044</v>
      </c>
      <c r="B406" t="s">
        <v>1045</v>
      </c>
      <c r="C406" t="s">
        <v>3181</v>
      </c>
      <c r="D406" t="s">
        <v>792</v>
      </c>
      <c r="E406">
        <v>13210.816605579999</v>
      </c>
      <c r="F406">
        <v>2767.55</v>
      </c>
      <c r="G406">
        <v>24.142714863253399</v>
      </c>
      <c r="H406">
        <f>(Table2[[#This Row],[1Y Return vs Nifty]]-AVERAGE(Table2[1Y Return vs Nifty]))/_xlfn.STDEV.P(Table2[1Y Return vs Nifty])</f>
        <v>-6.5130927992240115E-2</v>
      </c>
      <c r="I406">
        <v>12.2204189438405</v>
      </c>
      <c r="J406">
        <f>(Table2[[#This Row],[1M Return vs Nifty]]-AVERAGE(Table2[1M Return vs Nifty]))/_xlfn.STDEV.P(Table2[1M Return vs Nifty])</f>
        <v>0.93726703391532229</v>
      </c>
      <c r="K406">
        <v>-2.8157391678583901</v>
      </c>
      <c r="L406">
        <f>(Table2[[#This Row],[6M Return vs Nifty]]-AVERAGE(Table2[6M Return vs Nifty]))/_xlfn.STDEV.P(Table2[6M Return vs Nifty])</f>
        <v>-0.58841804932593222</v>
      </c>
      <c r="M406">
        <v>-2.8001557944835702</v>
      </c>
      <c r="N406">
        <f>(Table2[[#This Row],[1W Return vs Nifty]]-AVERAGE(Table2[1W Return vs Nifty]))/_xlfn.STDEV.P(Table2[1W Return vs Nifty])</f>
        <v>-0.68744655104231622</v>
      </c>
      <c r="O406">
        <v>2764.64</v>
      </c>
      <c r="P406">
        <v>2644.1246699097801</v>
      </c>
      <c r="Q406">
        <v>2413.3563089976801</v>
      </c>
      <c r="R406">
        <v>54.2733929203524</v>
      </c>
      <c r="S406" s="1">
        <f>(Table2[[#This Row],[Close Price]]-Table2[[#This Row],[20D EMA]])/Table2[[#This Row],[20D EMA]]</f>
        <v>1.0525782742057952E-3</v>
      </c>
      <c r="T406" s="1">
        <f>(Table2[[#This Row],[Close Price]]-Table2[[#This Row],[50D EMA]])/Table2[[#This Row],[50D EMA]]</f>
        <v>4.6679088733902807E-2</v>
      </c>
      <c r="U406" s="1">
        <f>(Table2[[#This Row],[Close Price]]-Table2[[#This Row],[200D EMA]])/Table2[[#This Row],[200D EMA]]</f>
        <v>0.1467639443383412</v>
      </c>
      <c r="V406">
        <v>1.0577207880883399</v>
      </c>
      <c r="W406">
        <v>2738</v>
      </c>
      <c r="X406">
        <v>2860</v>
      </c>
      <c r="Y406">
        <v>2738</v>
      </c>
      <c r="Z406">
        <v>2860</v>
      </c>
      <c r="AA406">
        <v>2692.4</v>
      </c>
      <c r="AB406">
        <v>2995</v>
      </c>
      <c r="AC406" s="1">
        <f>(Table2[[#This Row],[Close Price]]/Table2[[#This Row],[Day Low]])-1</f>
        <v>1.0792549306062993E-2</v>
      </c>
      <c r="AD406" s="1">
        <f>(Table2[[#This Row],[Day High]]/Table2[[#This Row],[Close Price]])-1</f>
        <v>3.3404997199689257E-2</v>
      </c>
      <c r="AE406" s="1">
        <f>(Table2[[#This Row],[Close Price]]/Table2[[#This Row],[Current Week Low]])-1</f>
        <v>1.0792549306062993E-2</v>
      </c>
      <c r="AF406" s="1">
        <f>(Table2[[#This Row],[Current Week High]]/Table2[[#This Row],[Close Price]])-1</f>
        <v>3.3404997199689257E-2</v>
      </c>
      <c r="AG406" s="1">
        <f>(Table2[[#This Row],[Close Price]]/Table2[[#This Row],[Current Month Low]])-1</f>
        <v>2.7911900163422931E-2</v>
      </c>
      <c r="AH406" s="1">
        <f>(Table2[[#This Row],[Current Month High]]/Table2[[#This Row],[Close Price]])-1</f>
        <v>8.2184603710863335E-2</v>
      </c>
      <c r="AI406">
        <v>8.21846037108633</v>
      </c>
      <c r="AJ406">
        <v>57.780564978193297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-0.04</v>
      </c>
      <c r="AM406" t="s">
        <v>3215</v>
      </c>
      <c r="AN406">
        <v>-2.42</v>
      </c>
      <c r="AO406" t="s">
        <v>3215</v>
      </c>
      <c r="AP406">
        <v>5.358017895357E-2</v>
      </c>
      <c r="AQ406">
        <f>(Table2[[#This Row],[Sharpe Ratio]]-AVERAGE(Table2[Sharpe Ratio]))/_xlfn.STDEV.P(Table2[Sharpe Ratio])</f>
        <v>-0.11238779093323786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-0.51611628537840415</v>
      </c>
      <c r="AS406">
        <f>_xlfn.RANK.AVG(Table2[[#This Row],[1Y Return vs Nifty Z-Score]],Table2[1Y Return vs Nifty Z-Score])</f>
        <v>315</v>
      </c>
      <c r="AT406">
        <f>_xlfn.RANK.AVG(Table2[[#This Row],[6M Return vs Nifty Z-Score]],Table2[6M Return vs Nifty Z-Score])</f>
        <v>519</v>
      </c>
      <c r="AU406">
        <f>_xlfn.RANK.AVG(Table2[[#This Row],[Sharpe Ratio Z-Score]],Table2[Sharpe Ratio Z-Score])</f>
        <v>376</v>
      </c>
      <c r="AV406">
        <f>(Table2[[#This Row],[Rank 1Y]]+Table2[[#This Row],[Rank 6M]]+Table2[[#This Row],[Rank Sharpe]])/3</f>
        <v>403.33333333333331</v>
      </c>
    </row>
    <row r="407" spans="1:48" x14ac:dyDescent="0.3">
      <c r="A407" t="s">
        <v>1646</v>
      </c>
      <c r="B407" t="s">
        <v>1647</v>
      </c>
      <c r="C407" t="s">
        <v>3170</v>
      </c>
      <c r="D407" t="s">
        <v>51</v>
      </c>
      <c r="E407">
        <v>5547.2176644599904</v>
      </c>
      <c r="F407">
        <v>63.27</v>
      </c>
      <c r="G407">
        <v>73.252527542772398</v>
      </c>
      <c r="H407">
        <f>(Table2[[#This Row],[1Y Return vs Nifty]]-AVERAGE(Table2[1Y Return vs Nifty]))/_xlfn.STDEV.P(Table2[1Y Return vs Nifty])</f>
        <v>0.75248052845572044</v>
      </c>
      <c r="I407">
        <v>-2.4690494940742398</v>
      </c>
      <c r="J407">
        <f>(Table2[[#This Row],[1M Return vs Nifty]]-AVERAGE(Table2[1M Return vs Nifty]))/_xlfn.STDEV.P(Table2[1M Return vs Nifty])</f>
        <v>-0.48204365998762178</v>
      </c>
      <c r="K407">
        <v>-21.008388037033601</v>
      </c>
      <c r="L407">
        <f>(Table2[[#This Row],[6M Return vs Nifty]]-AVERAGE(Table2[6M Return vs Nifty]))/_xlfn.STDEV.P(Table2[6M Return vs Nifty])</f>
        <v>-1.1300358204317702</v>
      </c>
      <c r="M407">
        <v>-2.4852821719934499</v>
      </c>
      <c r="N407">
        <f>(Table2[[#This Row],[1W Return vs Nifty]]-AVERAGE(Table2[1W Return vs Nifty]))/_xlfn.STDEV.P(Table2[1W Return vs Nifty])</f>
        <v>-0.61129508006265654</v>
      </c>
      <c r="O407">
        <v>62.43</v>
      </c>
      <c r="P407">
        <v>64.963942999435403</v>
      </c>
      <c r="Q407">
        <v>62.179931052653501</v>
      </c>
      <c r="R407">
        <v>50.6126598673129</v>
      </c>
      <c r="S407" s="1">
        <f>(Table2[[#This Row],[Close Price]]-Table2[[#This Row],[20D EMA]])/Table2[[#This Row],[20D EMA]]</f>
        <v>1.3455069678039458E-2</v>
      </c>
      <c r="T407" s="1">
        <f>(Table2[[#This Row],[Close Price]]-Table2[[#This Row],[50D EMA]])/Table2[[#This Row],[50D EMA]]</f>
        <v>-2.6075126004130044E-2</v>
      </c>
      <c r="U407" s="1">
        <f>(Table2[[#This Row],[Close Price]]-Table2[[#This Row],[200D EMA]])/Table2[[#This Row],[200D EMA]]</f>
        <v>1.7530880605567734E-2</v>
      </c>
      <c r="V407">
        <v>1.0206469049981699</v>
      </c>
      <c r="W407">
        <v>61.61</v>
      </c>
      <c r="X407">
        <v>63.7</v>
      </c>
      <c r="Y407">
        <v>61.61</v>
      </c>
      <c r="Z407">
        <v>63.7</v>
      </c>
      <c r="AA407">
        <v>59.21</v>
      </c>
      <c r="AB407">
        <v>64.150000000000006</v>
      </c>
      <c r="AC407" s="1">
        <f>(Table2[[#This Row],[Close Price]]/Table2[[#This Row],[Day Low]])-1</f>
        <v>2.6943677974354818E-2</v>
      </c>
      <c r="AD407" s="1">
        <f>(Table2[[#This Row],[Day High]]/Table2[[#This Row],[Close Price]])-1</f>
        <v>6.7962699541646021E-3</v>
      </c>
      <c r="AE407" s="1">
        <f>(Table2[[#This Row],[Close Price]]/Table2[[#This Row],[Current Week Low]])-1</f>
        <v>2.6943677974354818E-2</v>
      </c>
      <c r="AF407" s="1">
        <f>(Table2[[#This Row],[Current Week High]]/Table2[[#This Row],[Close Price]])-1</f>
        <v>6.7962699541646021E-3</v>
      </c>
      <c r="AG407" s="1">
        <f>(Table2[[#This Row],[Close Price]]/Table2[[#This Row],[Current Month Low]])-1</f>
        <v>6.8569498395541384E-2</v>
      </c>
      <c r="AH407" s="1">
        <f>(Table2[[#This Row],[Current Month High]]/Table2[[#This Row],[Close Price]])-1</f>
        <v>1.3908645487592963E-2</v>
      </c>
      <c r="AI407">
        <v>57.467994310099499</v>
      </c>
      <c r="AJ407">
        <v>112.31543624161</v>
      </c>
      <c r="AK407" t="str">
        <f>IF(AND(Table2[[#This Row],[20D EMA]]&gt;Table2[[#This Row],[50D EMA]],Table2[[#This Row],[50D EMA]]&gt;Table2[[#This Row],[200D EMA]]),"Uptrend","Downtrend/NoTrend")</f>
        <v>Downtrend/NoTrend</v>
      </c>
      <c r="AL407">
        <v>-0.17</v>
      </c>
      <c r="AM407" t="s">
        <v>3215</v>
      </c>
      <c r="AN407">
        <v>-0.05</v>
      </c>
      <c r="AO407" t="s">
        <v>3215</v>
      </c>
      <c r="AP407">
        <v>4.3535373150918003E-2</v>
      </c>
      <c r="AQ407">
        <f>(Table2[[#This Row],[Sharpe Ratio]]-AVERAGE(Table2[Sharpe Ratio]))/_xlfn.STDEV.P(Table2[Sharpe Ratio])</f>
        <v>-0.22922825775672281</v>
      </c>
      <c r="AR4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7">
        <f>_xlfn.RANK.AVG(Table2[[#This Row],[1Y Return vs Nifty Z-Score]],Table2[1Y Return vs Nifty Z-Score])</f>
        <v>124</v>
      </c>
      <c r="AT407">
        <f>_xlfn.RANK.AVG(Table2[[#This Row],[6M Return vs Nifty Z-Score]],Table2[6M Return vs Nifty Z-Score])</f>
        <v>689</v>
      </c>
      <c r="AU407">
        <f>_xlfn.RANK.AVG(Table2[[#This Row],[Sharpe Ratio Z-Score]],Table2[Sharpe Ratio Z-Score])</f>
        <v>398</v>
      </c>
      <c r="AV407">
        <f>(Table2[[#This Row],[Rank 1Y]]+Table2[[#This Row],[Rank 6M]]+Table2[[#This Row],[Rank Sharpe]])/3</f>
        <v>403.66666666666669</v>
      </c>
    </row>
    <row r="408" spans="1:48" x14ac:dyDescent="0.3">
      <c r="A408" t="s">
        <v>547</v>
      </c>
      <c r="B408" t="s">
        <v>548</v>
      </c>
      <c r="C408" t="s">
        <v>3177</v>
      </c>
      <c r="D408" t="s">
        <v>127</v>
      </c>
      <c r="E408">
        <v>39711.854614705</v>
      </c>
      <c r="F408">
        <v>790</v>
      </c>
      <c r="G408">
        <v>14.934735529981101</v>
      </c>
      <c r="H408">
        <f>(Table2[[#This Row],[1Y Return vs Nifty]]-AVERAGE(Table2[1Y Return vs Nifty]))/_xlfn.STDEV.P(Table2[1Y Return vs Nifty])</f>
        <v>-0.21843123566698774</v>
      </c>
      <c r="I408">
        <v>1.5933790767111999</v>
      </c>
      <c r="J408">
        <f>(Table2[[#This Row],[1M Return vs Nifty]]-AVERAGE(Table2[1M Return vs Nifty]))/_xlfn.STDEV.P(Table2[1M Return vs Nifty])</f>
        <v>-8.9527869637407748E-2</v>
      </c>
      <c r="K408">
        <v>19.118243863095699</v>
      </c>
      <c r="L408">
        <f>(Table2[[#This Row],[6M Return vs Nifty]]-AVERAGE(Table2[6M Return vs Nifty]))/_xlfn.STDEV.P(Table2[6M Return vs Nifty])</f>
        <v>6.4583890420581339E-2</v>
      </c>
      <c r="M408">
        <v>-0.20603733483282399</v>
      </c>
      <c r="N408">
        <f>(Table2[[#This Row],[1W Return vs Nifty]]-AVERAGE(Table2[1W Return vs Nifty]))/_xlfn.STDEV.P(Table2[1W Return vs Nifty])</f>
        <v>-6.0064889042059401E-2</v>
      </c>
      <c r="O408">
        <v>764.37</v>
      </c>
      <c r="P408">
        <v>751.00516570063201</v>
      </c>
      <c r="Q408">
        <v>667.229387011104</v>
      </c>
      <c r="R408">
        <v>42.291280095580099</v>
      </c>
      <c r="S408" s="1">
        <f>(Table2[[#This Row],[Close Price]]-Table2[[#This Row],[20D EMA]])/Table2[[#This Row],[20D EMA]]</f>
        <v>3.3530881641090041E-2</v>
      </c>
      <c r="T408" s="1">
        <f>(Table2[[#This Row],[Close Price]]-Table2[[#This Row],[50D EMA]])/Table2[[#This Row],[50D EMA]]</f>
        <v>5.1923523406112275E-2</v>
      </c>
      <c r="U408" s="1">
        <f>(Table2[[#This Row],[Close Price]]-Table2[[#This Row],[200D EMA]])/Table2[[#This Row],[200D EMA]]</f>
        <v>0.18400060815494756</v>
      </c>
      <c r="V408">
        <v>0.53720217262510706</v>
      </c>
      <c r="W408">
        <v>778</v>
      </c>
      <c r="X408">
        <v>798</v>
      </c>
      <c r="Y408">
        <v>778</v>
      </c>
      <c r="Z408">
        <v>798</v>
      </c>
      <c r="AA408">
        <v>732.75</v>
      </c>
      <c r="AB408">
        <v>798</v>
      </c>
      <c r="AC408" s="1">
        <f>(Table2[[#This Row],[Close Price]]/Table2[[#This Row],[Day Low]])-1</f>
        <v>1.5424164524421524E-2</v>
      </c>
      <c r="AD408" s="1">
        <f>(Table2[[#This Row],[Day High]]/Table2[[#This Row],[Close Price]])-1</f>
        <v>1.0126582278481067E-2</v>
      </c>
      <c r="AE408" s="1">
        <f>(Table2[[#This Row],[Close Price]]/Table2[[#This Row],[Current Week Low]])-1</f>
        <v>1.5424164524421524E-2</v>
      </c>
      <c r="AF408" s="1">
        <f>(Table2[[#This Row],[Current Week High]]/Table2[[#This Row],[Close Price]])-1</f>
        <v>1.0126582278481067E-2</v>
      </c>
      <c r="AG408" s="1">
        <f>(Table2[[#This Row],[Close Price]]/Table2[[#This Row],[Current Month Low]])-1</f>
        <v>7.8130330945070048E-2</v>
      </c>
      <c r="AH408" s="1">
        <f>(Table2[[#This Row],[Current Month High]]/Table2[[#This Row],[Close Price]])-1</f>
        <v>1.0126582278481067E-2</v>
      </c>
      <c r="AI408">
        <v>2.6518987341772098</v>
      </c>
      <c r="AJ408">
        <v>60.569105691056897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0.12</v>
      </c>
      <c r="AM408" t="s">
        <v>3216</v>
      </c>
      <c r="AN408">
        <v>2.7</v>
      </c>
      <c r="AO408" t="s">
        <v>3216</v>
      </c>
      <c r="AQ408">
        <f>(Table2[[#This Row],[Sharpe Ratio]]-AVERAGE(Table2[Sharpe Ratio]))/_xlfn.STDEV.P(Table2[Sharpe Ratio])</f>
        <v>-0.73562862250492933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-1.0390687264308029</v>
      </c>
      <c r="AS408">
        <f>_xlfn.RANK.AVG(Table2[[#This Row],[1Y Return vs Nifty Z-Score]],Table2[1Y Return vs Nifty Z-Score])</f>
        <v>368</v>
      </c>
      <c r="AT408">
        <f>_xlfn.RANK.AVG(Table2[[#This Row],[6M Return vs Nifty Z-Score]],Table2[6M Return vs Nifty Z-Score])</f>
        <v>294</v>
      </c>
      <c r="AU408">
        <f>_xlfn.RANK.AVG(Table2[[#This Row],[Sharpe Ratio Z-Score]],Table2[Sharpe Ratio Z-Score])</f>
        <v>551.5</v>
      </c>
      <c r="AV408">
        <f>(Table2[[#This Row],[Rank 1Y]]+Table2[[#This Row],[Rank 6M]]+Table2[[#This Row],[Rank Sharpe]])/3</f>
        <v>404.5</v>
      </c>
    </row>
    <row r="409" spans="1:48" x14ac:dyDescent="0.3">
      <c r="A409" t="s">
        <v>506</v>
      </c>
      <c r="B409" t="s">
        <v>507</v>
      </c>
      <c r="C409" t="s">
        <v>3170</v>
      </c>
      <c r="D409" t="s">
        <v>34</v>
      </c>
      <c r="E409">
        <v>43210.541945178004</v>
      </c>
      <c r="F409">
        <v>60.64</v>
      </c>
      <c r="G409">
        <v>0.230034939077263</v>
      </c>
      <c r="H409">
        <f>(Table2[[#This Row],[1Y Return vs Nifty]]-AVERAGE(Table2[1Y Return vs Nifty]))/_xlfn.STDEV.P(Table2[1Y Return vs Nifty])</f>
        <v>-0.46324446159432042</v>
      </c>
      <c r="I409">
        <v>-3.8089271384958598</v>
      </c>
      <c r="J409">
        <f>(Table2[[#This Row],[1M Return vs Nifty]]-AVERAGE(Table2[1M Return vs Nifty]))/_xlfn.STDEV.P(Table2[1M Return vs Nifty])</f>
        <v>-0.61150393809684456</v>
      </c>
      <c r="K409">
        <v>-12.1290990951795</v>
      </c>
      <c r="L409">
        <f>(Table2[[#This Row],[6M Return vs Nifty]]-AVERAGE(Table2[6M Return vs Nifty]))/_xlfn.STDEV.P(Table2[6M Return vs Nifty])</f>
        <v>-0.86568835128228383</v>
      </c>
      <c r="M409">
        <v>0.109843771211282</v>
      </c>
      <c r="N409">
        <f>(Table2[[#This Row],[1W Return vs Nifty]]-AVERAGE(Table2[1W Return vs Nifty]))/_xlfn.STDEV.P(Table2[1W Return vs Nifty])</f>
        <v>1.6330239548603284E-2</v>
      </c>
      <c r="O409">
        <v>61.12</v>
      </c>
      <c r="P409">
        <v>62.591408849339501</v>
      </c>
      <c r="Q409">
        <v>58.739120890738299</v>
      </c>
      <c r="R409">
        <v>52.990859013141097</v>
      </c>
      <c r="S409" s="1">
        <f>(Table2[[#This Row],[Close Price]]-Table2[[#This Row],[20D EMA]])/Table2[[#This Row],[20D EMA]]</f>
        <v>-7.8534031413612058E-3</v>
      </c>
      <c r="T409" s="1">
        <f>(Table2[[#This Row],[Close Price]]-Table2[[#This Row],[50D EMA]])/Table2[[#This Row],[50D EMA]]</f>
        <v>-3.1176944012182801E-2</v>
      </c>
      <c r="U409" s="1">
        <f>(Table2[[#This Row],[Close Price]]-Table2[[#This Row],[200D EMA]])/Table2[[#This Row],[200D EMA]]</f>
        <v>3.2361381655635624E-2</v>
      </c>
      <c r="V409">
        <v>0.40732515504716299</v>
      </c>
      <c r="W409">
        <v>60.4</v>
      </c>
      <c r="X409">
        <v>61.96</v>
      </c>
      <c r="Y409">
        <v>60.4</v>
      </c>
      <c r="Z409">
        <v>61.96</v>
      </c>
      <c r="AA409">
        <v>58.4</v>
      </c>
      <c r="AB409">
        <v>62.79</v>
      </c>
      <c r="AC409" s="1">
        <f>(Table2[[#This Row],[Close Price]]/Table2[[#This Row],[Day Low]])-1</f>
        <v>3.9735099337747659E-3</v>
      </c>
      <c r="AD409" s="1">
        <f>(Table2[[#This Row],[Day High]]/Table2[[#This Row],[Close Price]])-1</f>
        <v>2.176781002638517E-2</v>
      </c>
      <c r="AE409" s="1">
        <f>(Table2[[#This Row],[Close Price]]/Table2[[#This Row],[Current Week Low]])-1</f>
        <v>3.9735099337747659E-3</v>
      </c>
      <c r="AF409" s="1">
        <f>(Table2[[#This Row],[Current Week High]]/Table2[[#This Row],[Close Price]])-1</f>
        <v>2.176781002638517E-2</v>
      </c>
      <c r="AG409" s="1">
        <f>(Table2[[#This Row],[Close Price]]/Table2[[#This Row],[Current Month Low]])-1</f>
        <v>3.8356164383561708E-2</v>
      </c>
      <c r="AH409" s="1">
        <f>(Table2[[#This Row],[Current Month High]]/Table2[[#This Row],[Close Price]])-1</f>
        <v>3.5455145118733489E-2</v>
      </c>
      <c r="AI409">
        <v>21.207124010554001</v>
      </c>
      <c r="AJ409">
        <v>56.895213454074998</v>
      </c>
      <c r="AK409" t="str">
        <f>IF(AND(Table2[[#This Row],[20D EMA]]&gt;Table2[[#This Row],[50D EMA]],Table2[[#This Row],[50D EMA]]&gt;Table2[[#This Row],[200D EMA]]),"Uptrend","Downtrend/NoTrend")</f>
        <v>Downtrend/NoTrend</v>
      </c>
      <c r="AL409">
        <v>-0.06</v>
      </c>
      <c r="AM409" t="s">
        <v>3215</v>
      </c>
      <c r="AN409">
        <v>-3.05</v>
      </c>
      <c r="AO409" t="s">
        <v>3215</v>
      </c>
      <c r="AP409">
        <v>0.135036611578354</v>
      </c>
      <c r="AQ409">
        <f>(Table2[[#This Row],[Sharpe Ratio]]-AVERAGE(Table2[Sharpe Ratio]))/_xlfn.STDEV.P(Table2[Sharpe Ratio])</f>
        <v>0.83510764109818658</v>
      </c>
      <c r="AR4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9">
        <f>_xlfn.RANK.AVG(Table2[[#This Row],[1Y Return vs Nifty Z-Score]],Table2[1Y Return vs Nifty Z-Score])</f>
        <v>460</v>
      </c>
      <c r="AT409">
        <f>_xlfn.RANK.AVG(Table2[[#This Row],[6M Return vs Nifty Z-Score]],Table2[6M Return vs Nifty Z-Score])</f>
        <v>608</v>
      </c>
      <c r="AU409">
        <f>_xlfn.RANK.AVG(Table2[[#This Row],[Sharpe Ratio Z-Score]],Table2[Sharpe Ratio Z-Score])</f>
        <v>146</v>
      </c>
      <c r="AV409">
        <f>(Table2[[#This Row],[Rank 1Y]]+Table2[[#This Row],[Rank 6M]]+Table2[[#This Row],[Rank Sharpe]])/3</f>
        <v>404.66666666666669</v>
      </c>
    </row>
    <row r="410" spans="1:48" x14ac:dyDescent="0.3">
      <c r="A410" t="s">
        <v>216</v>
      </c>
      <c r="B410" t="s">
        <v>217</v>
      </c>
      <c r="C410" t="s">
        <v>3170</v>
      </c>
      <c r="D410" t="s">
        <v>34</v>
      </c>
      <c r="E410">
        <v>122343.393864937</v>
      </c>
      <c r="F410">
        <v>110.81</v>
      </c>
      <c r="G410">
        <v>18.3864922604896</v>
      </c>
      <c r="H410">
        <f>(Table2[[#This Row],[1Y Return vs Nifty]]-AVERAGE(Table2[1Y Return vs Nifty]))/_xlfn.STDEV.P(Table2[1Y Return vs Nifty])</f>
        <v>-0.16096419000439888</v>
      </c>
      <c r="I410">
        <v>-5.0276069972961697</v>
      </c>
      <c r="J410">
        <f>(Table2[[#This Row],[1M Return vs Nifty]]-AVERAGE(Table2[1M Return vs Nifty]))/_xlfn.STDEV.P(Table2[1M Return vs Nifty])</f>
        <v>-0.72925396855914149</v>
      </c>
      <c r="K410">
        <v>-22.916684129193101</v>
      </c>
      <c r="L410">
        <f>(Table2[[#This Row],[6M Return vs Nifty]]-AVERAGE(Table2[6M Return vs Nifty]))/_xlfn.STDEV.P(Table2[6M Return vs Nifty])</f>
        <v>-1.18684816719215</v>
      </c>
      <c r="M410">
        <v>0.51727004180034597</v>
      </c>
      <c r="N410">
        <f>(Table2[[#This Row],[1W Return vs Nifty]]-AVERAGE(Table2[1W Return vs Nifty]))/_xlfn.STDEV.P(Table2[1W Return vs Nifty])</f>
        <v>0.11486535841867487</v>
      </c>
      <c r="O410">
        <v>112.73</v>
      </c>
      <c r="P410">
        <v>116.113493463917</v>
      </c>
      <c r="Q410">
        <v>111.247386831106</v>
      </c>
      <c r="R410">
        <v>45.323575037000097</v>
      </c>
      <c r="S410" s="1">
        <f>(Table2[[#This Row],[Close Price]]-Table2[[#This Row],[20D EMA]])/Table2[[#This Row],[20D EMA]]</f>
        <v>-1.7031846003725731E-2</v>
      </c>
      <c r="T410" s="1">
        <f>(Table2[[#This Row],[Close Price]]-Table2[[#This Row],[50D EMA]])/Table2[[#This Row],[50D EMA]]</f>
        <v>-4.5675083107934285E-2</v>
      </c>
      <c r="U410" s="1">
        <f>(Table2[[#This Row],[Close Price]]-Table2[[#This Row],[200D EMA]])/Table2[[#This Row],[200D EMA]]</f>
        <v>-3.9316593725480511E-3</v>
      </c>
      <c r="V410">
        <v>0.646265840639074</v>
      </c>
      <c r="W410">
        <v>110.26</v>
      </c>
      <c r="X410">
        <v>112.2</v>
      </c>
      <c r="Y410">
        <v>110.26</v>
      </c>
      <c r="Z410">
        <v>112.2</v>
      </c>
      <c r="AA410">
        <v>106.85</v>
      </c>
      <c r="AB410">
        <v>117.49</v>
      </c>
      <c r="AC410" s="1">
        <f>(Table2[[#This Row],[Close Price]]/Table2[[#This Row],[Day Low]])-1</f>
        <v>4.9882096861961767E-3</v>
      </c>
      <c r="AD410" s="1">
        <f>(Table2[[#This Row],[Day High]]/Table2[[#This Row],[Close Price]])-1</f>
        <v>1.2543994224347932E-2</v>
      </c>
      <c r="AE410" s="1">
        <f>(Table2[[#This Row],[Close Price]]/Table2[[#This Row],[Current Week Low]])-1</f>
        <v>4.9882096861961767E-3</v>
      </c>
      <c r="AF410" s="1">
        <f>(Table2[[#This Row],[Current Week High]]/Table2[[#This Row],[Close Price]])-1</f>
        <v>1.2543994224347932E-2</v>
      </c>
      <c r="AG410" s="1">
        <f>(Table2[[#This Row],[Close Price]]/Table2[[#This Row],[Current Month Low]])-1</f>
        <v>3.7061300889096982E-2</v>
      </c>
      <c r="AH410" s="1">
        <f>(Table2[[#This Row],[Current Month High]]/Table2[[#This Row],[Close Price]])-1</f>
        <v>6.0283367927082221E-2</v>
      </c>
      <c r="AI410">
        <v>28.959480191318399</v>
      </c>
      <c r="AJ410">
        <v>64.528582034149906</v>
      </c>
      <c r="AK410" t="str">
        <f>IF(AND(Table2[[#This Row],[20D EMA]]&gt;Table2[[#This Row],[50D EMA]],Table2[[#This Row],[50D EMA]]&gt;Table2[[#This Row],[200D EMA]]),"Uptrend","Downtrend/NoTrend")</f>
        <v>Downtrend/NoTrend</v>
      </c>
      <c r="AL410">
        <v>-0.06</v>
      </c>
      <c r="AM410" t="s">
        <v>3215</v>
      </c>
      <c r="AN410">
        <v>-4.09</v>
      </c>
      <c r="AO410" t="s">
        <v>3215</v>
      </c>
      <c r="AP410">
        <v>0.12157634656017</v>
      </c>
      <c r="AQ410">
        <f>(Table2[[#This Row],[Sharpe Ratio]]-AVERAGE(Table2[Sharpe Ratio]))/_xlfn.STDEV.P(Table2[Sharpe Ratio])</f>
        <v>0.67853879554845742</v>
      </c>
      <c r="AR4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0">
        <f>_xlfn.RANK.AVG(Table2[[#This Row],[1Y Return vs Nifty Z-Score]],Table2[1Y Return vs Nifty Z-Score])</f>
        <v>341</v>
      </c>
      <c r="AT410">
        <f>_xlfn.RANK.AVG(Table2[[#This Row],[6M Return vs Nifty Z-Score]],Table2[6M Return vs Nifty Z-Score])</f>
        <v>697</v>
      </c>
      <c r="AU410">
        <f>_xlfn.RANK.AVG(Table2[[#This Row],[Sharpe Ratio Z-Score]],Table2[Sharpe Ratio Z-Score])</f>
        <v>178</v>
      </c>
      <c r="AV410">
        <f>(Table2[[#This Row],[Rank 1Y]]+Table2[[#This Row],[Rank 6M]]+Table2[[#This Row],[Rank Sharpe]])/3</f>
        <v>405.33333333333331</v>
      </c>
    </row>
    <row r="411" spans="1:48" x14ac:dyDescent="0.3">
      <c r="A411" t="s">
        <v>1514</v>
      </c>
      <c r="B411" t="s">
        <v>1515</v>
      </c>
      <c r="C411" t="s">
        <v>3181</v>
      </c>
      <c r="D411" t="s">
        <v>135</v>
      </c>
      <c r="E411">
        <v>6856.4587075999998</v>
      </c>
      <c r="F411">
        <v>965.75</v>
      </c>
      <c r="G411">
        <v>9.5020239798584694</v>
      </c>
      <c r="H411">
        <f>(Table2[[#This Row],[1Y Return vs Nifty]]-AVERAGE(Table2[1Y Return vs Nifty]))/_xlfn.STDEV.P(Table2[1Y Return vs Nifty])</f>
        <v>-0.30887847951912883</v>
      </c>
      <c r="I411">
        <v>4.9779021386695401</v>
      </c>
      <c r="J411">
        <f>(Table2[[#This Row],[1M Return vs Nifty]]-AVERAGE(Table2[1M Return vs Nifty]))/_xlfn.STDEV.P(Table2[1M Return vs Nifty])</f>
        <v>0.23748803266712265</v>
      </c>
      <c r="K411">
        <v>6.3420017601713603</v>
      </c>
      <c r="L411">
        <f>(Table2[[#This Row],[6M Return vs Nifty]]-AVERAGE(Table2[6M Return vs Nifty]))/_xlfn.STDEV.P(Table2[6M Return vs Nifty])</f>
        <v>-0.31578071841981165</v>
      </c>
      <c r="M411">
        <v>-5.1795873547419697</v>
      </c>
      <c r="N411">
        <f>(Table2[[#This Row],[1W Return vs Nifty]]-AVERAGE(Table2[1W Return vs Nifty]))/_xlfn.STDEV.P(Table2[1W Return vs Nifty])</f>
        <v>-1.2629066736659225</v>
      </c>
      <c r="O411">
        <v>956.62</v>
      </c>
      <c r="P411">
        <v>934.25105645516805</v>
      </c>
      <c r="Q411">
        <v>865.19799046932303</v>
      </c>
      <c r="R411">
        <v>54.373502387992502</v>
      </c>
      <c r="S411" s="1">
        <f>(Table2[[#This Row],[Close Price]]-Table2[[#This Row],[20D EMA]])/Table2[[#This Row],[20D EMA]]</f>
        <v>9.5440195688988264E-3</v>
      </c>
      <c r="T411" s="1">
        <f>(Table2[[#This Row],[Close Price]]-Table2[[#This Row],[50D EMA]])/Table2[[#This Row],[50D EMA]]</f>
        <v>3.3715716270472838E-2</v>
      </c>
      <c r="U411" s="1">
        <f>(Table2[[#This Row],[Close Price]]-Table2[[#This Row],[200D EMA]])/Table2[[#This Row],[200D EMA]]</f>
        <v>0.11621849638847745</v>
      </c>
      <c r="V411">
        <v>1.5033463766744</v>
      </c>
      <c r="W411">
        <v>962.2</v>
      </c>
      <c r="X411">
        <v>984</v>
      </c>
      <c r="Y411">
        <v>962.2</v>
      </c>
      <c r="Z411">
        <v>984</v>
      </c>
      <c r="AA411">
        <v>927</v>
      </c>
      <c r="AB411">
        <v>1029.9000000000001</v>
      </c>
      <c r="AC411" s="1">
        <f>(Table2[[#This Row],[Close Price]]/Table2[[#This Row],[Day Low]])-1</f>
        <v>3.689461650384418E-3</v>
      </c>
      <c r="AD411" s="1">
        <f>(Table2[[#This Row],[Day High]]/Table2[[#This Row],[Close Price]])-1</f>
        <v>1.8897230132021825E-2</v>
      </c>
      <c r="AE411" s="1">
        <f>(Table2[[#This Row],[Close Price]]/Table2[[#This Row],[Current Week Low]])-1</f>
        <v>3.689461650384418E-3</v>
      </c>
      <c r="AF411" s="1">
        <f>(Table2[[#This Row],[Current Week High]]/Table2[[#This Row],[Close Price]])-1</f>
        <v>1.8897230132021825E-2</v>
      </c>
      <c r="AG411" s="1">
        <f>(Table2[[#This Row],[Close Price]]/Table2[[#This Row],[Current Month Low]])-1</f>
        <v>4.1801510248112184E-2</v>
      </c>
      <c r="AH411" s="1">
        <f>(Table2[[#This Row],[Current Month High]]/Table2[[#This Row],[Close Price]])-1</f>
        <v>6.6425058244887536E-2</v>
      </c>
      <c r="AI411">
        <v>6.64250582448875</v>
      </c>
      <c r="AJ411">
        <v>56.764872981089198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0.03</v>
      </c>
      <c r="AM411" t="s">
        <v>3216</v>
      </c>
      <c r="AN411">
        <v>3.38</v>
      </c>
      <c r="AO411" t="s">
        <v>3216</v>
      </c>
      <c r="AP411">
        <v>4.2317575604343002E-2</v>
      </c>
      <c r="AQ411">
        <f>(Table2[[#This Row],[Sharpe Ratio]]-AVERAGE(Table2[Sharpe Ratio]))/_xlfn.STDEV.P(Table2[Sharpe Ratio])</f>
        <v>-0.24339359222249729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-1.8934714311602376</v>
      </c>
      <c r="AS411">
        <f>_xlfn.RANK.AVG(Table2[[#This Row],[1Y Return vs Nifty Z-Score]],Table2[1Y Return vs Nifty Z-Score])</f>
        <v>398</v>
      </c>
      <c r="AT411">
        <f>_xlfn.RANK.AVG(Table2[[#This Row],[6M Return vs Nifty Z-Score]],Table2[6M Return vs Nifty Z-Score])</f>
        <v>415</v>
      </c>
      <c r="AU411">
        <f>_xlfn.RANK.AVG(Table2[[#This Row],[Sharpe Ratio Z-Score]],Table2[Sharpe Ratio Z-Score])</f>
        <v>403</v>
      </c>
      <c r="AV411">
        <f>(Table2[[#This Row],[Rank 1Y]]+Table2[[#This Row],[Rank 6M]]+Table2[[#This Row],[Rank Sharpe]])/3</f>
        <v>405.33333333333331</v>
      </c>
    </row>
    <row r="412" spans="1:48" x14ac:dyDescent="0.3">
      <c r="A412" t="s">
        <v>1490</v>
      </c>
      <c r="B412" t="s">
        <v>1491</v>
      </c>
      <c r="C412" t="s">
        <v>3173</v>
      </c>
      <c r="D412" t="s">
        <v>46</v>
      </c>
      <c r="E412">
        <v>7109.1661396649997</v>
      </c>
      <c r="F412">
        <v>190.14</v>
      </c>
      <c r="G412">
        <v>5.2857852657525903</v>
      </c>
      <c r="H412">
        <f>(Table2[[#This Row],[1Y Return vs Nifty]]-AVERAGE(Table2[1Y Return vs Nifty]))/_xlfn.STDEV.P(Table2[1Y Return vs Nifty])</f>
        <v>-0.37907310840660652</v>
      </c>
      <c r="I412">
        <v>-2.33248007949443</v>
      </c>
      <c r="J412">
        <f>(Table2[[#This Row],[1M Return vs Nifty]]-AVERAGE(Table2[1M Return vs Nifty]))/_xlfn.STDEV.P(Table2[1M Return vs Nifty])</f>
        <v>-0.46884819063538263</v>
      </c>
      <c r="K412">
        <v>-16.278652721939999</v>
      </c>
      <c r="L412">
        <f>(Table2[[#This Row],[6M Return vs Nifty]]-AVERAGE(Table2[6M Return vs Nifty]))/_xlfn.STDEV.P(Table2[6M Return vs Nifty])</f>
        <v>-0.98922572083038651</v>
      </c>
      <c r="M412">
        <v>-2.0758745722885701</v>
      </c>
      <c r="N412">
        <f>(Table2[[#This Row],[1W Return vs Nifty]]-AVERAGE(Table2[1W Return vs Nifty]))/_xlfn.STDEV.P(Table2[1W Return vs Nifty])</f>
        <v>-0.51228078124263876</v>
      </c>
      <c r="O412">
        <v>192.77</v>
      </c>
      <c r="P412">
        <v>194.462902201947</v>
      </c>
      <c r="Q412">
        <v>190.36053231303001</v>
      </c>
      <c r="R412">
        <v>45.324371413568898</v>
      </c>
      <c r="S412" s="1">
        <f>(Table2[[#This Row],[Close Price]]-Table2[[#This Row],[20D EMA]])/Table2[[#This Row],[20D EMA]]</f>
        <v>-1.3643201743009927E-2</v>
      </c>
      <c r="T412" s="1">
        <f>(Table2[[#This Row],[Close Price]]-Table2[[#This Row],[50D EMA]])/Table2[[#This Row],[50D EMA]]</f>
        <v>-2.2229958274806283E-2</v>
      </c>
      <c r="U412" s="1">
        <f>(Table2[[#This Row],[Close Price]]-Table2[[#This Row],[200D EMA]])/Table2[[#This Row],[200D EMA]]</f>
        <v>-1.1584980896532449E-3</v>
      </c>
      <c r="V412">
        <v>0.69726507464426901</v>
      </c>
      <c r="W412">
        <v>189.15</v>
      </c>
      <c r="X412">
        <v>192.4</v>
      </c>
      <c r="Y412">
        <v>189.15</v>
      </c>
      <c r="Z412">
        <v>192.4</v>
      </c>
      <c r="AA412">
        <v>188</v>
      </c>
      <c r="AB412">
        <v>199.9</v>
      </c>
      <c r="AC412" s="1">
        <f>(Table2[[#This Row],[Close Price]]/Table2[[#This Row],[Day Low]])-1</f>
        <v>5.2339413164155246E-3</v>
      </c>
      <c r="AD412" s="1">
        <f>(Table2[[#This Row],[Day High]]/Table2[[#This Row],[Close Price]])-1</f>
        <v>1.1885978752498305E-2</v>
      </c>
      <c r="AE412" s="1">
        <f>(Table2[[#This Row],[Close Price]]/Table2[[#This Row],[Current Week Low]])-1</f>
        <v>5.2339413164155246E-3</v>
      </c>
      <c r="AF412" s="1">
        <f>(Table2[[#This Row],[Current Week High]]/Table2[[#This Row],[Close Price]])-1</f>
        <v>1.1885978752498305E-2</v>
      </c>
      <c r="AG412" s="1">
        <f>(Table2[[#This Row],[Close Price]]/Table2[[#This Row],[Current Month Low]])-1</f>
        <v>1.1382978723404102E-2</v>
      </c>
      <c r="AH412" s="1">
        <f>(Table2[[#This Row],[Current Month High]]/Table2[[#This Row],[Close Price]])-1</f>
        <v>5.13305985063639E-2</v>
      </c>
      <c r="AI412">
        <v>31.1139160618491</v>
      </c>
      <c r="AJ412">
        <v>38.586005830903702</v>
      </c>
      <c r="AK412" t="str">
        <f>IF(AND(Table2[[#This Row],[20D EMA]]&gt;Table2[[#This Row],[50D EMA]],Table2[[#This Row],[50D EMA]]&gt;Table2[[#This Row],[200D EMA]]),"Uptrend","Downtrend/NoTrend")</f>
        <v>Downtrend/NoTrend</v>
      </c>
      <c r="AL412">
        <v>-7.0000000000000007E-2</v>
      </c>
      <c r="AM412" t="s">
        <v>3215</v>
      </c>
      <c r="AN412">
        <v>-2.9</v>
      </c>
      <c r="AO412" t="s">
        <v>3215</v>
      </c>
      <c r="AP412">
        <v>0.13243088534765499</v>
      </c>
      <c r="AQ412">
        <f>(Table2[[#This Row],[Sharpe Ratio]]-AVERAGE(Table2[Sharpe Ratio]))/_xlfn.STDEV.P(Table2[Sharpe Ratio])</f>
        <v>0.80479801887246949</v>
      </c>
      <c r="AR4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2">
        <f>_xlfn.RANK.AVG(Table2[[#This Row],[1Y Return vs Nifty Z-Score]],Table2[1Y Return vs Nifty Z-Score])</f>
        <v>412</v>
      </c>
      <c r="AT412">
        <f>_xlfn.RANK.AVG(Table2[[#This Row],[6M Return vs Nifty Z-Score]],Table2[6M Return vs Nifty Z-Score])</f>
        <v>655</v>
      </c>
      <c r="AU412">
        <f>_xlfn.RANK.AVG(Table2[[#This Row],[Sharpe Ratio Z-Score]],Table2[Sharpe Ratio Z-Score])</f>
        <v>151</v>
      </c>
      <c r="AV412">
        <f>(Table2[[#This Row],[Rank 1Y]]+Table2[[#This Row],[Rank 6M]]+Table2[[#This Row],[Rank Sharpe]])/3</f>
        <v>406</v>
      </c>
    </row>
    <row r="413" spans="1:48" x14ac:dyDescent="0.3">
      <c r="A413" t="s">
        <v>1314</v>
      </c>
      <c r="B413" t="s">
        <v>1315</v>
      </c>
      <c r="C413" t="s">
        <v>3174</v>
      </c>
      <c r="D413" t="s">
        <v>54</v>
      </c>
      <c r="E413">
        <v>8701.8930451249998</v>
      </c>
      <c r="F413">
        <v>522.04999999999995</v>
      </c>
      <c r="G413">
        <v>0.57231467388035195</v>
      </c>
      <c r="H413">
        <f>(Table2[[#This Row],[1Y Return vs Nifty]]-AVERAGE(Table2[1Y Return vs Nifty]))/_xlfn.STDEV.P(Table2[1Y Return vs Nifty])</f>
        <v>-0.45754597045343109</v>
      </c>
      <c r="I413">
        <v>4.4947242015582196</v>
      </c>
      <c r="J413">
        <f>(Table2[[#This Row],[1M Return vs Nifty]]-AVERAGE(Table2[1M Return vs Nifty]))/_xlfn.STDEV.P(Table2[1M Return vs Nifty])</f>
        <v>0.19080291154796714</v>
      </c>
      <c r="K413">
        <v>29.014137804388799</v>
      </c>
      <c r="L413">
        <f>(Table2[[#This Row],[6M Return vs Nifty]]-AVERAGE(Table2[6M Return vs Nifty]))/_xlfn.STDEV.P(Table2[6M Return vs Nifty])</f>
        <v>0.3591969540885292</v>
      </c>
      <c r="M413">
        <v>-4.5467020431080698</v>
      </c>
      <c r="N413">
        <f>(Table2[[#This Row],[1W Return vs Nifty]]-AVERAGE(Table2[1W Return vs Nifty]))/_xlfn.STDEV.P(Table2[1W Return vs Nifty])</f>
        <v>-1.1098447974083963</v>
      </c>
      <c r="O413">
        <v>492.05</v>
      </c>
      <c r="P413">
        <v>468.44648999094102</v>
      </c>
      <c r="Q413">
        <v>403.88760248275599</v>
      </c>
      <c r="R413">
        <v>55.740322284761902</v>
      </c>
      <c r="S413" s="1">
        <f>(Table2[[#This Row],[Close Price]]-Table2[[#This Row],[20D EMA]])/Table2[[#This Row],[20D EMA]]</f>
        <v>6.0969413677471683E-2</v>
      </c>
      <c r="T413" s="1">
        <f>(Table2[[#This Row],[Close Price]]-Table2[[#This Row],[50D EMA]])/Table2[[#This Row],[50D EMA]]</f>
        <v>0.11442824560409352</v>
      </c>
      <c r="U413" s="1">
        <f>(Table2[[#This Row],[Close Price]]-Table2[[#This Row],[200D EMA]])/Table2[[#This Row],[200D EMA]]</f>
        <v>0.29256257629816429</v>
      </c>
      <c r="V413">
        <v>0.838359980261001</v>
      </c>
      <c r="W413">
        <v>501.3</v>
      </c>
      <c r="X413">
        <v>527.75</v>
      </c>
      <c r="Y413">
        <v>501.3</v>
      </c>
      <c r="Z413">
        <v>527.75</v>
      </c>
      <c r="AA413">
        <v>460.5</v>
      </c>
      <c r="AB413">
        <v>535</v>
      </c>
      <c r="AC413" s="1">
        <f>(Table2[[#This Row],[Close Price]]/Table2[[#This Row],[Day Low]])-1</f>
        <v>4.1392379812487334E-2</v>
      </c>
      <c r="AD413" s="1">
        <f>(Table2[[#This Row],[Day High]]/Table2[[#This Row],[Close Price]])-1</f>
        <v>1.0918494397088585E-2</v>
      </c>
      <c r="AE413" s="1">
        <f>(Table2[[#This Row],[Close Price]]/Table2[[#This Row],[Current Week Low]])-1</f>
        <v>4.1392379812487334E-2</v>
      </c>
      <c r="AF413" s="1">
        <f>(Table2[[#This Row],[Current Week High]]/Table2[[#This Row],[Close Price]])-1</f>
        <v>1.0918494397088585E-2</v>
      </c>
      <c r="AG413" s="1">
        <f>(Table2[[#This Row],[Close Price]]/Table2[[#This Row],[Current Month Low]])-1</f>
        <v>0.13365906623235602</v>
      </c>
      <c r="AH413" s="1">
        <f>(Table2[[#This Row],[Current Month High]]/Table2[[#This Row],[Close Price]])-1</f>
        <v>2.4806053060051791E-2</v>
      </c>
      <c r="AI413">
        <v>3.1510391724930602</v>
      </c>
      <c r="AJ413">
        <v>63.395931142409999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0.09</v>
      </c>
      <c r="AM413" t="s">
        <v>3216</v>
      </c>
      <c r="AN413">
        <v>7.52</v>
      </c>
      <c r="AO413" t="s">
        <v>3216</v>
      </c>
      <c r="AQ413">
        <f>(Table2[[#This Row],[Sharpe Ratio]]-AVERAGE(Table2[Sharpe Ratio]))/_xlfn.STDEV.P(Table2[Sharpe Ratio])</f>
        <v>-0.73562862250492933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-1.7530195247302602</v>
      </c>
      <c r="AS413">
        <f>_xlfn.RANK.AVG(Table2[[#This Row],[1Y Return vs Nifty Z-Score]],Table2[1Y Return vs Nifty Z-Score])</f>
        <v>454</v>
      </c>
      <c r="AT413">
        <f>_xlfn.RANK.AVG(Table2[[#This Row],[6M Return vs Nifty Z-Score]],Table2[6M Return vs Nifty Z-Score])</f>
        <v>214</v>
      </c>
      <c r="AU413">
        <f>_xlfn.RANK.AVG(Table2[[#This Row],[Sharpe Ratio Z-Score]],Table2[Sharpe Ratio Z-Score])</f>
        <v>551.5</v>
      </c>
      <c r="AV413">
        <f>(Table2[[#This Row],[Rank 1Y]]+Table2[[#This Row],[Rank 6M]]+Table2[[#This Row],[Rank Sharpe]])/3</f>
        <v>406.5</v>
      </c>
    </row>
    <row r="414" spans="1:48" x14ac:dyDescent="0.3">
      <c r="A414" t="s">
        <v>932</v>
      </c>
      <c r="B414" t="s">
        <v>933</v>
      </c>
      <c r="C414" t="s">
        <v>3176</v>
      </c>
      <c r="D414" t="s">
        <v>206</v>
      </c>
      <c r="E414">
        <v>16648.013924535</v>
      </c>
      <c r="F414">
        <v>683.35</v>
      </c>
      <c r="G414">
        <v>-16.093118064699599</v>
      </c>
      <c r="H414">
        <f>(Table2[[#This Row],[1Y Return vs Nifty]]-AVERAGE(Table2[1Y Return vs Nifty]))/_xlfn.STDEV.P(Table2[1Y Return vs Nifty])</f>
        <v>-0.73500271464110478</v>
      </c>
      <c r="I414">
        <v>6.9728381034706697</v>
      </c>
      <c r="J414">
        <f>(Table2[[#This Row],[1M Return vs Nifty]]-AVERAGE(Table2[1M Return vs Nifty]))/_xlfn.STDEV.P(Table2[1M Return vs Nifty])</f>
        <v>0.43024068130522203</v>
      </c>
      <c r="K414">
        <v>19.6577400234886</v>
      </c>
      <c r="L414">
        <f>(Table2[[#This Row],[6M Return vs Nifty]]-AVERAGE(Table2[6M Return vs Nifty]))/_xlfn.STDEV.P(Table2[6M Return vs Nifty])</f>
        <v>8.0645361733164736E-2</v>
      </c>
      <c r="M414">
        <v>-1.2064629260489901</v>
      </c>
      <c r="N414">
        <f>(Table2[[#This Row],[1W Return vs Nifty]]-AVERAGE(Table2[1W Return vs Nifty]))/_xlfn.STDEV.P(Table2[1W Return vs Nifty])</f>
        <v>-0.30201554776767903</v>
      </c>
      <c r="O414">
        <v>670.89</v>
      </c>
      <c r="P414">
        <v>657.75998159932601</v>
      </c>
      <c r="Q414">
        <v>610.92933089947701</v>
      </c>
      <c r="R414">
        <v>57.749208522252403</v>
      </c>
      <c r="S414" s="1">
        <f>(Table2[[#This Row],[Close Price]]-Table2[[#This Row],[20D EMA]])/Table2[[#This Row],[20D EMA]]</f>
        <v>1.8572344199496247E-2</v>
      </c>
      <c r="T414" s="1">
        <f>(Table2[[#This Row],[Close Price]]-Table2[[#This Row],[50D EMA]])/Table2[[#This Row],[50D EMA]]</f>
        <v>3.8904796759530062E-2</v>
      </c>
      <c r="U414" s="1">
        <f>(Table2[[#This Row],[Close Price]]-Table2[[#This Row],[200D EMA]])/Table2[[#This Row],[200D EMA]]</f>
        <v>0.11854181070975489</v>
      </c>
      <c r="V414">
        <v>0.98555887095915795</v>
      </c>
      <c r="W414">
        <v>678</v>
      </c>
      <c r="X414">
        <v>694</v>
      </c>
      <c r="Y414">
        <v>678</v>
      </c>
      <c r="Z414">
        <v>694</v>
      </c>
      <c r="AA414">
        <v>625.29999999999995</v>
      </c>
      <c r="AB414">
        <v>721.6</v>
      </c>
      <c r="AC414" s="1">
        <f>(Table2[[#This Row],[Close Price]]/Table2[[#This Row],[Day Low]])-1</f>
        <v>7.8908554572272305E-3</v>
      </c>
      <c r="AD414" s="1">
        <f>(Table2[[#This Row],[Day High]]/Table2[[#This Row],[Close Price]])-1</f>
        <v>1.5584985732055356E-2</v>
      </c>
      <c r="AE414" s="1">
        <f>(Table2[[#This Row],[Close Price]]/Table2[[#This Row],[Current Week Low]])-1</f>
        <v>7.8908554572272305E-3</v>
      </c>
      <c r="AF414" s="1">
        <f>(Table2[[#This Row],[Current Week High]]/Table2[[#This Row],[Close Price]])-1</f>
        <v>1.5584985732055356E-2</v>
      </c>
      <c r="AG414" s="1">
        <f>(Table2[[#This Row],[Close Price]]/Table2[[#This Row],[Current Month Low]])-1</f>
        <v>9.2835438989285368E-2</v>
      </c>
      <c r="AH414" s="1">
        <f>(Table2[[#This Row],[Current Month High]]/Table2[[#This Row],[Close Price]])-1</f>
        <v>5.5974244530621275E-2</v>
      </c>
      <c r="AI414">
        <v>5.6559596107411902</v>
      </c>
      <c r="AJ414">
        <v>36.247632339746701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-0.02</v>
      </c>
      <c r="AM414" t="s">
        <v>3215</v>
      </c>
      <c r="AN414">
        <v>6.47</v>
      </c>
      <c r="AO414" t="s">
        <v>3216</v>
      </c>
      <c r="AP414">
        <v>6.0742401841869E-2</v>
      </c>
      <c r="AQ414">
        <f>(Table2[[#This Row],[Sharpe Ratio]]-AVERAGE(Table2[Sharpe Ratio]))/_xlfn.STDEV.P(Table2[Sharpe Ratio])</f>
        <v>-2.9077323592817533E-2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-0.55520954296321468</v>
      </c>
      <c r="AS414">
        <f>_xlfn.RANK.AVG(Table2[[#This Row],[1Y Return vs Nifty Z-Score]],Table2[1Y Return vs Nifty Z-Score])</f>
        <v>582</v>
      </c>
      <c r="AT414">
        <f>_xlfn.RANK.AVG(Table2[[#This Row],[6M Return vs Nifty Z-Score]],Table2[6M Return vs Nifty Z-Score])</f>
        <v>287</v>
      </c>
      <c r="AU414">
        <f>_xlfn.RANK.AVG(Table2[[#This Row],[Sharpe Ratio Z-Score]],Table2[Sharpe Ratio Z-Score])</f>
        <v>359</v>
      </c>
      <c r="AV414">
        <f>(Table2[[#This Row],[Rank 1Y]]+Table2[[#This Row],[Rank 6M]]+Table2[[#This Row],[Rank Sharpe]])/3</f>
        <v>409.33333333333331</v>
      </c>
    </row>
    <row r="415" spans="1:48" x14ac:dyDescent="0.3">
      <c r="A415" t="s">
        <v>1191</v>
      </c>
      <c r="B415" t="s">
        <v>1192</v>
      </c>
      <c r="C415" t="s">
        <v>3180</v>
      </c>
      <c r="D415" t="s">
        <v>111</v>
      </c>
      <c r="E415">
        <v>10369.9795665</v>
      </c>
      <c r="F415">
        <v>729.45</v>
      </c>
      <c r="G415">
        <v>34.503309734899503</v>
      </c>
      <c r="H415">
        <f>(Table2[[#This Row],[1Y Return vs Nifty]]-AVERAGE(Table2[1Y Return vs Nifty]))/_xlfn.STDEV.P(Table2[1Y Return vs Nifty])</f>
        <v>0.10735885766329763</v>
      </c>
      <c r="I415">
        <v>13.2345454382826</v>
      </c>
      <c r="J415">
        <f>(Table2[[#This Row],[1M Return vs Nifty]]-AVERAGE(Table2[1M Return vs Nifty]))/_xlfn.STDEV.P(Table2[1M Return vs Nifty])</f>
        <v>1.0352529198318521</v>
      </c>
      <c r="K415">
        <v>7.4517173343445302</v>
      </c>
      <c r="L415">
        <f>(Table2[[#This Row],[6M Return vs Nifty]]-AVERAGE(Table2[6M Return vs Nifty]))/_xlfn.STDEV.P(Table2[6M Return vs Nifty])</f>
        <v>-0.28274310635093447</v>
      </c>
      <c r="M415">
        <v>7.9384140442522497</v>
      </c>
      <c r="N415">
        <f>(Table2[[#This Row],[1W Return vs Nifty]]-AVERAGE(Table2[1W Return vs Nifty]))/_xlfn.STDEV.P(Table2[1W Return vs Nifty])</f>
        <v>1.9096521927979919</v>
      </c>
      <c r="O415">
        <v>708.49</v>
      </c>
      <c r="P415">
        <v>708.94810140256595</v>
      </c>
      <c r="Q415">
        <v>644.60845843224399</v>
      </c>
      <c r="R415">
        <v>72.520111325348196</v>
      </c>
      <c r="S415" s="1">
        <f>(Table2[[#This Row],[Close Price]]-Table2[[#This Row],[20D EMA]])/Table2[[#This Row],[20D EMA]]</f>
        <v>2.9584044940648473E-2</v>
      </c>
      <c r="T415" s="1">
        <f>(Table2[[#This Row],[Close Price]]-Table2[[#This Row],[50D EMA]])/Table2[[#This Row],[50D EMA]]</f>
        <v>2.8918758025973448E-2</v>
      </c>
      <c r="U415" s="1">
        <f>(Table2[[#This Row],[Close Price]]-Table2[[#This Row],[200D EMA]])/Table2[[#This Row],[200D EMA]]</f>
        <v>0.13161717079248333</v>
      </c>
      <c r="V415">
        <v>0.89012843833805799</v>
      </c>
      <c r="W415">
        <v>724.45</v>
      </c>
      <c r="X415">
        <v>755.25</v>
      </c>
      <c r="Y415">
        <v>724.45</v>
      </c>
      <c r="Z415">
        <v>755.25</v>
      </c>
      <c r="AA415">
        <v>668.95</v>
      </c>
      <c r="AB415">
        <v>755.25</v>
      </c>
      <c r="AC415" s="1">
        <f>(Table2[[#This Row],[Close Price]]/Table2[[#This Row],[Day Low]])-1</f>
        <v>6.9017875629788783E-3</v>
      </c>
      <c r="AD415" s="1">
        <f>(Table2[[#This Row],[Day High]]/Table2[[#This Row],[Close Price]])-1</f>
        <v>3.5369113715813194E-2</v>
      </c>
      <c r="AE415" s="1">
        <f>(Table2[[#This Row],[Close Price]]/Table2[[#This Row],[Current Week Low]])-1</f>
        <v>6.9017875629788783E-3</v>
      </c>
      <c r="AF415" s="1">
        <f>(Table2[[#This Row],[Current Week High]]/Table2[[#This Row],[Close Price]])-1</f>
        <v>3.5369113715813194E-2</v>
      </c>
      <c r="AG415" s="1">
        <f>(Table2[[#This Row],[Close Price]]/Table2[[#This Row],[Current Month Low]])-1</f>
        <v>9.0440242170565899E-2</v>
      </c>
      <c r="AH415" s="1">
        <f>(Table2[[#This Row],[Current Month High]]/Table2[[#This Row],[Close Price]])-1</f>
        <v>3.5369113715813194E-2</v>
      </c>
      <c r="AI415">
        <v>11.0494207964904</v>
      </c>
      <c r="AJ415">
        <v>70.034965034964998</v>
      </c>
      <c r="AK415" t="str">
        <f>IF(AND(Table2[[#This Row],[20D EMA]]&gt;Table2[[#This Row],[50D EMA]],Table2[[#This Row],[50D EMA]]&gt;Table2[[#This Row],[200D EMA]]),"Uptrend","Downtrend/NoTrend")</f>
        <v>Downtrend/NoTrend</v>
      </c>
      <c r="AL415">
        <v>-0.17</v>
      </c>
      <c r="AM415" t="s">
        <v>3215</v>
      </c>
      <c r="AN415">
        <v>8.6999999999999993</v>
      </c>
      <c r="AO415" t="s">
        <v>3216</v>
      </c>
      <c r="AQ415">
        <f>(Table2[[#This Row],[Sharpe Ratio]]-AVERAGE(Table2[Sharpe Ratio]))/_xlfn.STDEV.P(Table2[Sharpe Ratio])</f>
        <v>-0.73562862250492933</v>
      </c>
      <c r="AR4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5">
        <f>_xlfn.RANK.AVG(Table2[[#This Row],[1Y Return vs Nifty Z-Score]],Table2[1Y Return vs Nifty Z-Score])</f>
        <v>274</v>
      </c>
      <c r="AT415">
        <f>_xlfn.RANK.AVG(Table2[[#This Row],[6M Return vs Nifty Z-Score]],Table2[6M Return vs Nifty Z-Score])</f>
        <v>403</v>
      </c>
      <c r="AU415">
        <f>_xlfn.RANK.AVG(Table2[[#This Row],[Sharpe Ratio Z-Score]],Table2[Sharpe Ratio Z-Score])</f>
        <v>551.5</v>
      </c>
      <c r="AV415">
        <f>(Table2[[#This Row],[Rank 1Y]]+Table2[[#This Row],[Rank 6M]]+Table2[[#This Row],[Rank Sharpe]])/3</f>
        <v>409.5</v>
      </c>
    </row>
    <row r="416" spans="1:48" x14ac:dyDescent="0.3">
      <c r="A416" t="s">
        <v>1683</v>
      </c>
      <c r="B416" t="s">
        <v>1684</v>
      </c>
      <c r="C416" t="s">
        <v>3181</v>
      </c>
      <c r="D416" t="s">
        <v>72</v>
      </c>
      <c r="E416">
        <v>5177.92</v>
      </c>
      <c r="F416">
        <v>724.2</v>
      </c>
      <c r="G416">
        <v>44.490028374202701</v>
      </c>
      <c r="H416">
        <f>(Table2[[#This Row],[1Y Return vs Nifty]]-AVERAGE(Table2[1Y Return vs Nifty]))/_xlfn.STDEV.P(Table2[1Y Return vs Nifty])</f>
        <v>0.273624113552208</v>
      </c>
      <c r="I416">
        <v>-17.314337255238499</v>
      </c>
      <c r="J416">
        <f>(Table2[[#This Row],[1M Return vs Nifty]]-AVERAGE(Table2[1M Return vs Nifty]))/_xlfn.STDEV.P(Table2[1M Return vs Nifty])</f>
        <v>-1.9164097680969738</v>
      </c>
      <c r="K416">
        <v>-29.3916208930853</v>
      </c>
      <c r="L416">
        <f>(Table2[[#This Row],[6M Return vs Nifty]]-AVERAGE(Table2[6M Return vs Nifty]))/_xlfn.STDEV.P(Table2[6M Return vs Nifty])</f>
        <v>-1.3796150832871747</v>
      </c>
      <c r="M416">
        <v>-3.3400450969473501</v>
      </c>
      <c r="N416">
        <f>(Table2[[#This Row],[1W Return vs Nifty]]-AVERAGE(Table2[1W Return vs Nifty]))/_xlfn.STDEV.P(Table2[1W Return vs Nifty])</f>
        <v>-0.8180175535405938</v>
      </c>
      <c r="O416">
        <v>775.29</v>
      </c>
      <c r="P416">
        <v>819.58414289563598</v>
      </c>
      <c r="Q416">
        <v>784.61879096301402</v>
      </c>
      <c r="R416">
        <v>26.049977343399402</v>
      </c>
      <c r="S416" s="1">
        <f>(Table2[[#This Row],[Close Price]]-Table2[[#This Row],[20D EMA]])/Table2[[#This Row],[20D EMA]]</f>
        <v>-6.5897922067871276E-2</v>
      </c>
      <c r="T416" s="1">
        <f>(Table2[[#This Row],[Close Price]]-Table2[[#This Row],[50D EMA]])/Table2[[#This Row],[50D EMA]]</f>
        <v>-0.11638114734460149</v>
      </c>
      <c r="U416" s="1">
        <f>(Table2[[#This Row],[Close Price]]-Table2[[#This Row],[200D EMA]])/Table2[[#This Row],[200D EMA]]</f>
        <v>-7.7004007116447004E-2</v>
      </c>
      <c r="V416">
        <v>0.55249179566723705</v>
      </c>
      <c r="W416">
        <v>721.7</v>
      </c>
      <c r="X416">
        <v>741.4</v>
      </c>
      <c r="Y416">
        <v>721.7</v>
      </c>
      <c r="Z416">
        <v>741.4</v>
      </c>
      <c r="AA416">
        <v>715</v>
      </c>
      <c r="AB416">
        <v>822.8</v>
      </c>
      <c r="AC416" s="1">
        <f>(Table2[[#This Row],[Close Price]]/Table2[[#This Row],[Day Low]])-1</f>
        <v>3.4640432312595948E-3</v>
      </c>
      <c r="AD416" s="1">
        <f>(Table2[[#This Row],[Day High]]/Table2[[#This Row],[Close Price]])-1</f>
        <v>2.3750345208505941E-2</v>
      </c>
      <c r="AE416" s="1">
        <f>(Table2[[#This Row],[Close Price]]/Table2[[#This Row],[Current Week Low]])-1</f>
        <v>3.4640432312595948E-3</v>
      </c>
      <c r="AF416" s="1">
        <f>(Table2[[#This Row],[Current Week High]]/Table2[[#This Row],[Close Price]])-1</f>
        <v>2.3750345208505941E-2</v>
      </c>
      <c r="AG416" s="1">
        <f>(Table2[[#This Row],[Close Price]]/Table2[[#This Row],[Current Month Low]])-1</f>
        <v>1.2867132867133035E-2</v>
      </c>
      <c r="AH416" s="1">
        <f>(Table2[[#This Row],[Current Month High]]/Table2[[#This Row],[Close Price]])-1</f>
        <v>0.136150234741784</v>
      </c>
      <c r="AI416">
        <v>60.867163766915198</v>
      </c>
      <c r="AJ416">
        <v>82.648171500630497</v>
      </c>
      <c r="AK416" t="str">
        <f>IF(AND(Table2[[#This Row],[20D EMA]]&gt;Table2[[#This Row],[50D EMA]],Table2[[#This Row],[50D EMA]]&gt;Table2[[#This Row],[200D EMA]]),"Uptrend","Downtrend/NoTrend")</f>
        <v>Downtrend/NoTrend</v>
      </c>
      <c r="AL416">
        <v>-0.3</v>
      </c>
      <c r="AM416" t="s">
        <v>3215</v>
      </c>
      <c r="AN416">
        <v>-9.64</v>
      </c>
      <c r="AO416" t="s">
        <v>3215</v>
      </c>
      <c r="AP416">
        <v>8.0153007164993004E-2</v>
      </c>
      <c r="AQ416">
        <f>(Table2[[#This Row],[Sharpe Ratio]]-AVERAGE(Table2[Sharpe Ratio]))/_xlfn.STDEV.P(Table2[Sharpe Ratio])</f>
        <v>0.19670545726308067</v>
      </c>
      <c r="AR4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6">
        <f>_xlfn.RANK.AVG(Table2[[#This Row],[1Y Return vs Nifty Z-Score]],Table2[1Y Return vs Nifty Z-Score])</f>
        <v>220</v>
      </c>
      <c r="AT416">
        <f>_xlfn.RANK.AVG(Table2[[#This Row],[6M Return vs Nifty Z-Score]],Table2[6M Return vs Nifty Z-Score])</f>
        <v>720</v>
      </c>
      <c r="AU416">
        <f>_xlfn.RANK.AVG(Table2[[#This Row],[Sharpe Ratio Z-Score]],Table2[Sharpe Ratio Z-Score])</f>
        <v>296</v>
      </c>
      <c r="AV416">
        <f>(Table2[[#This Row],[Rank 1Y]]+Table2[[#This Row],[Rank 6M]]+Table2[[#This Row],[Rank Sharpe]])/3</f>
        <v>412</v>
      </c>
    </row>
    <row r="417" spans="1:48" x14ac:dyDescent="0.3">
      <c r="A417" t="s">
        <v>73</v>
      </c>
      <c r="B417" t="s">
        <v>74</v>
      </c>
      <c r="C417" t="s">
        <v>3178</v>
      </c>
      <c r="D417" t="s">
        <v>75</v>
      </c>
      <c r="E417">
        <v>337710.84793841001</v>
      </c>
      <c r="F417">
        <v>11717.95</v>
      </c>
      <c r="G417">
        <v>10.1033139249769</v>
      </c>
      <c r="H417">
        <f>(Table2[[#This Row],[1Y Return vs Nifty]]-AVERAGE(Table2[1Y Return vs Nifty]))/_xlfn.STDEV.P(Table2[1Y Return vs Nifty])</f>
        <v>-0.29886782134407081</v>
      </c>
      <c r="I417">
        <v>2.7074345148611298</v>
      </c>
      <c r="J417">
        <f>(Table2[[#This Row],[1M Return vs Nifty]]-AVERAGE(Table2[1M Return vs Nifty]))/_xlfn.STDEV.P(Table2[1M Return vs Nifty])</f>
        <v>1.8113247782861903E-2</v>
      </c>
      <c r="K417">
        <v>6.6594859284296604</v>
      </c>
      <c r="L417">
        <f>(Table2[[#This Row],[6M Return vs Nifty]]-AVERAGE(Table2[6M Return vs Nifty]))/_xlfn.STDEV.P(Table2[6M Return vs Nifty])</f>
        <v>-0.30632882008384121</v>
      </c>
      <c r="M417">
        <v>1.34701722295497</v>
      </c>
      <c r="N417">
        <f>(Table2[[#This Row],[1W Return vs Nifty]]-AVERAGE(Table2[1W Return vs Nifty]))/_xlfn.STDEV.P(Table2[1W Return vs Nifty])</f>
        <v>0.31553783103309113</v>
      </c>
      <c r="O417">
        <v>11493.67</v>
      </c>
      <c r="P417">
        <v>11340.116688252499</v>
      </c>
      <c r="Q417">
        <v>10352.8424119955</v>
      </c>
      <c r="R417">
        <v>69.999395287191305</v>
      </c>
      <c r="S417" s="1">
        <f>(Table2[[#This Row],[Close Price]]-Table2[[#This Row],[20D EMA]])/Table2[[#This Row],[20D EMA]]</f>
        <v>1.9513349521954316E-2</v>
      </c>
      <c r="T417" s="1">
        <f>(Table2[[#This Row],[Close Price]]-Table2[[#This Row],[50D EMA]])/Table2[[#This Row],[50D EMA]]</f>
        <v>3.3318291348704371E-2</v>
      </c>
      <c r="U417" s="1">
        <f>(Table2[[#This Row],[Close Price]]-Table2[[#This Row],[200D EMA]])/Table2[[#This Row],[200D EMA]]</f>
        <v>0.13185824082696318</v>
      </c>
      <c r="V417">
        <v>0.646052258124446</v>
      </c>
      <c r="W417">
        <v>11604</v>
      </c>
      <c r="X417">
        <v>11797.95</v>
      </c>
      <c r="Y417">
        <v>11604</v>
      </c>
      <c r="Z417">
        <v>11797.95</v>
      </c>
      <c r="AA417">
        <v>11308</v>
      </c>
      <c r="AB417">
        <v>11822.75</v>
      </c>
      <c r="AC417" s="1">
        <f>(Table2[[#This Row],[Close Price]]/Table2[[#This Row],[Day Low]])-1</f>
        <v>9.8198896932093493E-3</v>
      </c>
      <c r="AD417" s="1">
        <f>(Table2[[#This Row],[Day High]]/Table2[[#This Row],[Close Price]])-1</f>
        <v>6.8271327322610986E-3</v>
      </c>
      <c r="AE417" s="1">
        <f>(Table2[[#This Row],[Close Price]]/Table2[[#This Row],[Current Week Low]])-1</f>
        <v>9.8198896932093493E-3</v>
      </c>
      <c r="AF417" s="1">
        <f>(Table2[[#This Row],[Current Week High]]/Table2[[#This Row],[Close Price]])-1</f>
        <v>6.8271327322610986E-3</v>
      </c>
      <c r="AG417" s="1">
        <f>(Table2[[#This Row],[Close Price]]/Table2[[#This Row],[Current Month Low]])-1</f>
        <v>3.6253095153873538E-2</v>
      </c>
      <c r="AH417" s="1">
        <f>(Table2[[#This Row],[Current Month High]]/Table2[[#This Row],[Close Price]])-1</f>
        <v>8.9435438792619948E-3</v>
      </c>
      <c r="AI417">
        <v>3.0726364253132998</v>
      </c>
      <c r="AJ417">
        <v>45.6541600114356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-0.03</v>
      </c>
      <c r="AM417" t="s">
        <v>3215</v>
      </c>
      <c r="AN417">
        <v>3.75</v>
      </c>
      <c r="AO417" t="s">
        <v>3216</v>
      </c>
      <c r="AP417">
        <v>3.3740517648007E-2</v>
      </c>
      <c r="AQ417">
        <f>(Table2[[#This Row],[Sharpe Ratio]]-AVERAGE(Table2[Sharpe Ratio]))/_xlfn.STDEV.P(Table2[Sharpe Ratio])</f>
        <v>-0.34316132046725845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-0.6147068830792175</v>
      </c>
      <c r="AS417">
        <f>_xlfn.RANK.AVG(Table2[[#This Row],[1Y Return vs Nifty Z-Score]],Table2[1Y Return vs Nifty Z-Score])</f>
        <v>395</v>
      </c>
      <c r="AT417">
        <f>_xlfn.RANK.AVG(Table2[[#This Row],[6M Return vs Nifty Z-Score]],Table2[6M Return vs Nifty Z-Score])</f>
        <v>412</v>
      </c>
      <c r="AU417">
        <f>_xlfn.RANK.AVG(Table2[[#This Row],[Sharpe Ratio Z-Score]],Table2[Sharpe Ratio Z-Score])</f>
        <v>430</v>
      </c>
      <c r="AV417">
        <f>(Table2[[#This Row],[Rank 1Y]]+Table2[[#This Row],[Rank 6M]]+Table2[[#This Row],[Rank Sharpe]])/3</f>
        <v>412.33333333333331</v>
      </c>
    </row>
    <row r="418" spans="1:48" x14ac:dyDescent="0.3">
      <c r="A418" t="s">
        <v>1502</v>
      </c>
      <c r="B418" t="s">
        <v>1503</v>
      </c>
      <c r="C418" t="s">
        <v>3184</v>
      </c>
      <c r="D418" t="s">
        <v>383</v>
      </c>
      <c r="E418">
        <v>6952.5061863179899</v>
      </c>
      <c r="F418">
        <v>87.1</v>
      </c>
      <c r="G418">
        <v>-4.9052983280044797</v>
      </c>
      <c r="H418">
        <f>(Table2[[#This Row],[1Y Return vs Nifty]]-AVERAGE(Table2[1Y Return vs Nifty]))/_xlfn.STDEV.P(Table2[1Y Return vs Nifty])</f>
        <v>-0.54874076228771362</v>
      </c>
      <c r="I418">
        <v>-3.8070304779051898</v>
      </c>
      <c r="J418">
        <f>(Table2[[#This Row],[1M Return vs Nifty]]-AVERAGE(Table2[1M Return vs Nifty]))/_xlfn.STDEV.P(Table2[1M Return vs Nifty])</f>
        <v>-0.61132068091021319</v>
      </c>
      <c r="K418">
        <v>9.1702206327115601</v>
      </c>
      <c r="L418">
        <f>(Table2[[#This Row],[6M Return vs Nifty]]-AVERAGE(Table2[6M Return vs Nifty]))/_xlfn.STDEV.P(Table2[6M Return vs Nifty])</f>
        <v>-0.23158112698262823</v>
      </c>
      <c r="M418">
        <v>-3.4195114575769301</v>
      </c>
      <c r="N418">
        <f>(Table2[[#This Row],[1W Return vs Nifty]]-AVERAGE(Table2[1W Return vs Nifty]))/_xlfn.STDEV.P(Table2[1W Return vs Nifty])</f>
        <v>-0.83723631250644681</v>
      </c>
      <c r="O418">
        <v>85.85</v>
      </c>
      <c r="P418">
        <v>84.754167924231893</v>
      </c>
      <c r="Q418">
        <v>77.133088456566298</v>
      </c>
      <c r="R418">
        <v>48.020250983215199</v>
      </c>
      <c r="S418" s="1">
        <f>(Table2[[#This Row],[Close Price]]-Table2[[#This Row],[20D EMA]])/Table2[[#This Row],[20D EMA]]</f>
        <v>1.4560279557367502E-2</v>
      </c>
      <c r="T418" s="1">
        <f>(Table2[[#This Row],[Close Price]]-Table2[[#This Row],[50D EMA]])/Table2[[#This Row],[50D EMA]]</f>
        <v>2.7678073341068206E-2</v>
      </c>
      <c r="U418" s="1">
        <f>(Table2[[#This Row],[Close Price]]-Table2[[#This Row],[200D EMA]])/Table2[[#This Row],[200D EMA]]</f>
        <v>0.12921706809453209</v>
      </c>
      <c r="V418">
        <v>0.39008485559829298</v>
      </c>
      <c r="W418">
        <v>85</v>
      </c>
      <c r="X418">
        <v>88.88</v>
      </c>
      <c r="Y418">
        <v>85</v>
      </c>
      <c r="Z418">
        <v>88.88</v>
      </c>
      <c r="AA418">
        <v>82.55</v>
      </c>
      <c r="AB418">
        <v>88.88</v>
      </c>
      <c r="AC418" s="1">
        <f>(Table2[[#This Row],[Close Price]]/Table2[[#This Row],[Day Low]])-1</f>
        <v>2.4705882352941133E-2</v>
      </c>
      <c r="AD418" s="1">
        <f>(Table2[[#This Row],[Day High]]/Table2[[#This Row],[Close Price]])-1</f>
        <v>2.0436280137772656E-2</v>
      </c>
      <c r="AE418" s="1">
        <f>(Table2[[#This Row],[Close Price]]/Table2[[#This Row],[Current Week Low]])-1</f>
        <v>2.4705882352941133E-2</v>
      </c>
      <c r="AF418" s="1">
        <f>(Table2[[#This Row],[Current Week High]]/Table2[[#This Row],[Close Price]])-1</f>
        <v>2.0436280137772656E-2</v>
      </c>
      <c r="AG418" s="1">
        <f>(Table2[[#This Row],[Close Price]]/Table2[[#This Row],[Current Month Low]])-1</f>
        <v>5.5118110236220375E-2</v>
      </c>
      <c r="AH418" s="1">
        <f>(Table2[[#This Row],[Current Month High]]/Table2[[#This Row],[Close Price]])-1</f>
        <v>2.0436280137772656E-2</v>
      </c>
      <c r="AI418">
        <v>12.9161882893226</v>
      </c>
      <c r="AJ418">
        <v>48.508098891730597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0.03</v>
      </c>
      <c r="AM418" t="s">
        <v>3216</v>
      </c>
      <c r="AN418">
        <v>2.1</v>
      </c>
      <c r="AO418" t="s">
        <v>3216</v>
      </c>
      <c r="AP418">
        <v>6.4593306386474994E-2</v>
      </c>
      <c r="AQ418">
        <f>(Table2[[#This Row],[Sharpe Ratio]]-AVERAGE(Table2[Sharpe Ratio]))/_xlfn.STDEV.P(Table2[Sharpe Ratio])</f>
        <v>1.571612423726914E-2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-2.2131627584497329</v>
      </c>
      <c r="AS418">
        <f>_xlfn.RANK.AVG(Table2[[#This Row],[1Y Return vs Nifty Z-Score]],Table2[1Y Return vs Nifty Z-Score])</f>
        <v>503</v>
      </c>
      <c r="AT418">
        <f>_xlfn.RANK.AVG(Table2[[#This Row],[6M Return vs Nifty Z-Score]],Table2[6M Return vs Nifty Z-Score])</f>
        <v>386</v>
      </c>
      <c r="AU418">
        <f>_xlfn.RANK.AVG(Table2[[#This Row],[Sharpe Ratio Z-Score]],Table2[Sharpe Ratio Z-Score])</f>
        <v>348</v>
      </c>
      <c r="AV418">
        <f>(Table2[[#This Row],[Rank 1Y]]+Table2[[#This Row],[Rank 6M]]+Table2[[#This Row],[Rank Sharpe]])/3</f>
        <v>412.33333333333331</v>
      </c>
    </row>
    <row r="419" spans="1:48" x14ac:dyDescent="0.3">
      <c r="A419" t="s">
        <v>1972</v>
      </c>
      <c r="B419" t="s">
        <v>1973</v>
      </c>
      <c r="C419" t="s">
        <v>3169</v>
      </c>
      <c r="D419" t="s">
        <v>258</v>
      </c>
      <c r="E419">
        <v>3580.1288852799998</v>
      </c>
      <c r="F419">
        <v>1316.35</v>
      </c>
      <c r="G419">
        <v>3.9415979727411101</v>
      </c>
      <c r="H419">
        <f>(Table2[[#This Row],[1Y Return vs Nifty]]-AVERAGE(Table2[1Y Return vs Nifty]))/_xlfn.STDEV.P(Table2[1Y Return vs Nifty])</f>
        <v>-0.40145199503665668</v>
      </c>
      <c r="I419">
        <v>9.5439402808612108</v>
      </c>
      <c r="J419">
        <f>(Table2[[#This Row],[1M Return vs Nifty]]-AVERAGE(Table2[1M Return vs Nifty]))/_xlfn.STDEV.P(Table2[1M Return vs Nifty])</f>
        <v>0.67866306846721558</v>
      </c>
      <c r="K419">
        <v>-3.5186113960041601</v>
      </c>
      <c r="L419">
        <f>(Table2[[#This Row],[6M Return vs Nifty]]-AVERAGE(Table2[6M Return vs Nifty]))/_xlfn.STDEV.P(Table2[6M Return vs Nifty])</f>
        <v>-0.60934342925922647</v>
      </c>
      <c r="M419">
        <v>-4.18099939405933</v>
      </c>
      <c r="N419">
        <f>(Table2[[#This Row],[1W Return vs Nifty]]-AVERAGE(Table2[1W Return vs Nifty]))/_xlfn.STDEV.P(Table2[1W Return vs Nifty])</f>
        <v>-1.0214004417142526</v>
      </c>
      <c r="O419">
        <v>1350.05</v>
      </c>
      <c r="P419">
        <v>1358.03688679725</v>
      </c>
      <c r="Q419">
        <v>1319.8708277395201</v>
      </c>
      <c r="R419">
        <v>43.5739481172387</v>
      </c>
      <c r="S419" s="1">
        <f>(Table2[[#This Row],[Close Price]]-Table2[[#This Row],[20D EMA]])/Table2[[#This Row],[20D EMA]]</f>
        <v>-2.4962038443020664E-2</v>
      </c>
      <c r="T419" s="1">
        <f>(Table2[[#This Row],[Close Price]]-Table2[[#This Row],[50D EMA]])/Table2[[#This Row],[50D EMA]]</f>
        <v>-3.0696431888211115E-2</v>
      </c>
      <c r="U419" s="1">
        <f>(Table2[[#This Row],[Close Price]]-Table2[[#This Row],[200D EMA]])/Table2[[#This Row],[200D EMA]]</f>
        <v>-2.6675547830314231E-3</v>
      </c>
      <c r="V419">
        <v>0.32508481456654598</v>
      </c>
      <c r="W419">
        <v>1300.0999999999999</v>
      </c>
      <c r="X419">
        <v>1345.6</v>
      </c>
      <c r="Y419">
        <v>1300.0999999999999</v>
      </c>
      <c r="Z419">
        <v>1345.6</v>
      </c>
      <c r="AA419">
        <v>1300.0999999999999</v>
      </c>
      <c r="AB419">
        <v>1418.8</v>
      </c>
      <c r="AC419" s="1">
        <f>(Table2[[#This Row],[Close Price]]/Table2[[#This Row],[Day Low]])-1</f>
        <v>1.2499038535497276E-2</v>
      </c>
      <c r="AD419" s="1">
        <f>(Table2[[#This Row],[Day High]]/Table2[[#This Row],[Close Price]])-1</f>
        <v>2.222053405249369E-2</v>
      </c>
      <c r="AE419" s="1">
        <f>(Table2[[#This Row],[Close Price]]/Table2[[#This Row],[Current Week Low]])-1</f>
        <v>1.2499038535497276E-2</v>
      </c>
      <c r="AF419" s="1">
        <f>(Table2[[#This Row],[Current Week High]]/Table2[[#This Row],[Close Price]])-1</f>
        <v>2.222053405249369E-2</v>
      </c>
      <c r="AG419" s="1">
        <f>(Table2[[#This Row],[Close Price]]/Table2[[#This Row],[Current Month Low]])-1</f>
        <v>1.2499038535497276E-2</v>
      </c>
      <c r="AH419" s="1">
        <f>(Table2[[#This Row],[Current Month High]]/Table2[[#This Row],[Close Price]])-1</f>
        <v>7.782884491206743E-2</v>
      </c>
      <c r="AI419">
        <v>38.485205302541097</v>
      </c>
      <c r="AJ419">
        <v>36.834719334719303</v>
      </c>
      <c r="AK419" t="str">
        <f>IF(AND(Table2[[#This Row],[20D EMA]]&gt;Table2[[#This Row],[50D EMA]],Table2[[#This Row],[50D EMA]]&gt;Table2[[#This Row],[200D EMA]]),"Uptrend","Downtrend/NoTrend")</f>
        <v>Downtrend/NoTrend</v>
      </c>
      <c r="AL419">
        <v>-0.22</v>
      </c>
      <c r="AM419" t="s">
        <v>3215</v>
      </c>
      <c r="AN419">
        <v>-5.58</v>
      </c>
      <c r="AO419" t="s">
        <v>3215</v>
      </c>
      <c r="AP419">
        <v>8.2788431260993001E-2</v>
      </c>
      <c r="AQ419">
        <f>(Table2[[#This Row],[Sharpe Ratio]]-AVERAGE(Table2[Sharpe Ratio]))/_xlfn.STDEV.P(Table2[Sharpe Ratio])</f>
        <v>0.22736052294620254</v>
      </c>
      <c r="AR4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9">
        <f>_xlfn.RANK.AVG(Table2[[#This Row],[1Y Return vs Nifty Z-Score]],Table2[1Y Return vs Nifty Z-Score])</f>
        <v>425</v>
      </c>
      <c r="AT419">
        <f>_xlfn.RANK.AVG(Table2[[#This Row],[6M Return vs Nifty Z-Score]],Table2[6M Return vs Nifty Z-Score])</f>
        <v>526</v>
      </c>
      <c r="AU419">
        <f>_xlfn.RANK.AVG(Table2[[#This Row],[Sharpe Ratio Z-Score]],Table2[Sharpe Ratio Z-Score])</f>
        <v>286</v>
      </c>
      <c r="AV419">
        <f>(Table2[[#This Row],[Rank 1Y]]+Table2[[#This Row],[Rank 6M]]+Table2[[#This Row],[Rank Sharpe]])/3</f>
        <v>412.33333333333331</v>
      </c>
    </row>
    <row r="420" spans="1:48" x14ac:dyDescent="0.3">
      <c r="A420" t="s">
        <v>734</v>
      </c>
      <c r="B420" t="s">
        <v>735</v>
      </c>
      <c r="C420" t="s">
        <v>3168</v>
      </c>
      <c r="D420" t="s">
        <v>190</v>
      </c>
      <c r="E420">
        <v>23787.15161216</v>
      </c>
      <c r="F420">
        <v>415.2</v>
      </c>
      <c r="G420">
        <v>21.602663604708201</v>
      </c>
      <c r="H420">
        <f>(Table2[[#This Row],[1Y Return vs Nifty]]-AVERAGE(Table2[1Y Return vs Nifty]))/_xlfn.STDEV.P(Table2[1Y Return vs Nifty])</f>
        <v>-0.10741931997826215</v>
      </c>
      <c r="I420">
        <v>27.8856922386117</v>
      </c>
      <c r="J420">
        <f>(Table2[[#This Row],[1M Return vs Nifty]]-AVERAGE(Table2[1M Return vs Nifty]))/_xlfn.STDEV.P(Table2[1M Return vs Nifty])</f>
        <v>2.4508609399271597</v>
      </c>
      <c r="K420">
        <v>6.0742032660922201</v>
      </c>
      <c r="L420">
        <f>(Table2[[#This Row],[6M Return vs Nifty]]-AVERAGE(Table2[6M Return vs Nifty]))/_xlfn.STDEV.P(Table2[6M Return vs Nifty])</f>
        <v>-0.32375341247396894</v>
      </c>
      <c r="M420">
        <v>-7.10558652790463</v>
      </c>
      <c r="N420">
        <f>(Table2[[#This Row],[1W Return vs Nifty]]-AVERAGE(Table2[1W Return vs Nifty]))/_xlfn.STDEV.P(Table2[1W Return vs Nifty])</f>
        <v>-1.7287052025552283</v>
      </c>
      <c r="O420">
        <v>410.04</v>
      </c>
      <c r="P420">
        <v>373.216568798114</v>
      </c>
      <c r="Q420">
        <v>332.71371658448697</v>
      </c>
      <c r="R420">
        <v>50.552799750821997</v>
      </c>
      <c r="S420" s="1">
        <f>(Table2[[#This Row],[Close Price]]-Table2[[#This Row],[20D EMA]])/Table2[[#This Row],[20D EMA]]</f>
        <v>1.2584138132865009E-2</v>
      </c>
      <c r="T420" s="1">
        <f>(Table2[[#This Row],[Close Price]]-Table2[[#This Row],[50D EMA]])/Table2[[#This Row],[50D EMA]]</f>
        <v>0.11249080215566826</v>
      </c>
      <c r="U420" s="1">
        <f>(Table2[[#This Row],[Close Price]]-Table2[[#This Row],[200D EMA]])/Table2[[#This Row],[200D EMA]]</f>
        <v>0.24791969583426246</v>
      </c>
      <c r="V420">
        <v>1.7847611978527</v>
      </c>
      <c r="W420">
        <v>413.05</v>
      </c>
      <c r="X420">
        <v>425</v>
      </c>
      <c r="Y420">
        <v>413.05</v>
      </c>
      <c r="Z420">
        <v>425</v>
      </c>
      <c r="AA420">
        <v>413.05</v>
      </c>
      <c r="AB420">
        <v>469.7</v>
      </c>
      <c r="AC420" s="1">
        <f>(Table2[[#This Row],[Close Price]]/Table2[[#This Row],[Day Low]])-1</f>
        <v>5.2051809708266727E-3</v>
      </c>
      <c r="AD420" s="1">
        <f>(Table2[[#This Row],[Day High]]/Table2[[#This Row],[Close Price]])-1</f>
        <v>2.3603082851637813E-2</v>
      </c>
      <c r="AE420" s="1">
        <f>(Table2[[#This Row],[Close Price]]/Table2[[#This Row],[Current Week Low]])-1</f>
        <v>5.2051809708266727E-3</v>
      </c>
      <c r="AF420" s="1">
        <f>(Table2[[#This Row],[Current Week High]]/Table2[[#This Row],[Close Price]])-1</f>
        <v>2.3603082851637813E-2</v>
      </c>
      <c r="AG420" s="1">
        <f>(Table2[[#This Row],[Close Price]]/Table2[[#This Row],[Current Month Low]])-1</f>
        <v>5.2051809708266727E-3</v>
      </c>
      <c r="AH420" s="1">
        <f>(Table2[[#This Row],[Current Month High]]/Table2[[#This Row],[Close Price]])-1</f>
        <v>0.13126204238921013</v>
      </c>
      <c r="AI420">
        <v>13.126204238921</v>
      </c>
      <c r="AJ420">
        <v>63.143418467583402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0.36</v>
      </c>
      <c r="AM420" t="s">
        <v>3216</v>
      </c>
      <c r="AN420">
        <v>-0.98</v>
      </c>
      <c r="AO420" t="s">
        <v>3215</v>
      </c>
      <c r="AP420">
        <v>1.1651274483187E-2</v>
      </c>
      <c r="AQ420">
        <f>(Table2[[#This Row],[Sharpe Ratio]]-AVERAGE(Table2[Sharpe Ratio]))/_xlfn.STDEV.P(Table2[Sharpe Ratio])</f>
        <v>-0.60010182622334163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-0.30911882130364132</v>
      </c>
      <c r="AS420">
        <f>_xlfn.RANK.AVG(Table2[[#This Row],[1Y Return vs Nifty Z-Score]],Table2[1Y Return vs Nifty Z-Score])</f>
        <v>326</v>
      </c>
      <c r="AT420">
        <f>_xlfn.RANK.AVG(Table2[[#This Row],[6M Return vs Nifty Z-Score]],Table2[6M Return vs Nifty Z-Score])</f>
        <v>418</v>
      </c>
      <c r="AU420">
        <f>_xlfn.RANK.AVG(Table2[[#This Row],[Sharpe Ratio Z-Score]],Table2[Sharpe Ratio Z-Score])</f>
        <v>494</v>
      </c>
      <c r="AV420">
        <f>(Table2[[#This Row],[Rank 1Y]]+Table2[[#This Row],[Rank 6M]]+Table2[[#This Row],[Rank Sharpe]])/3</f>
        <v>412.66666666666669</v>
      </c>
    </row>
    <row r="421" spans="1:48" x14ac:dyDescent="0.3">
      <c r="A421" t="s">
        <v>154</v>
      </c>
      <c r="B421" t="s">
        <v>155</v>
      </c>
      <c r="C421" t="s">
        <v>3170</v>
      </c>
      <c r="D421" t="s">
        <v>40</v>
      </c>
      <c r="E421">
        <v>184980.26517465001</v>
      </c>
      <c r="F421">
        <v>1821.25</v>
      </c>
      <c r="G421">
        <v>6.8701571095257998</v>
      </c>
      <c r="H421">
        <f>(Table2[[#This Row],[1Y Return vs Nifty]]-AVERAGE(Table2[1Y Return vs Nifty]))/_xlfn.STDEV.P(Table2[1Y Return vs Nifty])</f>
        <v>-0.35269547631918474</v>
      </c>
      <c r="I421">
        <v>5.3185708151587603</v>
      </c>
      <c r="J421">
        <f>(Table2[[#This Row],[1M Return vs Nifty]]-AVERAGE(Table2[1M Return vs Nifty]))/_xlfn.STDEV.P(Table2[1M Return vs Nifty])</f>
        <v>0.27040377074590299</v>
      </c>
      <c r="K421">
        <v>6.9978081623196298</v>
      </c>
      <c r="L421">
        <f>(Table2[[#This Row],[6M Return vs Nifty]]-AVERAGE(Table2[6M Return vs Nifty]))/_xlfn.STDEV.P(Table2[6M Return vs Nifty])</f>
        <v>-0.29625654663137502</v>
      </c>
      <c r="M421">
        <v>-5.1362833142733102</v>
      </c>
      <c r="N421">
        <f>(Table2[[#This Row],[1W Return vs Nifty]]-AVERAGE(Table2[1W Return vs Nifty]))/_xlfn.STDEV.P(Table2[1W Return vs Nifty])</f>
        <v>-1.2524336897590072</v>
      </c>
      <c r="O421">
        <v>1836.04</v>
      </c>
      <c r="P421">
        <v>1744.9789375436301</v>
      </c>
      <c r="Q421">
        <v>1547.7952573944301</v>
      </c>
      <c r="R421">
        <v>46.151774971688702</v>
      </c>
      <c r="S421" s="1">
        <f>(Table2[[#This Row],[Close Price]]-Table2[[#This Row],[20D EMA]])/Table2[[#This Row],[20D EMA]]</f>
        <v>-8.0553800570793473E-3</v>
      </c>
      <c r="T421" s="1">
        <f>(Table2[[#This Row],[Close Price]]-Table2[[#This Row],[50D EMA]])/Table2[[#This Row],[50D EMA]]</f>
        <v>4.3708872820972314E-2</v>
      </c>
      <c r="U421" s="1">
        <f>(Table2[[#This Row],[Close Price]]-Table2[[#This Row],[200D EMA]])/Table2[[#This Row],[200D EMA]]</f>
        <v>0.17667371785717034</v>
      </c>
      <c r="V421">
        <v>1.0999406491297199</v>
      </c>
      <c r="W421">
        <v>1816.1</v>
      </c>
      <c r="X421">
        <v>1864.8</v>
      </c>
      <c r="Y421">
        <v>1816.1</v>
      </c>
      <c r="Z421">
        <v>1864.8</v>
      </c>
      <c r="AA421">
        <v>1816.1</v>
      </c>
      <c r="AB421">
        <v>1936</v>
      </c>
      <c r="AC421" s="1">
        <f>(Table2[[#This Row],[Close Price]]/Table2[[#This Row],[Day Low]])-1</f>
        <v>2.835746930235139E-3</v>
      </c>
      <c r="AD421" s="1">
        <f>(Table2[[#This Row],[Day High]]/Table2[[#This Row],[Close Price]])-1</f>
        <v>2.3912148249828347E-2</v>
      </c>
      <c r="AE421" s="1">
        <f>(Table2[[#This Row],[Close Price]]/Table2[[#This Row],[Current Week Low]])-1</f>
        <v>2.835746930235139E-3</v>
      </c>
      <c r="AF421" s="1">
        <f>(Table2[[#This Row],[Current Week High]]/Table2[[#This Row],[Close Price]])-1</f>
        <v>2.3912148249828347E-2</v>
      </c>
      <c r="AG421" s="1">
        <f>(Table2[[#This Row],[Close Price]]/Table2[[#This Row],[Current Month Low]])-1</f>
        <v>2.835746930235139E-3</v>
      </c>
      <c r="AH421" s="1">
        <f>(Table2[[#This Row],[Current Month High]]/Table2[[#This Row],[Close Price]])-1</f>
        <v>6.3006177076183834E-2</v>
      </c>
      <c r="AI421">
        <v>6.3006177076183798</v>
      </c>
      <c r="AJ421">
        <v>44.046347925811702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0.23</v>
      </c>
      <c r="AM421" t="s">
        <v>3216</v>
      </c>
      <c r="AN421">
        <v>-1.22</v>
      </c>
      <c r="AO421" t="s">
        <v>3215</v>
      </c>
      <c r="AP421">
        <v>3.3362690534865999E-2</v>
      </c>
      <c r="AQ421">
        <f>(Table2[[#This Row],[Sharpe Ratio]]-AVERAGE(Table2[Sharpe Ratio]))/_xlfn.STDEV.P(Table2[Sharpe Ratio])</f>
        <v>-0.34755617858052418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-1.9785381205441881</v>
      </c>
      <c r="AS421">
        <f>_xlfn.RANK.AVG(Table2[[#This Row],[1Y Return vs Nifty Z-Score]],Table2[1Y Return vs Nifty Z-Score])</f>
        <v>405</v>
      </c>
      <c r="AT421">
        <f>_xlfn.RANK.AVG(Table2[[#This Row],[6M Return vs Nifty Z-Score]],Table2[6M Return vs Nifty Z-Score])</f>
        <v>409</v>
      </c>
      <c r="AU421">
        <f>_xlfn.RANK.AVG(Table2[[#This Row],[Sharpe Ratio Z-Score]],Table2[Sharpe Ratio Z-Score])</f>
        <v>432</v>
      </c>
      <c r="AV421">
        <f>(Table2[[#This Row],[Rank 1Y]]+Table2[[#This Row],[Rank 6M]]+Table2[[#This Row],[Rank Sharpe]])/3</f>
        <v>415.33333333333331</v>
      </c>
    </row>
    <row r="422" spans="1:48" x14ac:dyDescent="0.3">
      <c r="A422" t="s">
        <v>1022</v>
      </c>
      <c r="B422" t="s">
        <v>1023</v>
      </c>
      <c r="C422" t="s">
        <v>3172</v>
      </c>
      <c r="D422" t="s">
        <v>118</v>
      </c>
      <c r="E422">
        <v>14053.47716312</v>
      </c>
      <c r="F422">
        <v>2208.5500000000002</v>
      </c>
      <c r="G422">
        <v>11.4545027484107</v>
      </c>
      <c r="H422">
        <f>(Table2[[#This Row],[1Y Return vs Nifty]]-AVERAGE(Table2[1Y Return vs Nifty]))/_xlfn.STDEV.P(Table2[1Y Return vs Nifty])</f>
        <v>-0.27637236877386284</v>
      </c>
      <c r="I422">
        <v>-4.27969510627379</v>
      </c>
      <c r="J422">
        <f>(Table2[[#This Row],[1M Return vs Nifty]]-AVERAGE(Table2[1M Return vs Nifty]))/_xlfn.STDEV.P(Table2[1M Return vs Nifty])</f>
        <v>-0.65698999593741148</v>
      </c>
      <c r="K422">
        <v>34.544945683825397</v>
      </c>
      <c r="L422">
        <f>(Table2[[#This Row],[6M Return vs Nifty]]-AVERAGE(Table2[6M Return vs Nifty]))/_xlfn.STDEV.P(Table2[6M Return vs Nifty])</f>
        <v>0.52385597969917774</v>
      </c>
      <c r="M422">
        <v>-4.0705125165855396</v>
      </c>
      <c r="N422">
        <f>(Table2[[#This Row],[1W Return vs Nifty]]-AVERAGE(Table2[1W Return vs Nifty]))/_xlfn.STDEV.P(Table2[1W Return vs Nifty])</f>
        <v>-0.99467944115205853</v>
      </c>
      <c r="O422">
        <v>2246.7600000000002</v>
      </c>
      <c r="P422">
        <v>2192.4043693785102</v>
      </c>
      <c r="Q422">
        <v>1886.3980802792</v>
      </c>
      <c r="R422">
        <v>37.018935418455797</v>
      </c>
      <c r="S422" s="1">
        <f>(Table2[[#This Row],[Close Price]]-Table2[[#This Row],[20D EMA]])/Table2[[#This Row],[20D EMA]]</f>
        <v>-1.7006711887340008E-2</v>
      </c>
      <c r="T422" s="1">
        <f>(Table2[[#This Row],[Close Price]]-Table2[[#This Row],[50D EMA]])/Table2[[#This Row],[50D EMA]]</f>
        <v>7.3643488614588319E-3</v>
      </c>
      <c r="U422" s="1">
        <f>(Table2[[#This Row],[Close Price]]-Table2[[#This Row],[200D EMA]])/Table2[[#This Row],[200D EMA]]</f>
        <v>0.17077621266086077</v>
      </c>
      <c r="V422">
        <v>0.51575718987364405</v>
      </c>
      <c r="W422">
        <v>2202</v>
      </c>
      <c r="X422">
        <v>2260</v>
      </c>
      <c r="Y422">
        <v>2202</v>
      </c>
      <c r="Z422">
        <v>2260</v>
      </c>
      <c r="AA422">
        <v>2182</v>
      </c>
      <c r="AB422">
        <v>2321</v>
      </c>
      <c r="AC422" s="1">
        <f>(Table2[[#This Row],[Close Price]]/Table2[[#This Row],[Day Low]])-1</f>
        <v>2.9745685740236727E-3</v>
      </c>
      <c r="AD422" s="1">
        <f>(Table2[[#This Row],[Day High]]/Table2[[#This Row],[Close Price]])-1</f>
        <v>2.3295827579180806E-2</v>
      </c>
      <c r="AE422" s="1">
        <f>(Table2[[#This Row],[Close Price]]/Table2[[#This Row],[Current Week Low]])-1</f>
        <v>2.9745685740236727E-3</v>
      </c>
      <c r="AF422" s="1">
        <f>(Table2[[#This Row],[Current Week High]]/Table2[[#This Row],[Close Price]])-1</f>
        <v>2.3295827579180806E-2</v>
      </c>
      <c r="AG422" s="1">
        <f>(Table2[[#This Row],[Close Price]]/Table2[[#This Row],[Current Month Low]])-1</f>
        <v>1.2167736021998277E-2</v>
      </c>
      <c r="AH422" s="1">
        <f>(Table2[[#This Row],[Current Month High]]/Table2[[#This Row],[Close Price]])-1</f>
        <v>5.0915759208530309E-2</v>
      </c>
      <c r="AI422">
        <v>12.4719838808267</v>
      </c>
      <c r="AJ422">
        <v>53.355553240981799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0.08</v>
      </c>
      <c r="AM422" t="s">
        <v>3216</v>
      </c>
      <c r="AN422">
        <v>-2.0299999999999998</v>
      </c>
      <c r="AO422" t="s">
        <v>3215</v>
      </c>
      <c r="AP422">
        <v>-6.8251878921685993E-2</v>
      </c>
      <c r="AQ422">
        <f>(Table2[[#This Row],[Sharpe Ratio]]-AVERAGE(Table2[Sharpe Ratio]))/_xlfn.STDEV.P(Table2[Sharpe Ratio])</f>
        <v>-1.5295296248204087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-2.9337154509845638</v>
      </c>
      <c r="AS422">
        <f>_xlfn.RANK.AVG(Table2[[#This Row],[1Y Return vs Nifty Z-Score]],Table2[1Y Return vs Nifty Z-Score])</f>
        <v>389</v>
      </c>
      <c r="AT422">
        <f>_xlfn.RANK.AVG(Table2[[#This Row],[6M Return vs Nifty Z-Score]],Table2[6M Return vs Nifty Z-Score])</f>
        <v>174</v>
      </c>
      <c r="AU422">
        <f>_xlfn.RANK.AVG(Table2[[#This Row],[Sharpe Ratio Z-Score]],Table2[Sharpe Ratio Z-Score])</f>
        <v>687</v>
      </c>
      <c r="AV422">
        <f>(Table2[[#This Row],[Rank 1Y]]+Table2[[#This Row],[Rank 6M]]+Table2[[#This Row],[Rank Sharpe]])/3</f>
        <v>416.66666666666669</v>
      </c>
    </row>
    <row r="423" spans="1:48" x14ac:dyDescent="0.3">
      <c r="A423" t="s">
        <v>539</v>
      </c>
      <c r="B423" t="s">
        <v>540</v>
      </c>
      <c r="C423" t="s">
        <v>3184</v>
      </c>
      <c r="D423" t="s">
        <v>282</v>
      </c>
      <c r="E423">
        <v>39975.436386690002</v>
      </c>
      <c r="F423">
        <v>2923.95</v>
      </c>
      <c r="G423">
        <v>4.3360737458585898</v>
      </c>
      <c r="H423">
        <f>(Table2[[#This Row],[1Y Return vs Nifty]]-AVERAGE(Table2[1Y Return vs Nifty]))/_xlfn.STDEV.P(Table2[1Y Return vs Nifty])</f>
        <v>-0.39488451098826965</v>
      </c>
      <c r="I423">
        <v>-1.3879109545733399</v>
      </c>
      <c r="J423">
        <f>(Table2[[#This Row],[1M Return vs Nifty]]-AVERAGE(Table2[1M Return vs Nifty]))/_xlfn.STDEV.P(Table2[1M Return vs Nifty])</f>
        <v>-0.3775830052546269</v>
      </c>
      <c r="K423">
        <v>23.3667529139896</v>
      </c>
      <c r="L423">
        <f>(Table2[[#This Row],[6M Return vs Nifty]]-AVERAGE(Table2[6M Return vs Nifty]))/_xlfn.STDEV.P(Table2[6M Return vs Nifty])</f>
        <v>0.19106728595112216</v>
      </c>
      <c r="M423">
        <v>-1.2709243845504401</v>
      </c>
      <c r="N423">
        <f>(Table2[[#This Row],[1W Return vs Nifty]]-AVERAGE(Table2[1W Return vs Nifty]))/_xlfn.STDEV.P(Table2[1W Return vs Nifty])</f>
        <v>-0.31760540520813113</v>
      </c>
      <c r="O423">
        <v>2927.43</v>
      </c>
      <c r="P423">
        <v>2857.13227561351</v>
      </c>
      <c r="Q423">
        <v>2531.9717795777601</v>
      </c>
      <c r="R423">
        <v>49.704026648174697</v>
      </c>
      <c r="S423" s="1">
        <f>(Table2[[#This Row],[Close Price]]-Table2[[#This Row],[20D EMA]])/Table2[[#This Row],[20D EMA]]</f>
        <v>-1.1887560078293993E-3</v>
      </c>
      <c r="T423" s="1">
        <f>(Table2[[#This Row],[Close Price]]-Table2[[#This Row],[50D EMA]])/Table2[[#This Row],[50D EMA]]</f>
        <v>2.338629014722185E-2</v>
      </c>
      <c r="U423" s="1">
        <f>(Table2[[#This Row],[Close Price]]-Table2[[#This Row],[200D EMA]])/Table2[[#This Row],[200D EMA]]</f>
        <v>0.15481144915746545</v>
      </c>
      <c r="V423">
        <v>0.50710051058997796</v>
      </c>
      <c r="W423">
        <v>2901.65</v>
      </c>
      <c r="X423">
        <v>2949</v>
      </c>
      <c r="Y423">
        <v>2901.65</v>
      </c>
      <c r="Z423">
        <v>2949</v>
      </c>
      <c r="AA423">
        <v>2881</v>
      </c>
      <c r="AB423">
        <v>3023.8</v>
      </c>
      <c r="AC423" s="1">
        <f>(Table2[[#This Row],[Close Price]]/Table2[[#This Row],[Day Low]])-1</f>
        <v>7.6852825116742185E-3</v>
      </c>
      <c r="AD423" s="1">
        <f>(Table2[[#This Row],[Day High]]/Table2[[#This Row],[Close Price]])-1</f>
        <v>8.5671779613194499E-3</v>
      </c>
      <c r="AE423" s="1">
        <f>(Table2[[#This Row],[Close Price]]/Table2[[#This Row],[Current Week Low]])-1</f>
        <v>7.6852825116742185E-3</v>
      </c>
      <c r="AF423" s="1">
        <f>(Table2[[#This Row],[Current Week High]]/Table2[[#This Row],[Close Price]])-1</f>
        <v>8.5671779613194499E-3</v>
      </c>
      <c r="AG423" s="1">
        <f>(Table2[[#This Row],[Close Price]]/Table2[[#This Row],[Current Month Low]])-1</f>
        <v>1.490801804928843E-2</v>
      </c>
      <c r="AH423" s="1">
        <f>(Table2[[#This Row],[Current Month High]]/Table2[[#This Row],[Close Price]])-1</f>
        <v>3.4149010755998077E-2</v>
      </c>
      <c r="AI423">
        <v>8.3807862651550096</v>
      </c>
      <c r="AJ423">
        <v>52.142466893878201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0.14000000000000001</v>
      </c>
      <c r="AM423" t="s">
        <v>3216</v>
      </c>
      <c r="AN423">
        <v>1.44</v>
      </c>
      <c r="AO423" t="s">
        <v>3216</v>
      </c>
      <c r="AP423">
        <v>-3.4135093067499999E-4</v>
      </c>
      <c r="AQ423">
        <f>(Table2[[#This Row],[Sharpe Ratio]]-AVERAGE(Table2[Sharpe Ratio]))/_xlfn.STDEV.P(Table2[Sharpe Ratio])</f>
        <v>-0.73959919225752402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-1.6386048277574297</v>
      </c>
      <c r="AS423">
        <f>_xlfn.RANK.AVG(Table2[[#This Row],[1Y Return vs Nifty Z-Score]],Table2[1Y Return vs Nifty Z-Score])</f>
        <v>420</v>
      </c>
      <c r="AT423">
        <f>_xlfn.RANK.AVG(Table2[[#This Row],[6M Return vs Nifty Z-Score]],Table2[6M Return vs Nifty Z-Score])</f>
        <v>254</v>
      </c>
      <c r="AU423">
        <f>_xlfn.RANK.AVG(Table2[[#This Row],[Sharpe Ratio Z-Score]],Table2[Sharpe Ratio Z-Score])</f>
        <v>578</v>
      </c>
      <c r="AV423">
        <f>(Table2[[#This Row],[Rank 1Y]]+Table2[[#This Row],[Rank 6M]]+Table2[[#This Row],[Rank Sharpe]])/3</f>
        <v>417.33333333333331</v>
      </c>
    </row>
    <row r="424" spans="1:48" x14ac:dyDescent="0.3">
      <c r="A424" t="s">
        <v>568</v>
      </c>
      <c r="B424" t="s">
        <v>569</v>
      </c>
      <c r="C424" t="s">
        <v>3178</v>
      </c>
      <c r="D424" t="s">
        <v>75</v>
      </c>
      <c r="E424">
        <v>36829.139156639998</v>
      </c>
      <c r="F424">
        <v>4812.75</v>
      </c>
      <c r="G424">
        <v>19.261345987166099</v>
      </c>
      <c r="H424">
        <f>(Table2[[#This Row],[1Y Return vs Nifty]]-AVERAGE(Table2[1Y Return vs Nifty]))/_xlfn.STDEV.P(Table2[1Y Return vs Nifty])</f>
        <v>-0.14639906766693969</v>
      </c>
      <c r="I424">
        <v>11.5498170896612</v>
      </c>
      <c r="J424">
        <f>(Table2[[#This Row],[1M Return vs Nifty]]-AVERAGE(Table2[1M Return vs Nifty]))/_xlfn.STDEV.P(Table2[1M Return vs Nifty])</f>
        <v>0.87247283206856474</v>
      </c>
      <c r="K424">
        <v>3.14085212675722</v>
      </c>
      <c r="L424">
        <f>(Table2[[#This Row],[6M Return vs Nifty]]-AVERAGE(Table2[6M Return vs Nifty]))/_xlfn.STDEV.P(Table2[6M Return vs Nifty])</f>
        <v>-0.41108292217771014</v>
      </c>
      <c r="M424">
        <v>0.263719816559358</v>
      </c>
      <c r="N424">
        <f>(Table2[[#This Row],[1W Return vs Nifty]]-AVERAGE(Table2[1W Return vs Nifty]))/_xlfn.STDEV.P(Table2[1W Return vs Nifty])</f>
        <v>5.354481188756275E-2</v>
      </c>
      <c r="O424">
        <v>4590.12</v>
      </c>
      <c r="P424">
        <v>4448.2909123234804</v>
      </c>
      <c r="Q424">
        <v>4116.6805554688099</v>
      </c>
      <c r="R424">
        <v>66.663322572224502</v>
      </c>
      <c r="S424" s="1">
        <f>(Table2[[#This Row],[Close Price]]-Table2[[#This Row],[20D EMA]])/Table2[[#This Row],[20D EMA]]</f>
        <v>4.8501999947713807E-2</v>
      </c>
      <c r="T424" s="1">
        <f>(Table2[[#This Row],[Close Price]]-Table2[[#This Row],[50D EMA]])/Table2[[#This Row],[50D EMA]]</f>
        <v>8.193238591181784E-2</v>
      </c>
      <c r="U424" s="1">
        <f>(Table2[[#This Row],[Close Price]]-Table2[[#This Row],[200D EMA]])/Table2[[#This Row],[200D EMA]]</f>
        <v>0.16908512456874891</v>
      </c>
      <c r="V424">
        <v>1.2354051905037799</v>
      </c>
      <c r="W424">
        <v>4743.8</v>
      </c>
      <c r="X424">
        <v>4884.25</v>
      </c>
      <c r="Y424">
        <v>4743.8</v>
      </c>
      <c r="Z424">
        <v>4884.25</v>
      </c>
      <c r="AA424">
        <v>4452.8999999999996</v>
      </c>
      <c r="AB424">
        <v>4895.5</v>
      </c>
      <c r="AC424" s="1">
        <f>(Table2[[#This Row],[Close Price]]/Table2[[#This Row],[Day Low]])-1</f>
        <v>1.4534761161937748E-2</v>
      </c>
      <c r="AD424" s="1">
        <f>(Table2[[#This Row],[Day High]]/Table2[[#This Row],[Close Price]])-1</f>
        <v>1.4856371097605292E-2</v>
      </c>
      <c r="AE424" s="1">
        <f>(Table2[[#This Row],[Close Price]]/Table2[[#This Row],[Current Week Low]])-1</f>
        <v>1.4534761161937748E-2</v>
      </c>
      <c r="AF424" s="1">
        <f>(Table2[[#This Row],[Current Week High]]/Table2[[#This Row],[Close Price]])-1</f>
        <v>1.4856371097605292E-2</v>
      </c>
      <c r="AG424" s="1">
        <f>(Table2[[#This Row],[Close Price]]/Table2[[#This Row],[Current Month Low]])-1</f>
        <v>8.0812504210739267E-2</v>
      </c>
      <c r="AH424" s="1">
        <f>(Table2[[#This Row],[Current Month High]]/Table2[[#This Row],[Close Price]])-1</f>
        <v>1.719391200457121E-2</v>
      </c>
      <c r="AI424">
        <v>1.7193912004571199</v>
      </c>
      <c r="AJ424">
        <v>57.658100339049597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0.04</v>
      </c>
      <c r="AM424" t="s">
        <v>3216</v>
      </c>
      <c r="AN424">
        <v>8.27</v>
      </c>
      <c r="AO424" t="s">
        <v>3216</v>
      </c>
      <c r="AP424">
        <v>2.1548898098348999E-2</v>
      </c>
      <c r="AQ424">
        <f>(Table2[[#This Row],[Sharpe Ratio]]-AVERAGE(Table2[Sharpe Ratio]))/_xlfn.STDEV.P(Table2[Sharpe Ratio])</f>
        <v>-0.48497337213880803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-0.11643771802733041</v>
      </c>
      <c r="AS424">
        <f>_xlfn.RANK.AVG(Table2[[#This Row],[1Y Return vs Nifty Z-Score]],Table2[1Y Return vs Nifty Z-Score])</f>
        <v>337</v>
      </c>
      <c r="AT424">
        <f>_xlfn.RANK.AVG(Table2[[#This Row],[6M Return vs Nifty Z-Score]],Table2[6M Return vs Nifty Z-Score])</f>
        <v>446</v>
      </c>
      <c r="AU424">
        <f>_xlfn.RANK.AVG(Table2[[#This Row],[Sharpe Ratio Z-Score]],Table2[Sharpe Ratio Z-Score])</f>
        <v>470</v>
      </c>
      <c r="AV424">
        <f>(Table2[[#This Row],[Rank 1Y]]+Table2[[#This Row],[Rank 6M]]+Table2[[#This Row],[Rank Sharpe]])/3</f>
        <v>417.66666666666669</v>
      </c>
    </row>
    <row r="425" spans="1:48" x14ac:dyDescent="0.3">
      <c r="A425" t="s">
        <v>1735</v>
      </c>
      <c r="B425" t="s">
        <v>1736</v>
      </c>
      <c r="C425" t="s">
        <v>3173</v>
      </c>
      <c r="D425" t="s">
        <v>46</v>
      </c>
      <c r="E425">
        <v>4828.3529063369997</v>
      </c>
      <c r="F425">
        <v>61.63</v>
      </c>
      <c r="G425">
        <v>-9.6457064763441807</v>
      </c>
      <c r="H425">
        <f>(Table2[[#This Row],[1Y Return vs Nifty]]-AVERAGE(Table2[1Y Return vs Nifty]))/_xlfn.STDEV.P(Table2[1Y Return vs Nifty])</f>
        <v>-0.62766209794041883</v>
      </c>
      <c r="I425">
        <v>10.230589146923601</v>
      </c>
      <c r="J425">
        <f>(Table2[[#This Row],[1M Return vs Nifty]]-AVERAGE(Table2[1M Return vs Nifty]))/_xlfn.STDEV.P(Table2[1M Return vs Nifty])</f>
        <v>0.74500774817279558</v>
      </c>
      <c r="K425">
        <v>-5.4987782223959103</v>
      </c>
      <c r="L425">
        <f>(Table2[[#This Row],[6M Return vs Nifty]]-AVERAGE(Table2[6M Return vs Nifty]))/_xlfn.STDEV.P(Table2[6M Return vs Nifty])</f>
        <v>-0.66829545711621452</v>
      </c>
      <c r="M425">
        <v>3.5609771459403001</v>
      </c>
      <c r="N425">
        <f>(Table2[[#This Row],[1W Return vs Nifty]]-AVERAGE(Table2[1W Return vs Nifty]))/_xlfn.STDEV.P(Table2[1W Return vs Nifty])</f>
        <v>0.8509790137273856</v>
      </c>
      <c r="O425">
        <v>57.81</v>
      </c>
      <c r="P425">
        <v>58.247507303576398</v>
      </c>
      <c r="Q425">
        <v>57.569170167733802</v>
      </c>
      <c r="R425">
        <v>62.378986926854097</v>
      </c>
      <c r="S425" s="1">
        <f>(Table2[[#This Row],[Close Price]]-Table2[[#This Row],[20D EMA]])/Table2[[#This Row],[20D EMA]]</f>
        <v>6.6078533125756789E-2</v>
      </c>
      <c r="T425" s="1">
        <f>(Table2[[#This Row],[Close Price]]-Table2[[#This Row],[50D EMA]])/Table2[[#This Row],[50D EMA]]</f>
        <v>5.8071029182323805E-2</v>
      </c>
      <c r="U425" s="1">
        <f>(Table2[[#This Row],[Close Price]]-Table2[[#This Row],[200D EMA]])/Table2[[#This Row],[200D EMA]]</f>
        <v>7.0538272836564234E-2</v>
      </c>
      <c r="V425">
        <v>1.0180573717125201</v>
      </c>
      <c r="W425">
        <v>60.4</v>
      </c>
      <c r="X425">
        <v>62.8</v>
      </c>
      <c r="Y425">
        <v>60.4</v>
      </c>
      <c r="Z425">
        <v>62.8</v>
      </c>
      <c r="AA425">
        <v>55.12</v>
      </c>
      <c r="AB425">
        <v>62.8</v>
      </c>
      <c r="AC425" s="1">
        <f>(Table2[[#This Row],[Close Price]]/Table2[[#This Row],[Day Low]])-1</f>
        <v>2.0364238410596203E-2</v>
      </c>
      <c r="AD425" s="1">
        <f>(Table2[[#This Row],[Day High]]/Table2[[#This Row],[Close Price]])-1</f>
        <v>1.8984260911893536E-2</v>
      </c>
      <c r="AE425" s="1">
        <f>(Table2[[#This Row],[Close Price]]/Table2[[#This Row],[Current Week Low]])-1</f>
        <v>2.0364238410596203E-2</v>
      </c>
      <c r="AF425" s="1">
        <f>(Table2[[#This Row],[Current Week High]]/Table2[[#This Row],[Close Price]])-1</f>
        <v>1.8984260911893536E-2</v>
      </c>
      <c r="AG425" s="1">
        <f>(Table2[[#This Row],[Close Price]]/Table2[[#This Row],[Current Month Low]])-1</f>
        <v>0.11810595065312057</v>
      </c>
      <c r="AH425" s="1">
        <f>(Table2[[#This Row],[Current Month High]]/Table2[[#This Row],[Close Price]])-1</f>
        <v>1.8984260911893536E-2</v>
      </c>
      <c r="AI425">
        <v>28.184325815349599</v>
      </c>
      <c r="AJ425">
        <v>46.563614744351902</v>
      </c>
      <c r="AK425" t="str">
        <f>IF(AND(Table2[[#This Row],[20D EMA]]&gt;Table2[[#This Row],[50D EMA]],Table2[[#This Row],[50D EMA]]&gt;Table2[[#This Row],[200D EMA]]),"Uptrend","Downtrend/NoTrend")</f>
        <v>Downtrend/NoTrend</v>
      </c>
      <c r="AL425">
        <v>-0.09</v>
      </c>
      <c r="AM425" t="s">
        <v>3215</v>
      </c>
      <c r="AN425">
        <v>14.87</v>
      </c>
      <c r="AO425" t="s">
        <v>3216</v>
      </c>
      <c r="AP425">
        <v>0.12544178358848501</v>
      </c>
      <c r="AQ425">
        <f>(Table2[[#This Row],[Sharpe Ratio]]-AVERAGE(Table2[Sharpe Ratio]))/_xlfn.STDEV.P(Table2[Sharpe Ratio])</f>
        <v>0.72350128419566151</v>
      </c>
      <c r="AR4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5">
        <f>_xlfn.RANK.AVG(Table2[[#This Row],[1Y Return vs Nifty Z-Score]],Table2[1Y Return vs Nifty Z-Score])</f>
        <v>542</v>
      </c>
      <c r="AT425">
        <f>_xlfn.RANK.AVG(Table2[[#This Row],[6M Return vs Nifty Z-Score]],Table2[6M Return vs Nifty Z-Score])</f>
        <v>549</v>
      </c>
      <c r="AU425">
        <f>_xlfn.RANK.AVG(Table2[[#This Row],[Sharpe Ratio Z-Score]],Table2[Sharpe Ratio Z-Score])</f>
        <v>165</v>
      </c>
      <c r="AV425">
        <f>(Table2[[#This Row],[Rank 1Y]]+Table2[[#This Row],[Rank 6M]]+Table2[[#This Row],[Rank Sharpe]])/3</f>
        <v>418.66666666666669</v>
      </c>
    </row>
    <row r="426" spans="1:48" x14ac:dyDescent="0.3">
      <c r="A426" t="s">
        <v>2079</v>
      </c>
      <c r="B426" t="s">
        <v>2080</v>
      </c>
      <c r="C426" t="s">
        <v>3176</v>
      </c>
      <c r="D426" t="s">
        <v>261</v>
      </c>
      <c r="E426">
        <v>3088.9232619999998</v>
      </c>
      <c r="F426">
        <v>315.55</v>
      </c>
      <c r="G426">
        <v>-9.6133422005182396</v>
      </c>
      <c r="H426">
        <f>(Table2[[#This Row],[1Y Return vs Nifty]]-AVERAGE(Table2[1Y Return vs Nifty]))/_xlfn.STDEV.P(Table2[1Y Return vs Nifty])</f>
        <v>-0.62712327685251101</v>
      </c>
      <c r="I426">
        <v>2.3942436998212</v>
      </c>
      <c r="J426">
        <f>(Table2[[#This Row],[1M Return vs Nifty]]-AVERAGE(Table2[1M Return vs Nifty]))/_xlfn.STDEV.P(Table2[1M Return vs Nifty])</f>
        <v>-1.2147552660469395E-2</v>
      </c>
      <c r="K426">
        <v>3.14690248744221</v>
      </c>
      <c r="L426">
        <f>(Table2[[#This Row],[6M Return vs Nifty]]-AVERAGE(Table2[6M Return vs Nifty]))/_xlfn.STDEV.P(Table2[6M Return vs Nifty])</f>
        <v>-0.41090279541925095</v>
      </c>
      <c r="M426">
        <v>-2.9722584176625899</v>
      </c>
      <c r="N426">
        <f>(Table2[[#This Row],[1W Return vs Nifty]]-AVERAGE(Table2[1W Return vs Nifty]))/_xlfn.STDEV.P(Table2[1W Return vs Nifty])</f>
        <v>-0.72906917986366704</v>
      </c>
      <c r="O426">
        <v>319.76</v>
      </c>
      <c r="P426">
        <v>321.268130858402</v>
      </c>
      <c r="Q426">
        <v>307.566795031889</v>
      </c>
      <c r="R426">
        <v>47.362877303333399</v>
      </c>
      <c r="S426" s="1">
        <f>(Table2[[#This Row],[Close Price]]-Table2[[#This Row],[20D EMA]])/Table2[[#This Row],[20D EMA]]</f>
        <v>-1.316612459344502E-2</v>
      </c>
      <c r="T426" s="1">
        <f>(Table2[[#This Row],[Close Price]]-Table2[[#This Row],[50D EMA]])/Table2[[#This Row],[50D EMA]]</f>
        <v>-1.7798624604076402E-2</v>
      </c>
      <c r="U426" s="1">
        <f>(Table2[[#This Row],[Close Price]]-Table2[[#This Row],[200D EMA]])/Table2[[#This Row],[200D EMA]]</f>
        <v>2.5956004019495341E-2</v>
      </c>
      <c r="V426">
        <v>0.81399282159569797</v>
      </c>
      <c r="W426">
        <v>314</v>
      </c>
      <c r="X426">
        <v>320.95</v>
      </c>
      <c r="Y426">
        <v>314</v>
      </c>
      <c r="Z426">
        <v>320.95</v>
      </c>
      <c r="AA426">
        <v>300.05</v>
      </c>
      <c r="AB426">
        <v>332.95</v>
      </c>
      <c r="AC426" s="1">
        <f>(Table2[[#This Row],[Close Price]]/Table2[[#This Row],[Day Low]])-1</f>
        <v>4.9363057324840476E-3</v>
      </c>
      <c r="AD426" s="1">
        <f>(Table2[[#This Row],[Day High]]/Table2[[#This Row],[Close Price]])-1</f>
        <v>1.7112977341150248E-2</v>
      </c>
      <c r="AE426" s="1">
        <f>(Table2[[#This Row],[Close Price]]/Table2[[#This Row],[Current Week Low]])-1</f>
        <v>4.9363057324840476E-3</v>
      </c>
      <c r="AF426" s="1">
        <f>(Table2[[#This Row],[Current Week High]]/Table2[[#This Row],[Close Price]])-1</f>
        <v>1.7112977341150248E-2</v>
      </c>
      <c r="AG426" s="1">
        <f>(Table2[[#This Row],[Close Price]]/Table2[[#This Row],[Current Month Low]])-1</f>
        <v>5.1658056990501633E-2</v>
      </c>
      <c r="AH426" s="1">
        <f>(Table2[[#This Row],[Current Month High]]/Table2[[#This Row],[Close Price]])-1</f>
        <v>5.5141815877040035E-2</v>
      </c>
      <c r="AI426">
        <v>27.254000950720901</v>
      </c>
      <c r="AJ426">
        <v>28.717111972261801</v>
      </c>
      <c r="AK426" t="str">
        <f>IF(AND(Table2[[#This Row],[20D EMA]]&gt;Table2[[#This Row],[50D EMA]],Table2[[#This Row],[50D EMA]]&gt;Table2[[#This Row],[200D EMA]]),"Uptrend","Downtrend/NoTrend")</f>
        <v>Downtrend/NoTrend</v>
      </c>
      <c r="AL426">
        <v>-0.12</v>
      </c>
      <c r="AM426" t="s">
        <v>3215</v>
      </c>
      <c r="AN426">
        <v>-1.51</v>
      </c>
      <c r="AO426" t="s">
        <v>3215</v>
      </c>
      <c r="AP426">
        <v>8.5410425589280997E-2</v>
      </c>
      <c r="AQ426">
        <f>(Table2[[#This Row],[Sharpe Ratio]]-AVERAGE(Table2[Sharpe Ratio]))/_xlfn.STDEV.P(Table2[Sharpe Ratio])</f>
        <v>0.25785937452627156</v>
      </c>
      <c r="AR4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6">
        <f>_xlfn.RANK.AVG(Table2[[#This Row],[1Y Return vs Nifty Z-Score]],Table2[1Y Return vs Nifty Z-Score])</f>
        <v>541</v>
      </c>
      <c r="AT426">
        <f>_xlfn.RANK.AVG(Table2[[#This Row],[6M Return vs Nifty Z-Score]],Table2[6M Return vs Nifty Z-Score])</f>
        <v>445</v>
      </c>
      <c r="AU426">
        <f>_xlfn.RANK.AVG(Table2[[#This Row],[Sharpe Ratio Z-Score]],Table2[Sharpe Ratio Z-Score])</f>
        <v>276</v>
      </c>
      <c r="AV426">
        <f>(Table2[[#This Row],[Rank 1Y]]+Table2[[#This Row],[Rank 6M]]+Table2[[#This Row],[Rank Sharpe]])/3</f>
        <v>420.66666666666669</v>
      </c>
    </row>
    <row r="427" spans="1:48" x14ac:dyDescent="0.3">
      <c r="A427" t="s">
        <v>264</v>
      </c>
      <c r="B427" t="s">
        <v>265</v>
      </c>
      <c r="C427" t="s">
        <v>3170</v>
      </c>
      <c r="D427" t="s">
        <v>40</v>
      </c>
      <c r="E427">
        <v>104295.9278218</v>
      </c>
      <c r="F427">
        <v>2094.9</v>
      </c>
      <c r="G427">
        <v>26.2928754945717</v>
      </c>
      <c r="H427">
        <f>(Table2[[#This Row],[1Y Return vs Nifty]]-AVERAGE(Table2[1Y Return vs Nifty]))/_xlfn.STDEV.P(Table2[1Y Return vs Nifty])</f>
        <v>-2.9333683623959616E-2</v>
      </c>
      <c r="I427">
        <v>2.8260289094144802</v>
      </c>
      <c r="J427">
        <f>(Table2[[#This Row],[1M Return vs Nifty]]-AVERAGE(Table2[1M Return vs Nifty]))/_xlfn.STDEV.P(Table2[1M Return vs Nifty])</f>
        <v>2.9571953258688471E-2</v>
      </c>
      <c r="K427">
        <v>11.2185411653802</v>
      </c>
      <c r="L427">
        <f>(Table2[[#This Row],[6M Return vs Nifty]]-AVERAGE(Table2[6M Return vs Nifty]))/_xlfn.STDEV.P(Table2[6M Return vs Nifty])</f>
        <v>-0.17060007857169343</v>
      </c>
      <c r="M427">
        <v>-8.7750667965450404</v>
      </c>
      <c r="N427">
        <f>(Table2[[#This Row],[1W Return vs Nifty]]-AVERAGE(Table2[1W Return vs Nifty]))/_xlfn.STDEV.P(Table2[1W Return vs Nifty])</f>
        <v>-2.1324652165667977</v>
      </c>
      <c r="O427">
        <v>2128.94</v>
      </c>
      <c r="P427">
        <v>2028.4955618096501</v>
      </c>
      <c r="Q427">
        <v>1750.2270587752</v>
      </c>
      <c r="R427">
        <v>36.271393093170097</v>
      </c>
      <c r="S427" s="1">
        <f>(Table2[[#This Row],[Close Price]]-Table2[[#This Row],[20D EMA]])/Table2[[#This Row],[20D EMA]]</f>
        <v>-1.5989177712852388E-2</v>
      </c>
      <c r="T427" s="1">
        <f>(Table2[[#This Row],[Close Price]]-Table2[[#This Row],[50D EMA]])/Table2[[#This Row],[50D EMA]]</f>
        <v>3.2735806496470538E-2</v>
      </c>
      <c r="U427" s="1">
        <f>(Table2[[#This Row],[Close Price]]-Table2[[#This Row],[200D EMA]])/Table2[[#This Row],[200D EMA]]</f>
        <v>0.19693041511196863</v>
      </c>
      <c r="V427">
        <v>0.77492065899506302</v>
      </c>
      <c r="W427">
        <v>2087</v>
      </c>
      <c r="X427">
        <v>2116.0500000000002</v>
      </c>
      <c r="Y427">
        <v>2087</v>
      </c>
      <c r="Z427">
        <v>2116.0500000000002</v>
      </c>
      <c r="AA427">
        <v>2087</v>
      </c>
      <c r="AB427">
        <v>2285</v>
      </c>
      <c r="AC427" s="1">
        <f>(Table2[[#This Row],[Close Price]]/Table2[[#This Row],[Day Low]])-1</f>
        <v>3.7853378054624187E-3</v>
      </c>
      <c r="AD427" s="1">
        <f>(Table2[[#This Row],[Day High]]/Table2[[#This Row],[Close Price]])-1</f>
        <v>1.0095947300587271E-2</v>
      </c>
      <c r="AE427" s="1">
        <f>(Table2[[#This Row],[Close Price]]/Table2[[#This Row],[Current Week Low]])-1</f>
        <v>3.7853378054624187E-3</v>
      </c>
      <c r="AF427" s="1">
        <f>(Table2[[#This Row],[Current Week High]]/Table2[[#This Row],[Close Price]])-1</f>
        <v>1.0095947300587271E-2</v>
      </c>
      <c r="AG427" s="1">
        <f>(Table2[[#This Row],[Close Price]]/Table2[[#This Row],[Current Month Low]])-1</f>
        <v>3.7853378054624187E-3</v>
      </c>
      <c r="AH427" s="1">
        <f>(Table2[[#This Row],[Current Month High]]/Table2[[#This Row],[Close Price]])-1</f>
        <v>9.074418826674302E-2</v>
      </c>
      <c r="AI427">
        <v>9.0744188266743002</v>
      </c>
      <c r="AJ427">
        <v>65.473933649289094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0.15</v>
      </c>
      <c r="AM427" t="s">
        <v>3216</v>
      </c>
      <c r="AN427">
        <v>-2.0299999999999998</v>
      </c>
      <c r="AO427" t="s">
        <v>3215</v>
      </c>
      <c r="AP427">
        <v>-4.6152165473480004E-3</v>
      </c>
      <c r="AQ427">
        <f>(Table2[[#This Row],[Sharpe Ratio]]-AVERAGE(Table2[Sharpe Ratio]))/_xlfn.STDEV.P(Table2[Sharpe Ratio])</f>
        <v>-0.78931249320168728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-3.0921395187054497</v>
      </c>
      <c r="AS427">
        <f>_xlfn.RANK.AVG(Table2[[#This Row],[1Y Return vs Nifty Z-Score]],Table2[1Y Return vs Nifty Z-Score])</f>
        <v>306</v>
      </c>
      <c r="AT427">
        <f>_xlfn.RANK.AVG(Table2[[#This Row],[6M Return vs Nifty Z-Score]],Table2[6M Return vs Nifty Z-Score])</f>
        <v>367</v>
      </c>
      <c r="AU427">
        <f>_xlfn.RANK.AVG(Table2[[#This Row],[Sharpe Ratio Z-Score]],Table2[Sharpe Ratio Z-Score])</f>
        <v>590</v>
      </c>
      <c r="AV427">
        <f>(Table2[[#This Row],[Rank 1Y]]+Table2[[#This Row],[Rank 6M]]+Table2[[#This Row],[Rank Sharpe]])/3</f>
        <v>421</v>
      </c>
    </row>
    <row r="428" spans="1:48" x14ac:dyDescent="0.3">
      <c r="A428" t="s">
        <v>44</v>
      </c>
      <c r="B428" t="s">
        <v>45</v>
      </c>
      <c r="C428" t="s">
        <v>3173</v>
      </c>
      <c r="D428" t="s">
        <v>46</v>
      </c>
      <c r="E428">
        <v>496785.65736999997</v>
      </c>
      <c r="F428">
        <v>3662.25</v>
      </c>
      <c r="G428">
        <v>-0.28377294565400701</v>
      </c>
      <c r="H428">
        <f>(Table2[[#This Row],[1Y Return vs Nifty]]-AVERAGE(Table2[1Y Return vs Nifty]))/_xlfn.STDEV.P(Table2[1Y Return vs Nifty])</f>
        <v>-0.4717986626805889</v>
      </c>
      <c r="I428">
        <v>-2.2459414400995401</v>
      </c>
      <c r="J428">
        <f>(Table2[[#This Row],[1M Return vs Nifty]]-AVERAGE(Table2[1M Return vs Nifty]))/_xlfn.STDEV.P(Table2[1M Return vs Nifty])</f>
        <v>-0.46048674332719031</v>
      </c>
      <c r="K428">
        <v>-12.420824119458601</v>
      </c>
      <c r="L428">
        <f>(Table2[[#This Row],[6M Return vs Nifty]]-AVERAGE(Table2[6M Return vs Nifty]))/_xlfn.STDEV.P(Table2[6M Return vs Nifty])</f>
        <v>-0.87437336788223363</v>
      </c>
      <c r="M428">
        <v>-0.617822707082746</v>
      </c>
      <c r="N428">
        <f>(Table2[[#This Row],[1W Return vs Nifty]]-AVERAGE(Table2[1W Return vs Nifty]))/_xlfn.STDEV.P(Table2[1W Return vs Nifty])</f>
        <v>-0.159654246755636</v>
      </c>
      <c r="O428">
        <v>3622.79</v>
      </c>
      <c r="P428">
        <v>3619.0814584688201</v>
      </c>
      <c r="Q428">
        <v>3450.8599217167998</v>
      </c>
      <c r="R428">
        <v>49.502107241874398</v>
      </c>
      <c r="S428" s="1">
        <f>(Table2[[#This Row],[Close Price]]-Table2[[#This Row],[20D EMA]])/Table2[[#This Row],[20D EMA]]</f>
        <v>1.0892157701660885E-2</v>
      </c>
      <c r="T428" s="1">
        <f>(Table2[[#This Row],[Close Price]]-Table2[[#This Row],[50D EMA]])/Table2[[#This Row],[50D EMA]]</f>
        <v>1.1928038102089002E-2</v>
      </c>
      <c r="U428" s="1">
        <f>(Table2[[#This Row],[Close Price]]-Table2[[#This Row],[200D EMA]])/Table2[[#This Row],[200D EMA]]</f>
        <v>6.1257217933677763E-2</v>
      </c>
      <c r="V428">
        <v>0.80594311326071399</v>
      </c>
      <c r="W428">
        <v>3613</v>
      </c>
      <c r="X428">
        <v>3670</v>
      </c>
      <c r="Y428">
        <v>3613</v>
      </c>
      <c r="Z428">
        <v>3670</v>
      </c>
      <c r="AA428">
        <v>3516.4</v>
      </c>
      <c r="AB428">
        <v>3721.95</v>
      </c>
      <c r="AC428" s="1">
        <f>(Table2[[#This Row],[Close Price]]/Table2[[#This Row],[Day Low]])-1</f>
        <v>1.3631331303625815E-2</v>
      </c>
      <c r="AD428" s="1">
        <f>(Table2[[#This Row],[Day High]]/Table2[[#This Row],[Close Price]])-1</f>
        <v>2.1161854051470197E-3</v>
      </c>
      <c r="AE428" s="1">
        <f>(Table2[[#This Row],[Close Price]]/Table2[[#This Row],[Current Week Low]])-1</f>
        <v>1.3631331303625815E-2</v>
      </c>
      <c r="AF428" s="1">
        <f>(Table2[[#This Row],[Current Week High]]/Table2[[#This Row],[Close Price]])-1</f>
        <v>2.1161854051470197E-3</v>
      </c>
      <c r="AG428" s="1">
        <f>(Table2[[#This Row],[Close Price]]/Table2[[#This Row],[Current Month Low]])-1</f>
        <v>4.1477078830622238E-2</v>
      </c>
      <c r="AH428" s="1">
        <f>(Table2[[#This Row],[Current Month High]]/Table2[[#This Row],[Close Price]])-1</f>
        <v>1.6301454024165496E-2</v>
      </c>
      <c r="AI428">
        <v>7.0352925114342204</v>
      </c>
      <c r="AJ428">
        <v>28.678343669296002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0</v>
      </c>
      <c r="AM428" t="s">
        <v>3217</v>
      </c>
      <c r="AN428">
        <v>-0.57999999999999996</v>
      </c>
      <c r="AO428" t="s">
        <v>3215</v>
      </c>
      <c r="AP428">
        <v>0.11893945403909199</v>
      </c>
      <c r="AQ428">
        <f>(Table2[[#This Row],[Sharpe Ratio]]-AVERAGE(Table2[Sharpe Ratio]))/_xlfn.STDEV.P(Table2[Sharpe Ratio])</f>
        <v>0.64786664924924597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-1.3184463713964027</v>
      </c>
      <c r="AS428">
        <f>_xlfn.RANK.AVG(Table2[[#This Row],[1Y Return vs Nifty Z-Score]],Table2[1Y Return vs Nifty Z-Score])</f>
        <v>465</v>
      </c>
      <c r="AT428">
        <f>_xlfn.RANK.AVG(Table2[[#This Row],[6M Return vs Nifty Z-Score]],Table2[6M Return vs Nifty Z-Score])</f>
        <v>615</v>
      </c>
      <c r="AU428">
        <f>_xlfn.RANK.AVG(Table2[[#This Row],[Sharpe Ratio Z-Score]],Table2[Sharpe Ratio Z-Score])</f>
        <v>185</v>
      </c>
      <c r="AV428">
        <f>(Table2[[#This Row],[Rank 1Y]]+Table2[[#This Row],[Rank 6M]]+Table2[[#This Row],[Rank Sharpe]])/3</f>
        <v>421.66666666666669</v>
      </c>
    </row>
    <row r="429" spans="1:48" x14ac:dyDescent="0.3">
      <c r="A429" t="s">
        <v>766</v>
      </c>
      <c r="B429" t="s">
        <v>767</v>
      </c>
      <c r="C429" t="s">
        <v>3170</v>
      </c>
      <c r="D429" t="s">
        <v>543</v>
      </c>
      <c r="E429">
        <v>22122.110405464999</v>
      </c>
      <c r="F429">
        <v>506.65</v>
      </c>
      <c r="G429">
        <v>-37.022020505464702</v>
      </c>
      <c r="H429">
        <f>(Table2[[#This Row],[1Y Return vs Nifty]]-AVERAGE(Table2[1Y Return vs Nifty]))/_xlfn.STDEV.P(Table2[1Y Return vs Nifty])</f>
        <v>-1.0834404193034886</v>
      </c>
      <c r="I429">
        <v>25.5585434861176</v>
      </c>
      <c r="J429">
        <f>(Table2[[#This Row],[1M Return vs Nifty]]-AVERAGE(Table2[1M Return vs Nifty]))/_xlfn.STDEV.P(Table2[1M Return vs Nifty])</f>
        <v>2.2260095693906607</v>
      </c>
      <c r="K429">
        <v>26.5372888447883</v>
      </c>
      <c r="L429">
        <f>(Table2[[#This Row],[6M Return vs Nifty]]-AVERAGE(Table2[6M Return vs Nifty]))/_xlfn.STDEV.P(Table2[6M Return vs Nifty])</f>
        <v>0.28545808172796705</v>
      </c>
      <c r="M429">
        <v>10.684465836739999</v>
      </c>
      <c r="N429">
        <f>(Table2[[#This Row],[1W Return vs Nifty]]-AVERAGE(Table2[1W Return vs Nifty]))/_xlfn.STDEV.P(Table2[1W Return vs Nifty])</f>
        <v>2.5737785865254774</v>
      </c>
      <c r="O429">
        <v>471.27</v>
      </c>
      <c r="P429">
        <v>461.30623569723701</v>
      </c>
      <c r="Q429">
        <v>474.48944634162501</v>
      </c>
      <c r="R429">
        <v>84.928897645530597</v>
      </c>
      <c r="S429" s="1">
        <f>(Table2[[#This Row],[Close Price]]-Table2[[#This Row],[20D EMA]])/Table2[[#This Row],[20D EMA]]</f>
        <v>7.5073736923631881E-2</v>
      </c>
      <c r="T429" s="1">
        <f>(Table2[[#This Row],[Close Price]]-Table2[[#This Row],[50D EMA]])/Table2[[#This Row],[50D EMA]]</f>
        <v>9.8294280011690174E-2</v>
      </c>
      <c r="U429" s="1">
        <f>(Table2[[#This Row],[Close Price]]-Table2[[#This Row],[200D EMA]])/Table2[[#This Row],[200D EMA]]</f>
        <v>6.7779281301906691E-2</v>
      </c>
      <c r="V429">
        <v>1.27850228531312</v>
      </c>
      <c r="W429">
        <v>505</v>
      </c>
      <c r="X429">
        <v>522.70000000000005</v>
      </c>
      <c r="Y429">
        <v>505</v>
      </c>
      <c r="Z429">
        <v>522.70000000000005</v>
      </c>
      <c r="AA429">
        <v>444.45</v>
      </c>
      <c r="AB429">
        <v>530</v>
      </c>
      <c r="AC429" s="1">
        <f>(Table2[[#This Row],[Close Price]]/Table2[[#This Row],[Day Low]])-1</f>
        <v>3.2673267326732702E-3</v>
      </c>
      <c r="AD429" s="1">
        <f>(Table2[[#This Row],[Day High]]/Table2[[#This Row],[Close Price]])-1</f>
        <v>3.1678673640580524E-2</v>
      </c>
      <c r="AE429" s="1">
        <f>(Table2[[#This Row],[Close Price]]/Table2[[#This Row],[Current Week Low]])-1</f>
        <v>3.2673267326732702E-3</v>
      </c>
      <c r="AF429" s="1">
        <f>(Table2[[#This Row],[Current Week High]]/Table2[[#This Row],[Close Price]])-1</f>
        <v>3.1678673640580524E-2</v>
      </c>
      <c r="AG429" s="1">
        <f>(Table2[[#This Row],[Close Price]]/Table2[[#This Row],[Current Month Low]])-1</f>
        <v>0.139948250646867</v>
      </c>
      <c r="AH429" s="1">
        <f>(Table2[[#This Row],[Current Month High]]/Table2[[#This Row],[Close Price]])-1</f>
        <v>4.6087042336919071E-2</v>
      </c>
      <c r="AI429">
        <v>35.206270757992797</v>
      </c>
      <c r="AJ429">
        <v>66.507821743131302</v>
      </c>
      <c r="AK429" t="str">
        <f>IF(AND(Table2[[#This Row],[20D EMA]]&gt;Table2[[#This Row],[50D EMA]],Table2[[#This Row],[50D EMA]]&gt;Table2[[#This Row],[200D EMA]]),"Uptrend","Downtrend/NoTrend")</f>
        <v>Downtrend/NoTrend</v>
      </c>
      <c r="AL429">
        <v>0.04</v>
      </c>
      <c r="AM429" t="s">
        <v>3216</v>
      </c>
      <c r="AN429">
        <v>12.36</v>
      </c>
      <c r="AO429" t="s">
        <v>3216</v>
      </c>
      <c r="AP429">
        <v>6.5215690486280994E-2</v>
      </c>
      <c r="AQ429">
        <f>(Table2[[#This Row],[Sharpe Ratio]]-AVERAGE(Table2[Sharpe Ratio]))/_xlfn.STDEV.P(Table2[Sharpe Ratio])</f>
        <v>2.2955651829295692E-2</v>
      </c>
      <c r="AR4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9">
        <f>_xlfn.RANK.AVG(Table2[[#This Row],[1Y Return vs Nifty Z-Score]],Table2[1Y Return vs Nifty Z-Score])</f>
        <v>687</v>
      </c>
      <c r="AT429">
        <f>_xlfn.RANK.AVG(Table2[[#This Row],[6M Return vs Nifty Z-Score]],Table2[6M Return vs Nifty Z-Score])</f>
        <v>235</v>
      </c>
      <c r="AU429">
        <f>_xlfn.RANK.AVG(Table2[[#This Row],[Sharpe Ratio Z-Score]],Table2[Sharpe Ratio Z-Score])</f>
        <v>344</v>
      </c>
      <c r="AV429">
        <f>(Table2[[#This Row],[Rank 1Y]]+Table2[[#This Row],[Rank 6M]]+Table2[[#This Row],[Rank Sharpe]])/3</f>
        <v>422</v>
      </c>
    </row>
    <row r="430" spans="1:48" x14ac:dyDescent="0.3">
      <c r="A430" t="s">
        <v>525</v>
      </c>
      <c r="B430" t="s">
        <v>526</v>
      </c>
      <c r="C430" t="s">
        <v>3182</v>
      </c>
      <c r="D430" t="s">
        <v>261</v>
      </c>
      <c r="E430">
        <v>40902.028450500002</v>
      </c>
      <c r="F430">
        <v>4307.1000000000004</v>
      </c>
      <c r="G430">
        <v>-7.0257835074971897</v>
      </c>
      <c r="H430">
        <f>(Table2[[#This Row],[1Y Return vs Nifty]]-AVERAGE(Table2[1Y Return vs Nifty]))/_xlfn.STDEV.P(Table2[1Y Return vs Nifty])</f>
        <v>-0.58404395082348248</v>
      </c>
      <c r="I430">
        <v>-9.0796310336309407</v>
      </c>
      <c r="J430">
        <f>(Table2[[#This Row],[1M Return vs Nifty]]-AVERAGE(Table2[1M Return vs Nifty]))/_xlfn.STDEV.P(Table2[1M Return vs Nifty])</f>
        <v>-1.1207644626950419</v>
      </c>
      <c r="K430">
        <v>3.1710592705437701</v>
      </c>
      <c r="L430">
        <f>(Table2[[#This Row],[6M Return vs Nifty]]-AVERAGE(Table2[6M Return vs Nifty]))/_xlfn.STDEV.P(Table2[6M Return vs Nifty])</f>
        <v>-0.41018361795836328</v>
      </c>
      <c r="M430">
        <v>-1.4271208921484999</v>
      </c>
      <c r="N430">
        <f>(Table2[[#This Row],[1W Return vs Nifty]]-AVERAGE(Table2[1W Return vs Nifty]))/_xlfn.STDEV.P(Table2[1W Return vs Nifty])</f>
        <v>-0.35538117607585773</v>
      </c>
      <c r="O430">
        <v>4366.12</v>
      </c>
      <c r="P430">
        <v>4338.4896138297499</v>
      </c>
      <c r="Q430">
        <v>3988.3691388637599</v>
      </c>
      <c r="R430">
        <v>46.983723552094197</v>
      </c>
      <c r="S430" s="1">
        <f>(Table2[[#This Row],[Close Price]]-Table2[[#This Row],[20D EMA]])/Table2[[#This Row],[20D EMA]]</f>
        <v>-1.3517722829422813E-2</v>
      </c>
      <c r="T430" s="1">
        <f>(Table2[[#This Row],[Close Price]]-Table2[[#This Row],[50D EMA]])/Table2[[#This Row],[50D EMA]]</f>
        <v>-7.2351478564543041E-3</v>
      </c>
      <c r="U430" s="1">
        <f>(Table2[[#This Row],[Close Price]]-Table2[[#This Row],[200D EMA]])/Table2[[#This Row],[200D EMA]]</f>
        <v>7.9915085599885874E-2</v>
      </c>
      <c r="V430">
        <v>0.74272351476238696</v>
      </c>
      <c r="W430">
        <v>4286</v>
      </c>
      <c r="X430">
        <v>4358</v>
      </c>
      <c r="Y430">
        <v>4286</v>
      </c>
      <c r="Z430">
        <v>4358</v>
      </c>
      <c r="AA430">
        <v>4209.2</v>
      </c>
      <c r="AB430">
        <v>4449.8999999999996</v>
      </c>
      <c r="AC430" s="1">
        <f>(Table2[[#This Row],[Close Price]]/Table2[[#This Row],[Day Low]])-1</f>
        <v>4.9230051329911539E-3</v>
      </c>
      <c r="AD430" s="1">
        <f>(Table2[[#This Row],[Day High]]/Table2[[#This Row],[Close Price]])-1</f>
        <v>1.1817696361821062E-2</v>
      </c>
      <c r="AE430" s="1">
        <f>(Table2[[#This Row],[Close Price]]/Table2[[#This Row],[Current Week Low]])-1</f>
        <v>4.9230051329911539E-3</v>
      </c>
      <c r="AF430" s="1">
        <f>(Table2[[#This Row],[Current Week High]]/Table2[[#This Row],[Close Price]])-1</f>
        <v>1.1817696361821062E-2</v>
      </c>
      <c r="AG430" s="1">
        <f>(Table2[[#This Row],[Close Price]]/Table2[[#This Row],[Current Month Low]])-1</f>
        <v>2.3258576451582469E-2</v>
      </c>
      <c r="AH430" s="1">
        <f>(Table2[[#This Row],[Current Month High]]/Table2[[#This Row],[Close Price]])-1</f>
        <v>3.3154558751828267E-2</v>
      </c>
      <c r="AI430">
        <v>14.9253558078521</v>
      </c>
      <c r="AJ430">
        <v>28.953159383841498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0.03</v>
      </c>
      <c r="AM430" t="s">
        <v>3216</v>
      </c>
      <c r="AN430">
        <v>-0.6</v>
      </c>
      <c r="AO430" t="s">
        <v>3215</v>
      </c>
      <c r="AP430">
        <v>7.8220412989371005E-2</v>
      </c>
      <c r="AQ430">
        <f>(Table2[[#This Row],[Sharpe Ratio]]-AVERAGE(Table2[Sharpe Ratio]))/_xlfn.STDEV.P(Table2[Sharpe Ratio])</f>
        <v>0.17422565923648209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-2.2961475483162634</v>
      </c>
      <c r="AS430">
        <f>_xlfn.RANK.AVG(Table2[[#This Row],[1Y Return vs Nifty Z-Score]],Table2[1Y Return vs Nifty Z-Score])</f>
        <v>522</v>
      </c>
      <c r="AT430">
        <f>_xlfn.RANK.AVG(Table2[[#This Row],[6M Return vs Nifty Z-Score]],Table2[6M Return vs Nifty Z-Score])</f>
        <v>444</v>
      </c>
      <c r="AU430">
        <f>_xlfn.RANK.AVG(Table2[[#This Row],[Sharpe Ratio Z-Score]],Table2[Sharpe Ratio Z-Score])</f>
        <v>301</v>
      </c>
      <c r="AV430">
        <f>(Table2[[#This Row],[Rank 1Y]]+Table2[[#This Row],[Rank 6M]]+Table2[[#This Row],[Rank Sharpe]])/3</f>
        <v>422.33333333333331</v>
      </c>
    </row>
    <row r="431" spans="1:48" x14ac:dyDescent="0.3">
      <c r="A431" t="s">
        <v>684</v>
      </c>
      <c r="B431" t="s">
        <v>685</v>
      </c>
      <c r="C431" t="s">
        <v>3182</v>
      </c>
      <c r="D431" t="s">
        <v>261</v>
      </c>
      <c r="E431">
        <v>27342.304</v>
      </c>
      <c r="F431">
        <v>2435.5500000000002</v>
      </c>
      <c r="G431">
        <v>-7.8595926553971003</v>
      </c>
      <c r="H431">
        <f>(Table2[[#This Row],[1Y Return vs Nifty]]-AVERAGE(Table2[1Y Return vs Nifty]))/_xlfn.STDEV.P(Table2[1Y Return vs Nifty])</f>
        <v>-0.59792573685803574</v>
      </c>
      <c r="I431">
        <v>-1.4680178675658899</v>
      </c>
      <c r="J431">
        <f>(Table2[[#This Row],[1M Return vs Nifty]]-AVERAGE(Table2[1M Return vs Nifty]))/_xlfn.STDEV.P(Table2[1M Return vs Nifty])</f>
        <v>-0.38532301291701571</v>
      </c>
      <c r="K431">
        <v>12.702875463104601</v>
      </c>
      <c r="L431">
        <f>(Table2[[#This Row],[6M Return vs Nifty]]-AVERAGE(Table2[6M Return vs Nifty]))/_xlfn.STDEV.P(Table2[6M Return vs Nifty])</f>
        <v>-0.12640960143498567</v>
      </c>
      <c r="M431">
        <v>-1.7108821199720701</v>
      </c>
      <c r="N431">
        <f>(Table2[[#This Row],[1W Return vs Nifty]]-AVERAGE(Table2[1W Return vs Nifty]))/_xlfn.STDEV.P(Table2[1W Return vs Nifty])</f>
        <v>-0.42400818501636434</v>
      </c>
      <c r="O431">
        <v>2461.58</v>
      </c>
      <c r="P431">
        <v>2492.4128460085899</v>
      </c>
      <c r="Q431">
        <v>2366.2496183427402</v>
      </c>
      <c r="R431">
        <v>53.946356549524701</v>
      </c>
      <c r="S431" s="1">
        <f>(Table2[[#This Row],[Close Price]]-Table2[[#This Row],[20D EMA]])/Table2[[#This Row],[20D EMA]]</f>
        <v>-1.0574509055159591E-2</v>
      </c>
      <c r="T431" s="1">
        <f>(Table2[[#This Row],[Close Price]]-Table2[[#This Row],[50D EMA]])/Table2[[#This Row],[50D EMA]]</f>
        <v>-2.2814376879677557E-2</v>
      </c>
      <c r="U431" s="1">
        <f>(Table2[[#This Row],[Close Price]]-Table2[[#This Row],[200D EMA]])/Table2[[#This Row],[200D EMA]]</f>
        <v>2.9287012291541833E-2</v>
      </c>
      <c r="V431">
        <v>0.75428276955068096</v>
      </c>
      <c r="W431">
        <v>2423</v>
      </c>
      <c r="X431">
        <v>2480</v>
      </c>
      <c r="Y431">
        <v>2423</v>
      </c>
      <c r="Z431">
        <v>2480</v>
      </c>
      <c r="AA431">
        <v>2410.0500000000002</v>
      </c>
      <c r="AB431">
        <v>2539.4</v>
      </c>
      <c r="AC431" s="1">
        <f>(Table2[[#This Row],[Close Price]]/Table2[[#This Row],[Day Low]])-1</f>
        <v>5.1795295088734594E-3</v>
      </c>
      <c r="AD431" s="1">
        <f>(Table2[[#This Row],[Day High]]/Table2[[#This Row],[Close Price]])-1</f>
        <v>1.8250497834164658E-2</v>
      </c>
      <c r="AE431" s="1">
        <f>(Table2[[#This Row],[Close Price]]/Table2[[#This Row],[Current Week Low]])-1</f>
        <v>5.1795295088734594E-3</v>
      </c>
      <c r="AF431" s="1">
        <f>(Table2[[#This Row],[Current Week High]]/Table2[[#This Row],[Close Price]])-1</f>
        <v>1.8250497834164658E-2</v>
      </c>
      <c r="AG431" s="1">
        <f>(Table2[[#This Row],[Close Price]]/Table2[[#This Row],[Current Month Low]])-1</f>
        <v>1.0580693346611048E-2</v>
      </c>
      <c r="AH431" s="1">
        <f>(Table2[[#This Row],[Current Month High]]/Table2[[#This Row],[Close Price]])-1</f>
        <v>4.26392395968056E-2</v>
      </c>
      <c r="AI431">
        <v>21.533123935045399</v>
      </c>
      <c r="AJ431">
        <v>29.882145904436801</v>
      </c>
      <c r="AK431" t="str">
        <f>IF(AND(Table2[[#This Row],[20D EMA]]&gt;Table2[[#This Row],[50D EMA]],Table2[[#This Row],[50D EMA]]&gt;Table2[[#This Row],[200D EMA]]),"Uptrend","Downtrend/NoTrend")</f>
        <v>Downtrend/NoTrend</v>
      </c>
      <c r="AL431">
        <v>-0.12</v>
      </c>
      <c r="AM431" t="s">
        <v>3215</v>
      </c>
      <c r="AN431">
        <v>-0.64</v>
      </c>
      <c r="AO431" t="s">
        <v>3215</v>
      </c>
      <c r="AP431">
        <v>4.8251096315754999E-2</v>
      </c>
      <c r="AQ431">
        <f>(Table2[[#This Row],[Sharpe Ratio]]-AVERAGE(Table2[Sharpe Ratio]))/_xlfn.STDEV.P(Table2[Sharpe Ratio])</f>
        <v>-0.17437530123222669</v>
      </c>
      <c r="AR4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1">
        <f>_xlfn.RANK.AVG(Table2[[#This Row],[1Y Return vs Nifty Z-Score]],Table2[1Y Return vs Nifty Z-Score])</f>
        <v>528</v>
      </c>
      <c r="AT431">
        <f>_xlfn.RANK.AVG(Table2[[#This Row],[6M Return vs Nifty Z-Score]],Table2[6M Return vs Nifty Z-Score])</f>
        <v>350</v>
      </c>
      <c r="AU431">
        <f>_xlfn.RANK.AVG(Table2[[#This Row],[Sharpe Ratio Z-Score]],Table2[Sharpe Ratio Z-Score])</f>
        <v>389</v>
      </c>
      <c r="AV431">
        <f>(Table2[[#This Row],[Rank 1Y]]+Table2[[#This Row],[Rank 6M]]+Table2[[#This Row],[Rank Sharpe]])/3</f>
        <v>422.33333333333331</v>
      </c>
    </row>
    <row r="432" spans="1:48" x14ac:dyDescent="0.3">
      <c r="A432" t="s">
        <v>562</v>
      </c>
      <c r="B432" t="s">
        <v>563</v>
      </c>
      <c r="C432" t="s">
        <v>3174</v>
      </c>
      <c r="D432" t="s">
        <v>54</v>
      </c>
      <c r="E432">
        <v>37399.807296469997</v>
      </c>
      <c r="F432">
        <v>1459.9</v>
      </c>
      <c r="G432">
        <v>31.683395837519299</v>
      </c>
      <c r="H432">
        <f>(Table2[[#This Row],[1Y Return vs Nifty]]-AVERAGE(Table2[1Y Return vs Nifty]))/_xlfn.STDEV.P(Table2[1Y Return vs Nifty])</f>
        <v>6.0411134125015642E-2</v>
      </c>
      <c r="I432">
        <v>5.8397753119813798</v>
      </c>
      <c r="J432">
        <f>(Table2[[#This Row],[1M Return vs Nifty]]-AVERAGE(Table2[1M Return vs Nifty]))/_xlfn.STDEV.P(Table2[1M Return vs Nifty])</f>
        <v>0.3207630549621574</v>
      </c>
      <c r="K432">
        <v>10.049575902565101</v>
      </c>
      <c r="L432">
        <f>(Table2[[#This Row],[6M Return vs Nifty]]-AVERAGE(Table2[6M Return vs Nifty]))/_xlfn.STDEV.P(Table2[6M Return vs Nifty])</f>
        <v>-0.20540162752143515</v>
      </c>
      <c r="M432">
        <v>2.9786018986958198</v>
      </c>
      <c r="N432">
        <f>(Table2[[#This Row],[1W Return vs Nifty]]-AVERAGE(Table2[1W Return vs Nifty]))/_xlfn.STDEV.P(Table2[1W Return vs Nifty])</f>
        <v>0.71013288190762147</v>
      </c>
      <c r="O432">
        <v>1411.47</v>
      </c>
      <c r="P432">
        <v>1350.50663452975</v>
      </c>
      <c r="Q432">
        <v>1217.0208341082</v>
      </c>
      <c r="R432">
        <v>71.648164329152394</v>
      </c>
      <c r="S432" s="1">
        <f>(Table2[[#This Row],[Close Price]]-Table2[[#This Row],[20D EMA]])/Table2[[#This Row],[20D EMA]]</f>
        <v>3.4311745910292152E-2</v>
      </c>
      <c r="T432" s="1">
        <f>(Table2[[#This Row],[Close Price]]-Table2[[#This Row],[50D EMA]])/Table2[[#This Row],[50D EMA]]</f>
        <v>8.1001723851835128E-2</v>
      </c>
      <c r="U432" s="1">
        <f>(Table2[[#This Row],[Close Price]]-Table2[[#This Row],[200D EMA]])/Table2[[#This Row],[200D EMA]]</f>
        <v>0.19956861796024666</v>
      </c>
      <c r="V432">
        <v>0.78233553350164997</v>
      </c>
      <c r="W432">
        <v>1455.2</v>
      </c>
      <c r="X432">
        <v>1477.95</v>
      </c>
      <c r="Y432">
        <v>1455.2</v>
      </c>
      <c r="Z432">
        <v>1477.95</v>
      </c>
      <c r="AA432">
        <v>1375</v>
      </c>
      <c r="AB432">
        <v>1479.9</v>
      </c>
      <c r="AC432" s="1">
        <f>(Table2[[#This Row],[Close Price]]/Table2[[#This Row],[Day Low]])-1</f>
        <v>3.2297965915337734E-3</v>
      </c>
      <c r="AD432" s="1">
        <f>(Table2[[#This Row],[Day High]]/Table2[[#This Row],[Close Price]])-1</f>
        <v>1.2363860538393112E-2</v>
      </c>
      <c r="AE432" s="1">
        <f>(Table2[[#This Row],[Close Price]]/Table2[[#This Row],[Current Week Low]])-1</f>
        <v>3.2297965915337734E-3</v>
      </c>
      <c r="AF432" s="1">
        <f>(Table2[[#This Row],[Current Week High]]/Table2[[#This Row],[Close Price]])-1</f>
        <v>1.2363860538393112E-2</v>
      </c>
      <c r="AG432" s="1">
        <f>(Table2[[#This Row],[Close Price]]/Table2[[#This Row],[Current Month Low]])-1</f>
        <v>6.1745454545454548E-2</v>
      </c>
      <c r="AH432" s="1">
        <f>(Table2[[#This Row],[Current Month High]]/Table2[[#This Row],[Close Price]])-1</f>
        <v>1.3699568463593437E-2</v>
      </c>
      <c r="AI432">
        <v>1.3699568463593399</v>
      </c>
      <c r="AJ432">
        <v>66.275626423690198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0.12</v>
      </c>
      <c r="AM432" t="s">
        <v>3216</v>
      </c>
      <c r="AN432">
        <v>6.75</v>
      </c>
      <c r="AO432" t="s">
        <v>3216</v>
      </c>
      <c r="AP432">
        <v>-1.7552628460342001E-2</v>
      </c>
      <c r="AQ432">
        <f>(Table2[[#This Row],[Sharpe Ratio]]-AVERAGE(Table2[Sharpe Ratio]))/_xlfn.STDEV.P(Table2[Sharpe Ratio])</f>
        <v>-0.9397995486112446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-5.3894105137885284E-2</v>
      </c>
      <c r="AS432">
        <f>_xlfn.RANK.AVG(Table2[[#This Row],[1Y Return vs Nifty Z-Score]],Table2[1Y Return vs Nifty Z-Score])</f>
        <v>277</v>
      </c>
      <c r="AT432">
        <f>_xlfn.RANK.AVG(Table2[[#This Row],[6M Return vs Nifty Z-Score]],Table2[6M Return vs Nifty Z-Score])</f>
        <v>380</v>
      </c>
      <c r="AU432">
        <f>_xlfn.RANK.AVG(Table2[[#This Row],[Sharpe Ratio Z-Score]],Table2[Sharpe Ratio Z-Score])</f>
        <v>611</v>
      </c>
      <c r="AV432">
        <f>(Table2[[#This Row],[Rank 1Y]]+Table2[[#This Row],[Rank 6M]]+Table2[[#This Row],[Rank Sharpe]])/3</f>
        <v>422.66666666666669</v>
      </c>
    </row>
    <row r="433" spans="1:48" x14ac:dyDescent="0.3">
      <c r="A433" t="s">
        <v>2030</v>
      </c>
      <c r="B433" t="s">
        <v>2031</v>
      </c>
      <c r="C433" t="s">
        <v>3172</v>
      </c>
      <c r="D433" t="s">
        <v>522</v>
      </c>
      <c r="E433">
        <v>3377.0500996000001</v>
      </c>
      <c r="F433">
        <v>464.55</v>
      </c>
      <c r="G433">
        <v>-9.8618563089190499</v>
      </c>
      <c r="H433">
        <f>(Table2[[#This Row],[1Y Return vs Nifty]]-AVERAGE(Table2[1Y Return vs Nifty]))/_xlfn.STDEV.P(Table2[1Y Return vs Nifty])</f>
        <v>-0.631260698093423</v>
      </c>
      <c r="I433">
        <v>-0.95189051994417595</v>
      </c>
      <c r="J433">
        <f>(Table2[[#This Row],[1M Return vs Nifty]]-AVERAGE(Table2[1M Return vs Nifty]))/_xlfn.STDEV.P(Table2[1M Return vs Nifty])</f>
        <v>-0.33545428778299374</v>
      </c>
      <c r="K433">
        <v>29.7096629348313</v>
      </c>
      <c r="L433">
        <f>(Table2[[#This Row],[6M Return vs Nifty]]-AVERAGE(Table2[6M Return vs Nifty]))/_xlfn.STDEV.P(Table2[6M Return vs Nifty])</f>
        <v>0.37990360179042837</v>
      </c>
      <c r="M433">
        <v>1.3015648367752299</v>
      </c>
      <c r="N433">
        <f>(Table2[[#This Row],[1W Return vs Nifty]]-AVERAGE(Table2[1W Return vs Nifty]))/_xlfn.STDEV.P(Table2[1W Return vs Nifty])</f>
        <v>0.30454527459171643</v>
      </c>
      <c r="O433">
        <v>455.21</v>
      </c>
      <c r="P433">
        <v>432.79483862898701</v>
      </c>
      <c r="Q433">
        <v>381.00226812281301</v>
      </c>
      <c r="R433">
        <v>56.812299307997598</v>
      </c>
      <c r="S433" s="1">
        <f>(Table2[[#This Row],[Close Price]]-Table2[[#This Row],[20D EMA]])/Table2[[#This Row],[20D EMA]]</f>
        <v>2.051800268008179E-2</v>
      </c>
      <c r="T433" s="1">
        <f>(Table2[[#This Row],[Close Price]]-Table2[[#This Row],[50D EMA]])/Table2[[#This Row],[50D EMA]]</f>
        <v>7.3372319946345493E-2</v>
      </c>
      <c r="U433" s="1">
        <f>(Table2[[#This Row],[Close Price]]-Table2[[#This Row],[200D EMA]])/Table2[[#This Row],[200D EMA]]</f>
        <v>0.21928408008914022</v>
      </c>
      <c r="V433">
        <v>0.37657130727474097</v>
      </c>
      <c r="W433">
        <v>456.25</v>
      </c>
      <c r="X433">
        <v>474.7</v>
      </c>
      <c r="Y433">
        <v>456.25</v>
      </c>
      <c r="Z433">
        <v>474.7</v>
      </c>
      <c r="AA433">
        <v>435.35</v>
      </c>
      <c r="AB433">
        <v>478</v>
      </c>
      <c r="AC433" s="1">
        <f>(Table2[[#This Row],[Close Price]]/Table2[[#This Row],[Day Low]])-1</f>
        <v>1.8191780821917858E-2</v>
      </c>
      <c r="AD433" s="1">
        <f>(Table2[[#This Row],[Day High]]/Table2[[#This Row],[Close Price]])-1</f>
        <v>2.1849101280809302E-2</v>
      </c>
      <c r="AE433" s="1">
        <f>(Table2[[#This Row],[Close Price]]/Table2[[#This Row],[Current Week Low]])-1</f>
        <v>1.8191780821917858E-2</v>
      </c>
      <c r="AF433" s="1">
        <f>(Table2[[#This Row],[Current Week High]]/Table2[[#This Row],[Close Price]])-1</f>
        <v>2.1849101280809302E-2</v>
      </c>
      <c r="AG433" s="1">
        <f>(Table2[[#This Row],[Close Price]]/Table2[[#This Row],[Current Month Low]])-1</f>
        <v>6.7072470426093878E-2</v>
      </c>
      <c r="AH433" s="1">
        <f>(Table2[[#This Row],[Current Month High]]/Table2[[#This Row],[Close Price]])-1</f>
        <v>2.8952749973092162E-2</v>
      </c>
      <c r="AI433">
        <v>8.7073512000860998</v>
      </c>
      <c r="AJ433">
        <v>57.447890188103699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0.3</v>
      </c>
      <c r="AM433" t="s">
        <v>3216</v>
      </c>
      <c r="AN433">
        <v>0.97</v>
      </c>
      <c r="AO433" t="s">
        <v>3216</v>
      </c>
      <c r="AP433">
        <v>5.3725805958320001E-3</v>
      </c>
      <c r="AQ433">
        <f>(Table2[[#This Row],[Sharpe Ratio]]-AVERAGE(Table2[Sharpe Ratio]))/_xlfn.STDEV.P(Table2[Sharpe Ratio])</f>
        <v>-0.67313514705136956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-0.95540125654564145</v>
      </c>
      <c r="AS433">
        <f>_xlfn.RANK.AVG(Table2[[#This Row],[1Y Return vs Nifty Z-Score]],Table2[1Y Return vs Nifty Z-Score])</f>
        <v>544</v>
      </c>
      <c r="AT433">
        <f>_xlfn.RANK.AVG(Table2[[#This Row],[6M Return vs Nifty Z-Score]],Table2[6M Return vs Nifty Z-Score])</f>
        <v>211</v>
      </c>
      <c r="AU433">
        <f>_xlfn.RANK.AVG(Table2[[#This Row],[Sharpe Ratio Z-Score]],Table2[Sharpe Ratio Z-Score])</f>
        <v>515</v>
      </c>
      <c r="AV433">
        <f>(Table2[[#This Row],[Rank 1Y]]+Table2[[#This Row],[Rank 6M]]+Table2[[#This Row],[Rank Sharpe]])/3</f>
        <v>423.33333333333331</v>
      </c>
    </row>
    <row r="434" spans="1:48" x14ac:dyDescent="0.3">
      <c r="A434" t="s">
        <v>1229</v>
      </c>
      <c r="B434" t="s">
        <v>1230</v>
      </c>
      <c r="C434" t="s">
        <v>3173</v>
      </c>
      <c r="D434" t="s">
        <v>46</v>
      </c>
      <c r="E434">
        <v>9926.1752070000002</v>
      </c>
      <c r="F434">
        <v>345.55</v>
      </c>
      <c r="G434">
        <v>-3.2340718009070402E-2</v>
      </c>
      <c r="H434">
        <f>(Table2[[#This Row],[1Y Return vs Nifty]]-AVERAGE(Table2[1Y Return vs Nifty]))/_xlfn.STDEV.P(Table2[1Y Return vs Nifty])</f>
        <v>-0.4676126587309451</v>
      </c>
      <c r="I434">
        <v>-3.7159427148917001</v>
      </c>
      <c r="J434">
        <f>(Table2[[#This Row],[1M Return vs Nifty]]-AVERAGE(Table2[1M Return vs Nifty]))/_xlfn.STDEV.P(Table2[1M Return vs Nifty])</f>
        <v>-0.60251969286390261</v>
      </c>
      <c r="K434">
        <v>29.6871190027978</v>
      </c>
      <c r="L434">
        <f>(Table2[[#This Row],[6M Return vs Nifty]]-AVERAGE(Table2[6M Return vs Nifty]))/_xlfn.STDEV.P(Table2[6M Return vs Nifty])</f>
        <v>0.37923244091068237</v>
      </c>
      <c r="M434">
        <v>0.45111147463667201</v>
      </c>
      <c r="N434">
        <f>(Table2[[#This Row],[1W Return vs Nifty]]-AVERAGE(Table2[1W Return vs Nifty]))/_xlfn.STDEV.P(Table2[1W Return vs Nifty])</f>
        <v>9.8865059099926891E-2</v>
      </c>
      <c r="O434">
        <v>345.86</v>
      </c>
      <c r="P434">
        <v>346.10333437761398</v>
      </c>
      <c r="Q434">
        <v>310.98248125641999</v>
      </c>
      <c r="R434">
        <v>59.7095836731012</v>
      </c>
      <c r="S434" s="1">
        <f>(Table2[[#This Row],[Close Price]]-Table2[[#This Row],[20D EMA]])/Table2[[#This Row],[20D EMA]]</f>
        <v>-8.9631642861274E-4</v>
      </c>
      <c r="T434" s="1">
        <f>(Table2[[#This Row],[Close Price]]-Table2[[#This Row],[50D EMA]])/Table2[[#This Row],[50D EMA]]</f>
        <v>-1.598754830285028E-3</v>
      </c>
      <c r="U434" s="1">
        <f>(Table2[[#This Row],[Close Price]]-Table2[[#This Row],[200D EMA]])/Table2[[#This Row],[200D EMA]]</f>
        <v>0.11115583940266219</v>
      </c>
      <c r="V434">
        <v>0.57221559198786498</v>
      </c>
      <c r="W434">
        <v>344.4</v>
      </c>
      <c r="X434">
        <v>354.9</v>
      </c>
      <c r="Y434">
        <v>344.4</v>
      </c>
      <c r="Z434">
        <v>354.9</v>
      </c>
      <c r="AA434">
        <v>330</v>
      </c>
      <c r="AB434">
        <v>360.55</v>
      </c>
      <c r="AC434" s="1">
        <f>(Table2[[#This Row],[Close Price]]/Table2[[#This Row],[Day Low]])-1</f>
        <v>3.3391405342626523E-3</v>
      </c>
      <c r="AD434" s="1">
        <f>(Table2[[#This Row],[Day High]]/Table2[[#This Row],[Close Price]])-1</f>
        <v>2.7058312834611353E-2</v>
      </c>
      <c r="AE434" s="1">
        <f>(Table2[[#This Row],[Close Price]]/Table2[[#This Row],[Current Week Low]])-1</f>
        <v>3.3391405342626523E-3</v>
      </c>
      <c r="AF434" s="1">
        <f>(Table2[[#This Row],[Current Week High]]/Table2[[#This Row],[Close Price]])-1</f>
        <v>2.7058312834611353E-2</v>
      </c>
      <c r="AG434" s="1">
        <f>(Table2[[#This Row],[Close Price]]/Table2[[#This Row],[Current Month Low]])-1</f>
        <v>4.7121212121212119E-2</v>
      </c>
      <c r="AH434" s="1">
        <f>(Table2[[#This Row],[Current Month High]]/Table2[[#This Row],[Close Price]])-1</f>
        <v>4.3409058023440972E-2</v>
      </c>
      <c r="AI434">
        <v>20.2141513529156</v>
      </c>
      <c r="AJ434">
        <v>45.955649419218503</v>
      </c>
      <c r="AK434" t="str">
        <f>IF(AND(Table2[[#This Row],[20D EMA]]&gt;Table2[[#This Row],[50D EMA]],Table2[[#This Row],[50D EMA]]&gt;Table2[[#This Row],[200D EMA]]),"Uptrend","Downtrend/NoTrend")</f>
        <v>Downtrend/NoTrend</v>
      </c>
      <c r="AL434">
        <v>-0.04</v>
      </c>
      <c r="AM434" t="s">
        <v>3215</v>
      </c>
      <c r="AN434">
        <v>3.47</v>
      </c>
      <c r="AO434" t="s">
        <v>3216</v>
      </c>
      <c r="AP434">
        <v>-8.4432177561840002E-3</v>
      </c>
      <c r="AQ434">
        <f>(Table2[[#This Row],[Sharpe Ratio]]-AVERAGE(Table2[Sharpe Ratio]))/_xlfn.STDEV.P(Table2[Sharpe Ratio])</f>
        <v>-0.83383953105872355</v>
      </c>
      <c r="AR4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4">
        <f>_xlfn.RANK.AVG(Table2[[#This Row],[1Y Return vs Nifty Z-Score]],Table2[1Y Return vs Nifty Z-Score])</f>
        <v>462</v>
      </c>
      <c r="AT434">
        <f>_xlfn.RANK.AVG(Table2[[#This Row],[6M Return vs Nifty Z-Score]],Table2[6M Return vs Nifty Z-Score])</f>
        <v>212</v>
      </c>
      <c r="AU434">
        <f>_xlfn.RANK.AVG(Table2[[#This Row],[Sharpe Ratio Z-Score]],Table2[Sharpe Ratio Z-Score])</f>
        <v>598</v>
      </c>
      <c r="AV434">
        <f>(Table2[[#This Row],[Rank 1Y]]+Table2[[#This Row],[Rank 6M]]+Table2[[#This Row],[Rank Sharpe]])/3</f>
        <v>424</v>
      </c>
    </row>
    <row r="435" spans="1:48" x14ac:dyDescent="0.3">
      <c r="A435" t="s">
        <v>1036</v>
      </c>
      <c r="B435" t="s">
        <v>1037</v>
      </c>
      <c r="C435" t="s">
        <v>3176</v>
      </c>
      <c r="D435" t="s">
        <v>211</v>
      </c>
      <c r="E435">
        <v>13340.992588294999</v>
      </c>
      <c r="F435">
        <v>1602.6</v>
      </c>
      <c r="G435">
        <v>2.8221637808093001</v>
      </c>
      <c r="H435">
        <f>(Table2[[#This Row],[1Y Return vs Nifty]]-AVERAGE(Table2[1Y Return vs Nifty]))/_xlfn.STDEV.P(Table2[1Y Return vs Nifty])</f>
        <v>-0.42008904881724907</v>
      </c>
      <c r="I435">
        <v>-4.9571976069377097</v>
      </c>
      <c r="J435">
        <f>(Table2[[#This Row],[1M Return vs Nifty]]-AVERAGE(Table2[1M Return vs Nifty]))/_xlfn.STDEV.P(Table2[1M Return vs Nifty])</f>
        <v>-0.72245094494332329</v>
      </c>
      <c r="K435">
        <v>-21.779582713732001</v>
      </c>
      <c r="L435">
        <f>(Table2[[#This Row],[6M Return vs Nifty]]-AVERAGE(Table2[6M Return vs Nifty]))/_xlfn.STDEV.P(Table2[6M Return vs Nifty])</f>
        <v>-1.1529952445863141</v>
      </c>
      <c r="M435">
        <v>3.92673343710478</v>
      </c>
      <c r="N435">
        <f>(Table2[[#This Row],[1W Return vs Nifty]]-AVERAGE(Table2[1W Return vs Nifty]))/_xlfn.STDEV.P(Table2[1W Return vs Nifty])</f>
        <v>0.93943634264547793</v>
      </c>
      <c r="O435">
        <v>1593.57</v>
      </c>
      <c r="P435">
        <v>1637.1885830921999</v>
      </c>
      <c r="Q435">
        <v>1601.31033432087</v>
      </c>
      <c r="R435">
        <v>65.777532668670901</v>
      </c>
      <c r="S435" s="1">
        <f>(Table2[[#This Row],[Close Price]]-Table2[[#This Row],[20D EMA]])/Table2[[#This Row],[20D EMA]]</f>
        <v>5.6665223366403564E-3</v>
      </c>
      <c r="T435" s="1">
        <f>(Table2[[#This Row],[Close Price]]-Table2[[#This Row],[50D EMA]])/Table2[[#This Row],[50D EMA]]</f>
        <v>-2.1126816696260889E-2</v>
      </c>
      <c r="U435" s="1">
        <f>(Table2[[#This Row],[Close Price]]-Table2[[#This Row],[200D EMA]])/Table2[[#This Row],[200D EMA]]</f>
        <v>8.0538147508858607E-4</v>
      </c>
      <c r="V435">
        <v>0.813041084492515</v>
      </c>
      <c r="W435">
        <v>1600.05</v>
      </c>
      <c r="X435">
        <v>1632.7</v>
      </c>
      <c r="Y435">
        <v>1600.05</v>
      </c>
      <c r="Z435">
        <v>1632.7</v>
      </c>
      <c r="AA435">
        <v>1521</v>
      </c>
      <c r="AB435">
        <v>1699</v>
      </c>
      <c r="AC435" s="1">
        <f>(Table2[[#This Row],[Close Price]]/Table2[[#This Row],[Day Low]])-1</f>
        <v>1.5937001968688858E-3</v>
      </c>
      <c r="AD435" s="1">
        <f>(Table2[[#This Row],[Day High]]/Table2[[#This Row],[Close Price]])-1</f>
        <v>1.8781979283664096E-2</v>
      </c>
      <c r="AE435" s="1">
        <f>(Table2[[#This Row],[Close Price]]/Table2[[#This Row],[Current Week Low]])-1</f>
        <v>1.5937001968688858E-3</v>
      </c>
      <c r="AF435" s="1">
        <f>(Table2[[#This Row],[Current Week High]]/Table2[[#This Row],[Close Price]])-1</f>
        <v>1.8781979283664096E-2</v>
      </c>
      <c r="AG435" s="1">
        <f>(Table2[[#This Row],[Close Price]]/Table2[[#This Row],[Current Month Low]])-1</f>
        <v>5.3648915187376689E-2</v>
      </c>
      <c r="AH435" s="1">
        <f>(Table2[[#This Row],[Current Month High]]/Table2[[#This Row],[Close Price]])-1</f>
        <v>6.0152252589542154E-2</v>
      </c>
      <c r="AI435">
        <v>38.646574316735297</v>
      </c>
      <c r="AJ435">
        <v>57.426326129666002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-0.12</v>
      </c>
      <c r="AM435" t="s">
        <v>3215</v>
      </c>
      <c r="AN435">
        <v>2.2200000000000002</v>
      </c>
      <c r="AO435" t="s">
        <v>3216</v>
      </c>
      <c r="AP435">
        <v>0.13537870889544801</v>
      </c>
      <c r="AQ435">
        <f>(Table2[[#This Row],[Sharpe Ratio]]-AVERAGE(Table2[Sharpe Ratio]))/_xlfn.STDEV.P(Table2[Sharpe Ratio])</f>
        <v>0.83908689276453252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5">
        <f>_xlfn.RANK.AVG(Table2[[#This Row],[1Y Return vs Nifty Z-Score]],Table2[1Y Return vs Nifty Z-Score])</f>
        <v>435</v>
      </c>
      <c r="AT435">
        <f>_xlfn.RANK.AVG(Table2[[#This Row],[6M Return vs Nifty Z-Score]],Table2[6M Return vs Nifty Z-Score])</f>
        <v>693</v>
      </c>
      <c r="AU435">
        <f>_xlfn.RANK.AVG(Table2[[#This Row],[Sharpe Ratio Z-Score]],Table2[Sharpe Ratio Z-Score])</f>
        <v>145</v>
      </c>
      <c r="AV435">
        <f>(Table2[[#This Row],[Rank 1Y]]+Table2[[#This Row],[Rank 6M]]+Table2[[#This Row],[Rank Sharpe]])/3</f>
        <v>424.33333333333331</v>
      </c>
    </row>
    <row r="436" spans="1:48" x14ac:dyDescent="0.3">
      <c r="A436" t="s">
        <v>1442</v>
      </c>
      <c r="B436" t="s">
        <v>1443</v>
      </c>
      <c r="C436" t="s">
        <v>625</v>
      </c>
      <c r="D436" t="s">
        <v>625</v>
      </c>
      <c r="E436">
        <v>7583.4786348899997</v>
      </c>
      <c r="F436">
        <v>549.15</v>
      </c>
      <c r="G436">
        <v>-1.22826772003763</v>
      </c>
      <c r="H436">
        <f>(Table2[[#This Row],[1Y Return vs Nifty]]-AVERAGE(Table2[1Y Return vs Nifty]))/_xlfn.STDEV.P(Table2[1Y Return vs Nifty])</f>
        <v>-0.48752321355865269</v>
      </c>
      <c r="I436">
        <v>-6.3064641601279998</v>
      </c>
      <c r="J436">
        <f>(Table2[[#This Row],[1M Return vs Nifty]]-AVERAGE(Table2[1M Return vs Nifty]))/_xlfn.STDEV.P(Table2[1M Return vs Nifty])</f>
        <v>-0.85281838852798675</v>
      </c>
      <c r="K436">
        <v>0.70617248573658897</v>
      </c>
      <c r="L436">
        <f>(Table2[[#This Row],[6M Return vs Nifty]]-AVERAGE(Table2[6M Return vs Nifty]))/_xlfn.STDEV.P(Table2[6M Return vs Nifty])</f>
        <v>-0.48356636150581389</v>
      </c>
      <c r="M436">
        <v>0.12802598074055899</v>
      </c>
      <c r="N436">
        <f>(Table2[[#This Row],[1W Return vs Nifty]]-AVERAGE(Table2[1W Return vs Nifty]))/_xlfn.STDEV.P(Table2[1W Return vs Nifty])</f>
        <v>2.072756565793234E-2</v>
      </c>
      <c r="O436">
        <v>551.29</v>
      </c>
      <c r="P436">
        <v>545.67050895434602</v>
      </c>
      <c r="Q436">
        <v>510.46401443155401</v>
      </c>
      <c r="R436">
        <v>40.5852287588243</v>
      </c>
      <c r="S436" s="1">
        <f>(Table2[[#This Row],[Close Price]]-Table2[[#This Row],[20D EMA]])/Table2[[#This Row],[20D EMA]]</f>
        <v>-3.8818044949119092E-3</v>
      </c>
      <c r="T436" s="1">
        <f>(Table2[[#This Row],[Close Price]]-Table2[[#This Row],[50D EMA]])/Table2[[#This Row],[50D EMA]]</f>
        <v>6.3765422330072687E-3</v>
      </c>
      <c r="U436" s="1">
        <f>(Table2[[#This Row],[Close Price]]-Table2[[#This Row],[200D EMA]])/Table2[[#This Row],[200D EMA]]</f>
        <v>7.5785921190793776E-2</v>
      </c>
      <c r="V436">
        <v>0.79838392316773699</v>
      </c>
      <c r="W436">
        <v>539.29999999999995</v>
      </c>
      <c r="X436">
        <v>553.45000000000005</v>
      </c>
      <c r="Y436">
        <v>539.29999999999995</v>
      </c>
      <c r="Z436">
        <v>553.45000000000005</v>
      </c>
      <c r="AA436">
        <v>518.79999999999995</v>
      </c>
      <c r="AB436">
        <v>558</v>
      </c>
      <c r="AC436" s="1">
        <f>(Table2[[#This Row],[Close Price]]/Table2[[#This Row],[Day Low]])-1</f>
        <v>1.8264416836640152E-2</v>
      </c>
      <c r="AD436" s="1">
        <f>(Table2[[#This Row],[Day High]]/Table2[[#This Row],[Close Price]])-1</f>
        <v>7.8302831648913163E-3</v>
      </c>
      <c r="AE436" s="1">
        <f>(Table2[[#This Row],[Close Price]]/Table2[[#This Row],[Current Week Low]])-1</f>
        <v>1.8264416836640152E-2</v>
      </c>
      <c r="AF436" s="1">
        <f>(Table2[[#This Row],[Current Week High]]/Table2[[#This Row],[Close Price]])-1</f>
        <v>7.8302831648913163E-3</v>
      </c>
      <c r="AG436" s="1">
        <f>(Table2[[#This Row],[Close Price]]/Table2[[#This Row],[Current Month Low]])-1</f>
        <v>5.8500385505011687E-2</v>
      </c>
      <c r="AH436" s="1">
        <f>(Table2[[#This Row],[Current Month High]]/Table2[[#This Row],[Close Price]])-1</f>
        <v>1.6115815350997043E-2</v>
      </c>
      <c r="AI436">
        <v>21.2783392515706</v>
      </c>
      <c r="AJ436">
        <v>39.1309855586521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-0.1</v>
      </c>
      <c r="AM436" t="s">
        <v>3215</v>
      </c>
      <c r="AN436">
        <v>-4.8</v>
      </c>
      <c r="AO436" t="s">
        <v>3215</v>
      </c>
      <c r="AP436">
        <v>7.0871730734505006E-2</v>
      </c>
      <c r="AQ436">
        <f>(Table2[[#This Row],[Sharpe Ratio]]-AVERAGE(Table2[Sharpe Ratio]))/_xlfn.STDEV.P(Table2[Sharpe Ratio])</f>
        <v>8.874630980303537E-2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-1.7144340881314855</v>
      </c>
      <c r="AS436">
        <f>_xlfn.RANK.AVG(Table2[[#This Row],[1Y Return vs Nifty Z-Score]],Table2[1Y Return vs Nifty Z-Score])</f>
        <v>474</v>
      </c>
      <c r="AT436">
        <f>_xlfn.RANK.AVG(Table2[[#This Row],[6M Return vs Nifty Z-Score]],Table2[6M Return vs Nifty Z-Score])</f>
        <v>478</v>
      </c>
      <c r="AU436">
        <f>_xlfn.RANK.AVG(Table2[[#This Row],[Sharpe Ratio Z-Score]],Table2[Sharpe Ratio Z-Score])</f>
        <v>324</v>
      </c>
      <c r="AV436">
        <f>(Table2[[#This Row],[Rank 1Y]]+Table2[[#This Row],[Rank 6M]]+Table2[[#This Row],[Rank Sharpe]])/3</f>
        <v>425.33333333333331</v>
      </c>
    </row>
    <row r="437" spans="1:48" x14ac:dyDescent="0.3">
      <c r="A437" t="s">
        <v>1257</v>
      </c>
      <c r="B437" t="s">
        <v>1258</v>
      </c>
      <c r="C437" t="s">
        <v>3170</v>
      </c>
      <c r="D437" t="s">
        <v>543</v>
      </c>
      <c r="E437">
        <v>9553.787589775</v>
      </c>
      <c r="F437">
        <v>285.55</v>
      </c>
      <c r="G437">
        <v>-15.7982662463541</v>
      </c>
      <c r="H437">
        <f>(Table2[[#This Row],[1Y Return vs Nifty]]-AVERAGE(Table2[1Y Return vs Nifty]))/_xlfn.STDEV.P(Table2[1Y Return vs Nifty])</f>
        <v>-0.73009383367658154</v>
      </c>
      <c r="I437">
        <v>17.490496109064001</v>
      </c>
      <c r="J437">
        <f>(Table2[[#This Row],[1M Return vs Nifty]]-AVERAGE(Table2[1M Return vs Nifty]))/_xlfn.STDEV.P(Table2[1M Return vs Nifty])</f>
        <v>1.4464670032613365</v>
      </c>
      <c r="K437">
        <v>17.927283532498301</v>
      </c>
      <c r="L437">
        <f>(Table2[[#This Row],[6M Return vs Nifty]]-AVERAGE(Table2[6M Return vs Nifty]))/_xlfn.STDEV.P(Table2[6M Return vs Nifty])</f>
        <v>2.91275209621145E-2</v>
      </c>
      <c r="M437">
        <v>2.8172477292177098</v>
      </c>
      <c r="N437">
        <f>(Table2[[#This Row],[1W Return vs Nifty]]-AVERAGE(Table2[1W Return vs Nifty]))/_xlfn.STDEV.P(Table2[1W Return vs Nifty])</f>
        <v>0.67110974221974584</v>
      </c>
      <c r="O437">
        <v>274.48</v>
      </c>
      <c r="P437">
        <v>259.42016300379601</v>
      </c>
      <c r="Q437">
        <v>234.08168561553401</v>
      </c>
      <c r="R437">
        <v>65.133087198817904</v>
      </c>
      <c r="S437" s="1">
        <f>(Table2[[#This Row],[Close Price]]-Table2[[#This Row],[20D EMA]])/Table2[[#This Row],[20D EMA]]</f>
        <v>4.0330807344797409E-2</v>
      </c>
      <c r="T437" s="1">
        <f>(Table2[[#This Row],[Close Price]]-Table2[[#This Row],[50D EMA]])/Table2[[#This Row],[50D EMA]]</f>
        <v>0.10072400191893202</v>
      </c>
      <c r="U437" s="1">
        <f>(Table2[[#This Row],[Close Price]]-Table2[[#This Row],[200D EMA]])/Table2[[#This Row],[200D EMA]]</f>
        <v>0.21987330725650961</v>
      </c>
      <c r="V437">
        <v>0.94179226741204902</v>
      </c>
      <c r="W437">
        <v>283.95</v>
      </c>
      <c r="X437">
        <v>291</v>
      </c>
      <c r="Y437">
        <v>283.95</v>
      </c>
      <c r="Z437">
        <v>291</v>
      </c>
      <c r="AA437">
        <v>264.60000000000002</v>
      </c>
      <c r="AB437">
        <v>296.14999999999998</v>
      </c>
      <c r="AC437" s="1">
        <f>(Table2[[#This Row],[Close Price]]/Table2[[#This Row],[Day Low]])-1</f>
        <v>5.6347948582498031E-3</v>
      </c>
      <c r="AD437" s="1">
        <f>(Table2[[#This Row],[Day High]]/Table2[[#This Row],[Close Price]])-1</f>
        <v>1.9085974435300246E-2</v>
      </c>
      <c r="AE437" s="1">
        <f>(Table2[[#This Row],[Close Price]]/Table2[[#This Row],[Current Week Low]])-1</f>
        <v>5.6347948582498031E-3</v>
      </c>
      <c r="AF437" s="1">
        <f>(Table2[[#This Row],[Current Week High]]/Table2[[#This Row],[Close Price]])-1</f>
        <v>1.9085974435300246E-2</v>
      </c>
      <c r="AG437" s="1">
        <f>(Table2[[#This Row],[Close Price]]/Table2[[#This Row],[Current Month Low]])-1</f>
        <v>7.9176114890400662E-2</v>
      </c>
      <c r="AH437" s="1">
        <f>(Table2[[#This Row],[Current Month High]]/Table2[[#This Row],[Close Price]])-1</f>
        <v>3.712134477324458E-2</v>
      </c>
      <c r="AI437">
        <v>3.71213447732445</v>
      </c>
      <c r="AJ437">
        <v>41.641865079364997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0.19</v>
      </c>
      <c r="AM437" t="s">
        <v>3216</v>
      </c>
      <c r="AN437">
        <v>8.5500000000000007</v>
      </c>
      <c r="AO437" t="s">
        <v>3216</v>
      </c>
      <c r="AP437">
        <v>4.4444485841744999E-2</v>
      </c>
      <c r="AQ437">
        <f>(Table2[[#This Row],[Sharpe Ratio]]-AVERAGE(Table2[Sharpe Ratio]))/_xlfn.STDEV.P(Table2[Sharpe Ratio])</f>
        <v>-0.21865352358283399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1.1979569091837812</v>
      </c>
      <c r="AS437">
        <f>_xlfn.RANK.AVG(Table2[[#This Row],[1Y Return vs Nifty Z-Score]],Table2[1Y Return vs Nifty Z-Score])</f>
        <v>578</v>
      </c>
      <c r="AT437">
        <f>_xlfn.RANK.AVG(Table2[[#This Row],[6M Return vs Nifty Z-Score]],Table2[6M Return vs Nifty Z-Score])</f>
        <v>303</v>
      </c>
      <c r="AU437">
        <f>_xlfn.RANK.AVG(Table2[[#This Row],[Sharpe Ratio Z-Score]],Table2[Sharpe Ratio Z-Score])</f>
        <v>396</v>
      </c>
      <c r="AV437">
        <f>(Table2[[#This Row],[Rank 1Y]]+Table2[[#This Row],[Rank 6M]]+Table2[[#This Row],[Rank Sharpe]])/3</f>
        <v>425.66666666666669</v>
      </c>
    </row>
    <row r="438" spans="1:48" x14ac:dyDescent="0.3">
      <c r="A438" t="s">
        <v>1920</v>
      </c>
      <c r="B438" t="s">
        <v>1921</v>
      </c>
      <c r="C438" t="s">
        <v>3169</v>
      </c>
      <c r="D438" t="s">
        <v>21</v>
      </c>
      <c r="E438">
        <v>3770.6399368749999</v>
      </c>
      <c r="F438">
        <v>650.25</v>
      </c>
      <c r="G438">
        <v>-14.126725025159301</v>
      </c>
      <c r="H438">
        <f>(Table2[[#This Row],[1Y Return vs Nifty]]-AVERAGE(Table2[1Y Return vs Nifty]))/_xlfn.STDEV.P(Table2[1Y Return vs Nifty])</f>
        <v>-0.70226495024563651</v>
      </c>
      <c r="I438">
        <v>9.6497024778190994</v>
      </c>
      <c r="J438">
        <f>(Table2[[#This Row],[1M Return vs Nifty]]-AVERAGE(Table2[1M Return vs Nifty]))/_xlfn.STDEV.P(Table2[1M Return vs Nifty])</f>
        <v>0.6888819145600773</v>
      </c>
      <c r="K438">
        <v>8.1755899786276203</v>
      </c>
      <c r="L438">
        <f>(Table2[[#This Row],[6M Return vs Nifty]]-AVERAGE(Table2[6M Return vs Nifty]))/_xlfn.STDEV.P(Table2[6M Return vs Nifty])</f>
        <v>-0.26119251792478237</v>
      </c>
      <c r="M438">
        <v>-2.3311796646358101</v>
      </c>
      <c r="N438">
        <f>(Table2[[#This Row],[1W Return vs Nifty]]-AVERAGE(Table2[1W Return vs Nifty]))/_xlfn.STDEV.P(Table2[1W Return vs Nifty])</f>
        <v>-0.57402573840064963</v>
      </c>
      <c r="O438">
        <v>635.70000000000005</v>
      </c>
      <c r="P438">
        <v>622.26599328203702</v>
      </c>
      <c r="Q438">
        <v>601.93795990866295</v>
      </c>
      <c r="R438">
        <v>50.009183422409698</v>
      </c>
      <c r="S438" s="1">
        <f>(Table2[[#This Row],[Close Price]]-Table2[[#This Row],[20D EMA]])/Table2[[#This Row],[20D EMA]]</f>
        <v>2.2888154789995209E-2</v>
      </c>
      <c r="T438" s="1">
        <f>(Table2[[#This Row],[Close Price]]-Table2[[#This Row],[50D EMA]])/Table2[[#This Row],[50D EMA]]</f>
        <v>4.4971132956127105E-2</v>
      </c>
      <c r="U438" s="1">
        <f>(Table2[[#This Row],[Close Price]]-Table2[[#This Row],[200D EMA]])/Table2[[#This Row],[200D EMA]]</f>
        <v>8.0260829701897921E-2</v>
      </c>
      <c r="V438">
        <v>0.41492595632659102</v>
      </c>
      <c r="W438">
        <v>632.25</v>
      </c>
      <c r="X438">
        <v>671.5</v>
      </c>
      <c r="Y438">
        <v>632.25</v>
      </c>
      <c r="Z438">
        <v>671.5</v>
      </c>
      <c r="AA438">
        <v>623.45000000000005</v>
      </c>
      <c r="AB438">
        <v>709.4</v>
      </c>
      <c r="AC438" s="1">
        <f>(Table2[[#This Row],[Close Price]]/Table2[[#This Row],[Day Low]])-1</f>
        <v>2.8469750889679624E-2</v>
      </c>
      <c r="AD438" s="1">
        <f>(Table2[[#This Row],[Day High]]/Table2[[#This Row],[Close Price]])-1</f>
        <v>3.2679738562091609E-2</v>
      </c>
      <c r="AE438" s="1">
        <f>(Table2[[#This Row],[Close Price]]/Table2[[#This Row],[Current Week Low]])-1</f>
        <v>2.8469750889679624E-2</v>
      </c>
      <c r="AF438" s="1">
        <f>(Table2[[#This Row],[Current Week High]]/Table2[[#This Row],[Close Price]])-1</f>
        <v>3.2679738562091609E-2</v>
      </c>
      <c r="AG438" s="1">
        <f>(Table2[[#This Row],[Close Price]]/Table2[[#This Row],[Current Month Low]])-1</f>
        <v>4.2986606784826353E-2</v>
      </c>
      <c r="AH438" s="1">
        <f>(Table2[[#This Row],[Current Month High]]/Table2[[#This Row],[Close Price]])-1</f>
        <v>9.0965013456362875E-2</v>
      </c>
      <c r="AI438">
        <v>21.722414455978399</v>
      </c>
      <c r="AJ438">
        <v>44.5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-0.12</v>
      </c>
      <c r="AM438" t="s">
        <v>3215</v>
      </c>
      <c r="AN438">
        <v>-2.93</v>
      </c>
      <c r="AO438" t="s">
        <v>3215</v>
      </c>
      <c r="AP438">
        <v>7.4035446989612994E-2</v>
      </c>
      <c r="AQ438">
        <f>(Table2[[#This Row],[Sharpe Ratio]]-AVERAGE(Table2[Sharpe Ratio]))/_xlfn.STDEV.P(Table2[Sharpe Ratio])</f>
        <v>0.125546432314739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-0.72305485969625227</v>
      </c>
      <c r="AS438">
        <f>_xlfn.RANK.AVG(Table2[[#This Row],[1Y Return vs Nifty Z-Score]],Table2[1Y Return vs Nifty Z-Score])</f>
        <v>570</v>
      </c>
      <c r="AT438">
        <f>_xlfn.RANK.AVG(Table2[[#This Row],[6M Return vs Nifty Z-Score]],Table2[6M Return vs Nifty Z-Score])</f>
        <v>398</v>
      </c>
      <c r="AU438">
        <f>_xlfn.RANK.AVG(Table2[[#This Row],[Sharpe Ratio Z-Score]],Table2[Sharpe Ratio Z-Score])</f>
        <v>309</v>
      </c>
      <c r="AV438">
        <f>(Table2[[#This Row],[Rank 1Y]]+Table2[[#This Row],[Rank 6M]]+Table2[[#This Row],[Rank Sharpe]])/3</f>
        <v>425.66666666666669</v>
      </c>
    </row>
    <row r="439" spans="1:48" x14ac:dyDescent="0.3">
      <c r="A439" t="s">
        <v>523</v>
      </c>
      <c r="B439" t="s">
        <v>524</v>
      </c>
      <c r="C439" t="s">
        <v>3170</v>
      </c>
      <c r="D439" t="s">
        <v>51</v>
      </c>
      <c r="E439">
        <v>41100.008972340001</v>
      </c>
      <c r="F439">
        <v>331</v>
      </c>
      <c r="G439">
        <v>-15.907115941393601</v>
      </c>
      <c r="H439">
        <f>(Table2[[#This Row],[1Y Return vs Nifty]]-AVERAGE(Table2[1Y Return vs Nifty]))/_xlfn.STDEV.P(Table2[1Y Return vs Nifty])</f>
        <v>-0.73190603276347155</v>
      </c>
      <c r="I439">
        <v>11.2385307149744</v>
      </c>
      <c r="J439">
        <f>(Table2[[#This Row],[1M Return vs Nifty]]-AVERAGE(Table2[1M Return vs Nifty]))/_xlfn.STDEV.P(Table2[1M Return vs Nifty])</f>
        <v>0.84239604050006256</v>
      </c>
      <c r="K439">
        <v>11.683164065118</v>
      </c>
      <c r="L439">
        <f>(Table2[[#This Row],[6M Return vs Nifty]]-AVERAGE(Table2[6M Return vs Nifty]))/_xlfn.STDEV.P(Table2[6M Return vs Nifty])</f>
        <v>-0.15676767729960056</v>
      </c>
      <c r="M439">
        <v>0.90498742063227</v>
      </c>
      <c r="N439">
        <f>(Table2[[#This Row],[1W Return vs Nifty]]-AVERAGE(Table2[1W Return vs Nifty]))/_xlfn.STDEV.P(Table2[1W Return vs Nifty])</f>
        <v>0.20863392654748142</v>
      </c>
      <c r="O439">
        <v>320.58</v>
      </c>
      <c r="P439">
        <v>309.52814242473897</v>
      </c>
      <c r="Q439">
        <v>290.79216906353702</v>
      </c>
      <c r="R439">
        <v>70.184089036401105</v>
      </c>
      <c r="S439" s="1">
        <f>(Table2[[#This Row],[Close Price]]-Table2[[#This Row],[20D EMA]])/Table2[[#This Row],[20D EMA]]</f>
        <v>3.250358724811285E-2</v>
      </c>
      <c r="T439" s="1">
        <f>(Table2[[#This Row],[Close Price]]-Table2[[#This Row],[50D EMA]])/Table2[[#This Row],[50D EMA]]</f>
        <v>6.9369645703481891E-2</v>
      </c>
      <c r="U439" s="1">
        <f>(Table2[[#This Row],[Close Price]]-Table2[[#This Row],[200D EMA]])/Table2[[#This Row],[200D EMA]]</f>
        <v>0.1382699921595128</v>
      </c>
      <c r="V439">
        <v>1.1132550017893099</v>
      </c>
      <c r="W439">
        <v>329.65</v>
      </c>
      <c r="X439">
        <v>336.85</v>
      </c>
      <c r="Y439">
        <v>329.65</v>
      </c>
      <c r="Z439">
        <v>336.85</v>
      </c>
      <c r="AA439">
        <v>315.7</v>
      </c>
      <c r="AB439">
        <v>336.85</v>
      </c>
      <c r="AC439" s="1">
        <f>(Table2[[#This Row],[Close Price]]/Table2[[#This Row],[Day Low]])-1</f>
        <v>4.095252540573302E-3</v>
      </c>
      <c r="AD439" s="1">
        <f>(Table2[[#This Row],[Day High]]/Table2[[#This Row],[Close Price]])-1</f>
        <v>1.7673716012084562E-2</v>
      </c>
      <c r="AE439" s="1">
        <f>(Table2[[#This Row],[Close Price]]/Table2[[#This Row],[Current Week Low]])-1</f>
        <v>4.095252540573302E-3</v>
      </c>
      <c r="AF439" s="1">
        <f>(Table2[[#This Row],[Current Week High]]/Table2[[#This Row],[Close Price]])-1</f>
        <v>1.7673716012084562E-2</v>
      </c>
      <c r="AG439" s="1">
        <f>(Table2[[#This Row],[Close Price]]/Table2[[#This Row],[Current Month Low]])-1</f>
        <v>4.8463731390560705E-2</v>
      </c>
      <c r="AH439" s="1">
        <f>(Table2[[#This Row],[Current Month High]]/Table2[[#This Row],[Close Price]])-1</f>
        <v>1.7673716012084562E-2</v>
      </c>
      <c r="AI439">
        <v>1.7673716012084499</v>
      </c>
      <c r="AJ439">
        <v>39.456498841373502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0.08</v>
      </c>
      <c r="AM439" t="s">
        <v>3216</v>
      </c>
      <c r="AN439">
        <v>5.62</v>
      </c>
      <c r="AO439" t="s">
        <v>3216</v>
      </c>
      <c r="AP439">
        <v>6.6642630361432004E-2</v>
      </c>
      <c r="AQ439">
        <f>(Table2[[#This Row],[Sharpe Ratio]]-AVERAGE(Table2[Sharpe Ratio]))/_xlfn.STDEV.P(Table2[Sharpe Ratio])</f>
        <v>3.9553714989229681E-2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0.20190997197370153</v>
      </c>
      <c r="AS439">
        <f>_xlfn.RANK.AVG(Table2[[#This Row],[1Y Return vs Nifty Z-Score]],Table2[1Y Return vs Nifty Z-Score])</f>
        <v>579</v>
      </c>
      <c r="AT439">
        <f>_xlfn.RANK.AVG(Table2[[#This Row],[6M Return vs Nifty Z-Score]],Table2[6M Return vs Nifty Z-Score])</f>
        <v>361</v>
      </c>
      <c r="AU439">
        <f>_xlfn.RANK.AVG(Table2[[#This Row],[Sharpe Ratio Z-Score]],Table2[Sharpe Ratio Z-Score])</f>
        <v>339</v>
      </c>
      <c r="AV439">
        <f>(Table2[[#This Row],[Rank 1Y]]+Table2[[#This Row],[Rank 6M]]+Table2[[#This Row],[Rank Sharpe]])/3</f>
        <v>426.33333333333331</v>
      </c>
    </row>
    <row r="440" spans="1:48" x14ac:dyDescent="0.3">
      <c r="A440" t="s">
        <v>2236</v>
      </c>
      <c r="B440" t="s">
        <v>2237</v>
      </c>
      <c r="C440" t="s">
        <v>3174</v>
      </c>
      <c r="D440" t="s">
        <v>279</v>
      </c>
      <c r="E440">
        <v>2598.1957797949999</v>
      </c>
      <c r="F440">
        <v>824.65</v>
      </c>
      <c r="G440">
        <v>1.0717223817591</v>
      </c>
      <c r="H440">
        <f>(Table2[[#This Row],[1Y Return vs Nifty]]-AVERAGE(Table2[1Y Return vs Nifty]))/_xlfn.STDEV.P(Table2[1Y Return vs Nifty])</f>
        <v>-0.4492315126878374</v>
      </c>
      <c r="I440">
        <v>18.0873865089143</v>
      </c>
      <c r="J440">
        <f>(Table2[[#This Row],[1M Return vs Nifty]]-AVERAGE(Table2[1M Return vs Nifty]))/_xlfn.STDEV.P(Table2[1M Return vs Nifty])</f>
        <v>1.5041391328673956</v>
      </c>
      <c r="K440">
        <v>29.913729126682099</v>
      </c>
      <c r="L440">
        <f>(Table2[[#This Row],[6M Return vs Nifty]]-AVERAGE(Table2[6M Return vs Nifty]))/_xlfn.STDEV.P(Table2[6M Return vs Nifty])</f>
        <v>0.38597890598516582</v>
      </c>
      <c r="M440">
        <v>6.0462827551900897</v>
      </c>
      <c r="N440">
        <f>(Table2[[#This Row],[1W Return vs Nifty]]-AVERAGE(Table2[1W Return vs Nifty]))/_xlfn.STDEV.P(Table2[1W Return vs Nifty])</f>
        <v>1.452044534813735</v>
      </c>
      <c r="O440">
        <v>746.78</v>
      </c>
      <c r="P440">
        <v>707.003247112233</v>
      </c>
      <c r="Q440">
        <v>653.06781495646703</v>
      </c>
      <c r="R440">
        <v>76.3353655327887</v>
      </c>
      <c r="S440" s="1">
        <f>(Table2[[#This Row],[Close Price]]-Table2[[#This Row],[20D EMA]])/Table2[[#This Row],[20D EMA]]</f>
        <v>0.1042743512145478</v>
      </c>
      <c r="T440" s="1">
        <f>(Table2[[#This Row],[Close Price]]-Table2[[#This Row],[50D EMA]])/Table2[[#This Row],[50D EMA]]</f>
        <v>0.16640199796577623</v>
      </c>
      <c r="U440" s="1">
        <f>(Table2[[#This Row],[Close Price]]-Table2[[#This Row],[200D EMA]])/Table2[[#This Row],[200D EMA]]</f>
        <v>0.26273256944222628</v>
      </c>
      <c r="V440">
        <v>1.1397489131479701</v>
      </c>
      <c r="W440">
        <v>789.3</v>
      </c>
      <c r="X440">
        <v>835.4</v>
      </c>
      <c r="Y440">
        <v>789.3</v>
      </c>
      <c r="Z440">
        <v>835.4</v>
      </c>
      <c r="AA440">
        <v>701.05</v>
      </c>
      <c r="AB440">
        <v>835.4</v>
      </c>
      <c r="AC440" s="1">
        <f>(Table2[[#This Row],[Close Price]]/Table2[[#This Row],[Day Low]])-1</f>
        <v>4.4786519701000893E-2</v>
      </c>
      <c r="AD440" s="1">
        <f>(Table2[[#This Row],[Day High]]/Table2[[#This Row],[Close Price]])-1</f>
        <v>1.3035833383859829E-2</v>
      </c>
      <c r="AE440" s="1">
        <f>(Table2[[#This Row],[Close Price]]/Table2[[#This Row],[Current Week Low]])-1</f>
        <v>4.4786519701000893E-2</v>
      </c>
      <c r="AF440" s="1">
        <f>(Table2[[#This Row],[Current Week High]]/Table2[[#This Row],[Close Price]])-1</f>
        <v>1.3035833383859829E-2</v>
      </c>
      <c r="AG440" s="1">
        <f>(Table2[[#This Row],[Close Price]]/Table2[[#This Row],[Current Month Low]])-1</f>
        <v>0.17630696811924973</v>
      </c>
      <c r="AH440" s="1">
        <f>(Table2[[#This Row],[Current Month High]]/Table2[[#This Row],[Close Price]])-1</f>
        <v>1.3035833383859829E-2</v>
      </c>
      <c r="AI440">
        <v>1.3035833383859801</v>
      </c>
      <c r="AJ440">
        <v>56.1689233974055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0.12</v>
      </c>
      <c r="AM440" t="s">
        <v>3216</v>
      </c>
      <c r="AN440">
        <v>15.59</v>
      </c>
      <c r="AO440" t="s">
        <v>3216</v>
      </c>
      <c r="AP440">
        <v>-2.0509331931165001E-2</v>
      </c>
      <c r="AQ440">
        <f>(Table2[[#This Row],[Sharpe Ratio]]-AVERAGE(Table2[Sharpe Ratio]))/_xlfn.STDEV.P(Table2[Sharpe Ratio])</f>
        <v>-0.97419171313655262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1.9187393478419064</v>
      </c>
      <c r="AS440">
        <f>_xlfn.RANK.AVG(Table2[[#This Row],[1Y Return vs Nifty Z-Score]],Table2[1Y Return vs Nifty Z-Score])</f>
        <v>450</v>
      </c>
      <c r="AT440">
        <f>_xlfn.RANK.AVG(Table2[[#This Row],[6M Return vs Nifty Z-Score]],Table2[6M Return vs Nifty Z-Score])</f>
        <v>209</v>
      </c>
      <c r="AU440">
        <f>_xlfn.RANK.AVG(Table2[[#This Row],[Sharpe Ratio Z-Score]],Table2[Sharpe Ratio Z-Score])</f>
        <v>620</v>
      </c>
      <c r="AV440">
        <f>(Table2[[#This Row],[Rank 1Y]]+Table2[[#This Row],[Rank 6M]]+Table2[[#This Row],[Rank Sharpe]])/3</f>
        <v>426.33333333333331</v>
      </c>
    </row>
    <row r="441" spans="1:48" x14ac:dyDescent="0.3">
      <c r="A441" t="s">
        <v>531</v>
      </c>
      <c r="B441" t="s">
        <v>532</v>
      </c>
      <c r="C441" t="s">
        <v>3170</v>
      </c>
      <c r="D441" t="s">
        <v>40</v>
      </c>
      <c r="E441">
        <v>40301.839999999997</v>
      </c>
      <c r="F441">
        <v>240.9</v>
      </c>
      <c r="G441">
        <v>42.516520375069298</v>
      </c>
      <c r="H441">
        <f>(Table2[[#This Row],[1Y Return vs Nifty]]-AVERAGE(Table2[1Y Return vs Nifty]))/_xlfn.STDEV.P(Table2[1Y Return vs Nifty])</f>
        <v>0.24076789477546465</v>
      </c>
      <c r="I441">
        <v>-1.1326430377398899</v>
      </c>
      <c r="J441">
        <f>(Table2[[#This Row],[1M Return vs Nifty]]-AVERAGE(Table2[1M Return vs Nifty]))/_xlfn.STDEV.P(Table2[1M Return vs Nifty])</f>
        <v>-0.35291877143954176</v>
      </c>
      <c r="K441">
        <v>-10.972636510145501</v>
      </c>
      <c r="L441">
        <f>(Table2[[#This Row],[6M Return vs Nifty]]-AVERAGE(Table2[6M Return vs Nifty]))/_xlfn.STDEV.P(Table2[6M Return vs Nifty])</f>
        <v>-0.83125902259146922</v>
      </c>
      <c r="M441">
        <v>-5.8920030597054396</v>
      </c>
      <c r="N441">
        <f>(Table2[[#This Row],[1W Return vs Nifty]]-AVERAGE(Table2[1W Return vs Nifty]))/_xlfn.STDEV.P(Table2[1W Return vs Nifty])</f>
        <v>-1.4352027950524691</v>
      </c>
      <c r="O441">
        <v>254.22</v>
      </c>
      <c r="P441">
        <v>256.515651071832</v>
      </c>
      <c r="Q441">
        <v>232.996116948701</v>
      </c>
      <c r="R441">
        <v>38.467819919014701</v>
      </c>
      <c r="S441" s="1">
        <f>(Table2[[#This Row],[Close Price]]-Table2[[#This Row],[20D EMA]])/Table2[[#This Row],[20D EMA]]</f>
        <v>-5.2395562898277057E-2</v>
      </c>
      <c r="T441" s="1">
        <f>(Table2[[#This Row],[Close Price]]-Table2[[#This Row],[50D EMA]])/Table2[[#This Row],[50D EMA]]</f>
        <v>-6.087601675212849E-2</v>
      </c>
      <c r="U441" s="1">
        <f>(Table2[[#This Row],[Close Price]]-Table2[[#This Row],[200D EMA]])/Table2[[#This Row],[200D EMA]]</f>
        <v>3.3922810194468654E-2</v>
      </c>
      <c r="V441">
        <v>0.37414148724107199</v>
      </c>
      <c r="W441">
        <v>240.1</v>
      </c>
      <c r="X441">
        <v>245.3</v>
      </c>
      <c r="Y441">
        <v>240.1</v>
      </c>
      <c r="Z441">
        <v>245.3</v>
      </c>
      <c r="AA441">
        <v>236.25</v>
      </c>
      <c r="AB441">
        <v>271.35000000000002</v>
      </c>
      <c r="AC441" s="1">
        <f>(Table2[[#This Row],[Close Price]]/Table2[[#This Row],[Day Low]])-1</f>
        <v>3.3319450229072345E-3</v>
      </c>
      <c r="AD441" s="1">
        <f>(Table2[[#This Row],[Day High]]/Table2[[#This Row],[Close Price]])-1</f>
        <v>1.8264840182648401E-2</v>
      </c>
      <c r="AE441" s="1">
        <f>(Table2[[#This Row],[Close Price]]/Table2[[#This Row],[Current Week Low]])-1</f>
        <v>3.3319450229072345E-3</v>
      </c>
      <c r="AF441" s="1">
        <f>(Table2[[#This Row],[Current Week High]]/Table2[[#This Row],[Close Price]])-1</f>
        <v>1.8264840182648401E-2</v>
      </c>
      <c r="AG441" s="1">
        <f>(Table2[[#This Row],[Close Price]]/Table2[[#This Row],[Current Month Low]])-1</f>
        <v>1.9682539682539746E-2</v>
      </c>
      <c r="AH441" s="1">
        <f>(Table2[[#This Row],[Current Month High]]/Table2[[#This Row],[Close Price]])-1</f>
        <v>0.12640099626401002</v>
      </c>
      <c r="AI441">
        <v>34.786218347862103</v>
      </c>
      <c r="AJ441">
        <v>85.165257494235206</v>
      </c>
      <c r="AK441" t="str">
        <f>IF(AND(Table2[[#This Row],[20D EMA]]&gt;Table2[[#This Row],[50D EMA]],Table2[[#This Row],[50D EMA]]&gt;Table2[[#This Row],[200D EMA]]),"Uptrend","Downtrend/NoTrend")</f>
        <v>Downtrend/NoTrend</v>
      </c>
      <c r="AL441">
        <v>0.02</v>
      </c>
      <c r="AM441" t="s">
        <v>3216</v>
      </c>
      <c r="AN441">
        <v>-8.0500000000000007</v>
      </c>
      <c r="AO441" t="s">
        <v>3215</v>
      </c>
      <c r="AP441">
        <v>2.7447974743918E-2</v>
      </c>
      <c r="AQ441">
        <f>(Table2[[#This Row],[Sharpe Ratio]]-AVERAGE(Table2[Sharpe Ratio]))/_xlfn.STDEV.P(Table2[Sharpe Ratio])</f>
        <v>-0.41635573207315085</v>
      </c>
      <c r="AR4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1">
        <f>_xlfn.RANK.AVG(Table2[[#This Row],[1Y Return vs Nifty Z-Score]],Table2[1Y Return vs Nifty Z-Score])</f>
        <v>230</v>
      </c>
      <c r="AT441">
        <f>_xlfn.RANK.AVG(Table2[[#This Row],[6M Return vs Nifty Z-Score]],Table2[6M Return vs Nifty Z-Score])</f>
        <v>598</v>
      </c>
      <c r="AU441">
        <f>_xlfn.RANK.AVG(Table2[[#This Row],[Sharpe Ratio Z-Score]],Table2[Sharpe Ratio Z-Score])</f>
        <v>452</v>
      </c>
      <c r="AV441">
        <f>(Table2[[#This Row],[Rank 1Y]]+Table2[[#This Row],[Rank 6M]]+Table2[[#This Row],[Rank Sharpe]])/3</f>
        <v>426.66666666666669</v>
      </c>
    </row>
    <row r="442" spans="1:48" x14ac:dyDescent="0.3">
      <c r="A442" t="s">
        <v>183</v>
      </c>
      <c r="B442" t="s">
        <v>184</v>
      </c>
      <c r="C442" t="s">
        <v>3172</v>
      </c>
      <c r="D442" t="s">
        <v>118</v>
      </c>
      <c r="E442">
        <v>147726.93461976</v>
      </c>
      <c r="F442">
        <v>6063</v>
      </c>
      <c r="G442">
        <v>6.2035830907107599</v>
      </c>
      <c r="H442">
        <f>(Table2[[#This Row],[1Y Return vs Nifty]]-AVERAGE(Table2[1Y Return vs Nifty]))/_xlfn.STDEV.P(Table2[1Y Return vs Nifty])</f>
        <v>-0.36379302535506247</v>
      </c>
      <c r="I442">
        <v>4.7742084647635998</v>
      </c>
      <c r="J442">
        <f>(Table2[[#This Row],[1M Return vs Nifty]]-AVERAGE(Table2[1M Return vs Nifty]))/_xlfn.STDEV.P(Table2[1M Return vs Nifty])</f>
        <v>0.2178069522470254</v>
      </c>
      <c r="K442">
        <v>6.4886371559473703</v>
      </c>
      <c r="L442">
        <f>(Table2[[#This Row],[6M Return vs Nifty]]-AVERAGE(Table2[6M Return vs Nifty]))/_xlfn.STDEV.P(Table2[6M Return vs Nifty])</f>
        <v>-0.31141520041325071</v>
      </c>
      <c r="M442">
        <v>2.6828090636686701</v>
      </c>
      <c r="N442">
        <f>(Table2[[#This Row],[1W Return vs Nifty]]-AVERAGE(Table2[1W Return vs Nifty]))/_xlfn.STDEV.P(Table2[1W Return vs Nifty])</f>
        <v>0.63859605607119241</v>
      </c>
      <c r="O442">
        <v>5921.06</v>
      </c>
      <c r="P442">
        <v>5779.9889667730704</v>
      </c>
      <c r="Q442">
        <v>5312.5209128281904</v>
      </c>
      <c r="R442">
        <v>80.648443336801506</v>
      </c>
      <c r="S442" s="1">
        <f>(Table2[[#This Row],[Close Price]]-Table2[[#This Row],[20D EMA]])/Table2[[#This Row],[20D EMA]]</f>
        <v>2.3972059056993105E-2</v>
      </c>
      <c r="T442" s="1">
        <f>(Table2[[#This Row],[Close Price]]-Table2[[#This Row],[50D EMA]])/Table2[[#This Row],[50D EMA]]</f>
        <v>4.89639400444968E-2</v>
      </c>
      <c r="U442" s="1">
        <f>(Table2[[#This Row],[Close Price]]-Table2[[#This Row],[200D EMA]])/Table2[[#This Row],[200D EMA]]</f>
        <v>0.14126609560437142</v>
      </c>
      <c r="V442">
        <v>1.08483546084856</v>
      </c>
      <c r="W442">
        <v>5936.8</v>
      </c>
      <c r="X442">
        <v>6130</v>
      </c>
      <c r="Y442">
        <v>5936.8</v>
      </c>
      <c r="Z442">
        <v>6130</v>
      </c>
      <c r="AA442">
        <v>5827.1</v>
      </c>
      <c r="AB442">
        <v>6148.8</v>
      </c>
      <c r="AC442" s="1">
        <f>(Table2[[#This Row],[Close Price]]/Table2[[#This Row],[Day Low]])-1</f>
        <v>2.1257242959169975E-2</v>
      </c>
      <c r="AD442" s="1">
        <f>(Table2[[#This Row],[Day High]]/Table2[[#This Row],[Close Price]])-1</f>
        <v>1.1050634999175246E-2</v>
      </c>
      <c r="AE442" s="1">
        <f>(Table2[[#This Row],[Close Price]]/Table2[[#This Row],[Current Week Low]])-1</f>
        <v>2.1257242959169975E-2</v>
      </c>
      <c r="AF442" s="1">
        <f>(Table2[[#This Row],[Current Week High]]/Table2[[#This Row],[Close Price]])-1</f>
        <v>1.1050634999175246E-2</v>
      </c>
      <c r="AG442" s="1">
        <f>(Table2[[#This Row],[Close Price]]/Table2[[#This Row],[Current Month Low]])-1</f>
        <v>4.0483259254174397E-2</v>
      </c>
      <c r="AH442" s="1">
        <f>(Table2[[#This Row],[Current Month High]]/Table2[[#This Row],[Close Price]])-1</f>
        <v>1.4151410192973835E-2</v>
      </c>
      <c r="AI442">
        <v>1.4151410192973799</v>
      </c>
      <c r="AJ442">
        <v>39.453044138279999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-0.02</v>
      </c>
      <c r="AM442" t="s">
        <v>3215</v>
      </c>
      <c r="AN442">
        <v>3.97</v>
      </c>
      <c r="AO442" t="s">
        <v>3216</v>
      </c>
      <c r="AP442">
        <v>2.5648376690294999E-2</v>
      </c>
      <c r="AQ442">
        <f>(Table2[[#This Row],[Sharpe Ratio]]-AVERAGE(Table2[Sharpe Ratio]))/_xlfn.STDEV.P(Table2[Sharpe Ratio])</f>
        <v>-0.43728852866583678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-0.25609374611593216</v>
      </c>
      <c r="AS442">
        <f>_xlfn.RANK.AVG(Table2[[#This Row],[1Y Return vs Nifty Z-Score]],Table2[1Y Return vs Nifty Z-Score])</f>
        <v>408</v>
      </c>
      <c r="AT442">
        <f>_xlfn.RANK.AVG(Table2[[#This Row],[6M Return vs Nifty Z-Score]],Table2[6M Return vs Nifty Z-Score])</f>
        <v>413</v>
      </c>
      <c r="AU442">
        <f>_xlfn.RANK.AVG(Table2[[#This Row],[Sharpe Ratio Z-Score]],Table2[Sharpe Ratio Z-Score])</f>
        <v>461</v>
      </c>
      <c r="AV442">
        <f>(Table2[[#This Row],[Rank 1Y]]+Table2[[#This Row],[Rank 6M]]+Table2[[#This Row],[Rank Sharpe]])/3</f>
        <v>427.33333333333331</v>
      </c>
    </row>
    <row r="443" spans="1:48" x14ac:dyDescent="0.3">
      <c r="A443" t="s">
        <v>2042</v>
      </c>
      <c r="B443" t="s">
        <v>2043</v>
      </c>
      <c r="C443" t="s">
        <v>3182</v>
      </c>
      <c r="D443" t="s">
        <v>127</v>
      </c>
      <c r="E443">
        <v>3313.3935839999999</v>
      </c>
      <c r="F443">
        <v>587.4</v>
      </c>
      <c r="G443">
        <v>-15.9768765297102</v>
      </c>
      <c r="H443">
        <f>(Table2[[#This Row],[1Y Return vs Nifty]]-AVERAGE(Table2[1Y Return vs Nifty]))/_xlfn.STDEV.P(Table2[1Y Return vs Nifty])</f>
        <v>-0.73306745149231933</v>
      </c>
      <c r="I443">
        <v>-1.7001307653303801</v>
      </c>
      <c r="J443">
        <f>(Table2[[#This Row],[1M Return vs Nifty]]-AVERAGE(Table2[1M Return vs Nifty]))/_xlfn.STDEV.P(Table2[1M Return vs Nifty])</f>
        <v>-0.40774998632196402</v>
      </c>
      <c r="K443">
        <v>-5.54598620863535</v>
      </c>
      <c r="L443">
        <f>(Table2[[#This Row],[6M Return vs Nifty]]-AVERAGE(Table2[6M Return vs Nifty]))/_xlfn.STDEV.P(Table2[6M Return vs Nifty])</f>
        <v>-0.66970089754818607</v>
      </c>
      <c r="M443">
        <v>0.737230451881007</v>
      </c>
      <c r="N443">
        <f>(Table2[[#This Row],[1W Return vs Nifty]]-AVERAGE(Table2[1W Return vs Nifty]))/_xlfn.STDEV.P(Table2[1W Return vs Nifty])</f>
        <v>0.16806228438682916</v>
      </c>
      <c r="O443">
        <v>576.62</v>
      </c>
      <c r="P443">
        <v>583.33902000625699</v>
      </c>
      <c r="Q443">
        <v>566.40619422759096</v>
      </c>
      <c r="R443">
        <v>52.566147314399998</v>
      </c>
      <c r="S443" s="1">
        <f>(Table2[[#This Row],[Close Price]]-Table2[[#This Row],[20D EMA]])/Table2[[#This Row],[20D EMA]]</f>
        <v>1.8695154521175077E-2</v>
      </c>
      <c r="T443" s="1">
        <f>(Table2[[#This Row],[Close Price]]-Table2[[#This Row],[50D EMA]])/Table2[[#This Row],[50D EMA]]</f>
        <v>6.9616121234259811E-3</v>
      </c>
      <c r="U443" s="1">
        <f>(Table2[[#This Row],[Close Price]]-Table2[[#This Row],[200D EMA]])/Table2[[#This Row],[200D EMA]]</f>
        <v>3.7064929703034599E-2</v>
      </c>
      <c r="V443">
        <v>0.47449284600970199</v>
      </c>
      <c r="W443">
        <v>577.1</v>
      </c>
      <c r="X443">
        <v>594.6</v>
      </c>
      <c r="Y443">
        <v>577.1</v>
      </c>
      <c r="Z443">
        <v>594.6</v>
      </c>
      <c r="AA443">
        <v>548.25</v>
      </c>
      <c r="AB443">
        <v>596</v>
      </c>
      <c r="AC443" s="1">
        <f>(Table2[[#This Row],[Close Price]]/Table2[[#This Row],[Day Low]])-1</f>
        <v>1.7847859989603032E-2</v>
      </c>
      <c r="AD443" s="1">
        <f>(Table2[[#This Row],[Day High]]/Table2[[#This Row],[Close Price]])-1</f>
        <v>1.2257405515832653E-2</v>
      </c>
      <c r="AE443" s="1">
        <f>(Table2[[#This Row],[Close Price]]/Table2[[#This Row],[Current Week Low]])-1</f>
        <v>1.7847859989603032E-2</v>
      </c>
      <c r="AF443" s="1">
        <f>(Table2[[#This Row],[Current Week High]]/Table2[[#This Row],[Close Price]])-1</f>
        <v>1.2257405515832653E-2</v>
      </c>
      <c r="AG443" s="1">
        <f>(Table2[[#This Row],[Close Price]]/Table2[[#This Row],[Current Month Low]])-1</f>
        <v>7.1409028727770218E-2</v>
      </c>
      <c r="AH443" s="1">
        <f>(Table2[[#This Row],[Current Month High]]/Table2[[#This Row],[Close Price]])-1</f>
        <v>1.4640789921688935E-2</v>
      </c>
      <c r="AI443">
        <v>17.7987742594484</v>
      </c>
      <c r="AJ443">
        <v>27.695652173913</v>
      </c>
      <c r="AK443" t="str">
        <f>IF(AND(Table2[[#This Row],[20D EMA]]&gt;Table2[[#This Row],[50D EMA]],Table2[[#This Row],[50D EMA]]&gt;Table2[[#This Row],[200D EMA]]),"Uptrend","Downtrend/NoTrend")</f>
        <v>Downtrend/NoTrend</v>
      </c>
      <c r="AL443">
        <v>0.04</v>
      </c>
      <c r="AM443" t="s">
        <v>3216</v>
      </c>
      <c r="AN443">
        <v>6.36</v>
      </c>
      <c r="AO443" t="s">
        <v>3216</v>
      </c>
      <c r="AP443">
        <v>0.13070108228986299</v>
      </c>
      <c r="AQ443">
        <f>(Table2[[#This Row],[Sharpe Ratio]]-AVERAGE(Table2[Sharpe Ratio]))/_xlfn.STDEV.P(Table2[Sharpe Ratio])</f>
        <v>0.78467707270825915</v>
      </c>
      <c r="AR4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3">
        <f>_xlfn.RANK.AVG(Table2[[#This Row],[1Y Return vs Nifty Z-Score]],Table2[1Y Return vs Nifty Z-Score])</f>
        <v>581</v>
      </c>
      <c r="AT443">
        <f>_xlfn.RANK.AVG(Table2[[#This Row],[6M Return vs Nifty Z-Score]],Table2[6M Return vs Nifty Z-Score])</f>
        <v>550</v>
      </c>
      <c r="AU443">
        <f>_xlfn.RANK.AVG(Table2[[#This Row],[Sharpe Ratio Z-Score]],Table2[Sharpe Ratio Z-Score])</f>
        <v>153</v>
      </c>
      <c r="AV443">
        <f>(Table2[[#This Row],[Rank 1Y]]+Table2[[#This Row],[Rank 6M]]+Table2[[#This Row],[Rank Sharpe]])/3</f>
        <v>428</v>
      </c>
    </row>
    <row r="444" spans="1:48" x14ac:dyDescent="0.3">
      <c r="A444" t="s">
        <v>1588</v>
      </c>
      <c r="B444" t="s">
        <v>1589</v>
      </c>
      <c r="C444" t="s">
        <v>3174</v>
      </c>
      <c r="D444" t="s">
        <v>54</v>
      </c>
      <c r="E444">
        <v>6176.7799601199904</v>
      </c>
      <c r="F444">
        <v>1540.15</v>
      </c>
      <c r="G444">
        <v>-7.40955994329651</v>
      </c>
      <c r="H444">
        <f>(Table2[[#This Row],[1Y Return vs Nifty]]-AVERAGE(Table2[1Y Return vs Nifty]))/_xlfn.STDEV.P(Table2[1Y Return vs Nifty])</f>
        <v>-0.59043330548610262</v>
      </c>
      <c r="I444">
        <v>18.680022664258701</v>
      </c>
      <c r="J444">
        <f>(Table2[[#This Row],[1M Return vs Nifty]]-AVERAGE(Table2[1M Return vs Nifty]))/_xlfn.STDEV.P(Table2[1M Return vs Nifty])</f>
        <v>1.5614002132413318</v>
      </c>
      <c r="K444">
        <v>23.932792448604602</v>
      </c>
      <c r="L444">
        <f>(Table2[[#This Row],[6M Return vs Nifty]]-AVERAGE(Table2[6M Return vs Nifty]))/_xlfn.STDEV.P(Table2[6M Return vs Nifty])</f>
        <v>0.20791898650889049</v>
      </c>
      <c r="M444">
        <v>4.3233192385289803</v>
      </c>
      <c r="N444">
        <f>(Table2[[#This Row],[1W Return vs Nifty]]-AVERAGE(Table2[1W Return vs Nifty]))/_xlfn.STDEV.P(Table2[1W Return vs Nifty])</f>
        <v>1.0353497186509502</v>
      </c>
      <c r="O444">
        <v>1406.8</v>
      </c>
      <c r="P444">
        <v>1353.4688501759199</v>
      </c>
      <c r="Q444">
        <v>1250.2767506386999</v>
      </c>
      <c r="R444">
        <v>80.468557922334696</v>
      </c>
      <c r="S444" s="1">
        <f>(Table2[[#This Row],[Close Price]]-Table2[[#This Row],[20D EMA]])/Table2[[#This Row],[20D EMA]]</f>
        <v>9.4789593403468972E-2</v>
      </c>
      <c r="T444" s="1">
        <f>(Table2[[#This Row],[Close Price]]-Table2[[#This Row],[50D EMA]])/Table2[[#This Row],[50D EMA]]</f>
        <v>0.1379279248279825</v>
      </c>
      <c r="U444" s="1">
        <f>(Table2[[#This Row],[Close Price]]-Table2[[#This Row],[200D EMA]])/Table2[[#This Row],[200D EMA]]</f>
        <v>0.23184726838535494</v>
      </c>
      <c r="V444">
        <v>1.4210291512419</v>
      </c>
      <c r="W444">
        <v>1511</v>
      </c>
      <c r="X444">
        <v>1557.9</v>
      </c>
      <c r="Y444">
        <v>1511</v>
      </c>
      <c r="Z444">
        <v>1557.9</v>
      </c>
      <c r="AA444">
        <v>1352.05</v>
      </c>
      <c r="AB444">
        <v>1557.9</v>
      </c>
      <c r="AC444" s="1">
        <f>(Table2[[#This Row],[Close Price]]/Table2[[#This Row],[Day Low]])-1</f>
        <v>1.9291859695566016E-2</v>
      </c>
      <c r="AD444" s="1">
        <f>(Table2[[#This Row],[Day High]]/Table2[[#This Row],[Close Price]])-1</f>
        <v>1.1524851475505526E-2</v>
      </c>
      <c r="AE444" s="1">
        <f>(Table2[[#This Row],[Close Price]]/Table2[[#This Row],[Current Week Low]])-1</f>
        <v>1.9291859695566016E-2</v>
      </c>
      <c r="AF444" s="1">
        <f>(Table2[[#This Row],[Current Week High]]/Table2[[#This Row],[Close Price]])-1</f>
        <v>1.1524851475505526E-2</v>
      </c>
      <c r="AG444" s="1">
        <f>(Table2[[#This Row],[Close Price]]/Table2[[#This Row],[Current Month Low]])-1</f>
        <v>0.13912207388780007</v>
      </c>
      <c r="AH444" s="1">
        <f>(Table2[[#This Row],[Current Month High]]/Table2[[#This Row],[Close Price]])-1</f>
        <v>1.1524851475505526E-2</v>
      </c>
      <c r="AI444">
        <v>1.15248514755055</v>
      </c>
      <c r="AJ444">
        <v>53.332669620190103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-0.03</v>
      </c>
      <c r="AM444" t="s">
        <v>3215</v>
      </c>
      <c r="AN444">
        <v>12.98</v>
      </c>
      <c r="AO444" t="s">
        <v>3216</v>
      </c>
      <c r="AP444">
        <v>7.126335933977E-3</v>
      </c>
      <c r="AQ444">
        <f>(Table2[[#This Row],[Sharpe Ratio]]-AVERAGE(Table2[Sharpe Ratio]))/_xlfn.STDEV.P(Table2[Sharpe Ratio])</f>
        <v>-0.65273558966530831</v>
      </c>
      <c r="AR4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1.5615000232497613</v>
      </c>
      <c r="AS444">
        <f>_xlfn.RANK.AVG(Table2[[#This Row],[1Y Return vs Nifty Z-Score]],Table2[1Y Return vs Nifty Z-Score])</f>
        <v>525</v>
      </c>
      <c r="AT444">
        <f>_xlfn.RANK.AVG(Table2[[#This Row],[6M Return vs Nifty Z-Score]],Table2[6M Return vs Nifty Z-Score])</f>
        <v>248</v>
      </c>
      <c r="AU444">
        <f>_xlfn.RANK.AVG(Table2[[#This Row],[Sharpe Ratio Z-Score]],Table2[Sharpe Ratio Z-Score])</f>
        <v>512</v>
      </c>
      <c r="AV444">
        <f>(Table2[[#This Row],[Rank 1Y]]+Table2[[#This Row],[Rank 6M]]+Table2[[#This Row],[Rank Sharpe]])/3</f>
        <v>428.33333333333331</v>
      </c>
    </row>
    <row r="445" spans="1:48" x14ac:dyDescent="0.3">
      <c r="A445" t="s">
        <v>649</v>
      </c>
      <c r="B445" t="s">
        <v>650</v>
      </c>
      <c r="C445" t="s">
        <v>3176</v>
      </c>
      <c r="D445" t="s">
        <v>206</v>
      </c>
      <c r="E445">
        <v>29507.276357250001</v>
      </c>
      <c r="F445">
        <v>1380.05</v>
      </c>
      <c r="G445">
        <v>-14.5588023298204</v>
      </c>
      <c r="H445">
        <f>(Table2[[#This Row],[1Y Return vs Nifty]]-AVERAGE(Table2[1Y Return vs Nifty]))/_xlfn.STDEV.P(Table2[1Y Return vs Nifty])</f>
        <v>-0.70945844855253193</v>
      </c>
      <c r="I445">
        <v>-1.4470707945348</v>
      </c>
      <c r="J445">
        <f>(Table2[[#This Row],[1M Return vs Nifty]]-AVERAGE(Table2[1M Return vs Nifty]))/_xlfn.STDEV.P(Table2[1M Return vs Nifty])</f>
        <v>-0.38329908639546401</v>
      </c>
      <c r="K445">
        <v>19.769289730533099</v>
      </c>
      <c r="L445">
        <f>(Table2[[#This Row],[6M Return vs Nifty]]-AVERAGE(Table2[6M Return vs Nifty]))/_xlfn.STDEV.P(Table2[6M Return vs Nifty])</f>
        <v>8.3966335173119341E-2</v>
      </c>
      <c r="M445">
        <v>-0.34547374143284998</v>
      </c>
      <c r="N445">
        <f>(Table2[[#This Row],[1W Return vs Nifty]]-AVERAGE(Table2[1W Return vs Nifty]))/_xlfn.STDEV.P(Table2[1W Return vs Nifty])</f>
        <v>-9.3787267521200077E-2</v>
      </c>
      <c r="O445">
        <v>1370.96</v>
      </c>
      <c r="P445">
        <v>1354.56869681541</v>
      </c>
      <c r="Q445">
        <v>1257.99426063838</v>
      </c>
      <c r="R445">
        <v>70.678550897284595</v>
      </c>
      <c r="S445" s="1">
        <f>(Table2[[#This Row],[Close Price]]-Table2[[#This Row],[20D EMA]])/Table2[[#This Row],[20D EMA]]</f>
        <v>6.6303903833809285E-3</v>
      </c>
      <c r="T445" s="1">
        <f>(Table2[[#This Row],[Close Price]]-Table2[[#This Row],[50D EMA]])/Table2[[#This Row],[50D EMA]]</f>
        <v>1.8811377558403983E-2</v>
      </c>
      <c r="U445" s="1">
        <f>(Table2[[#This Row],[Close Price]]-Table2[[#This Row],[200D EMA]])/Table2[[#This Row],[200D EMA]]</f>
        <v>9.7024082844131401E-2</v>
      </c>
      <c r="V445">
        <v>0.49173939654197701</v>
      </c>
      <c r="W445">
        <v>1375.1</v>
      </c>
      <c r="X445">
        <v>1417.7</v>
      </c>
      <c r="Y445">
        <v>1375.1</v>
      </c>
      <c r="Z445">
        <v>1417.7</v>
      </c>
      <c r="AA445">
        <v>1323</v>
      </c>
      <c r="AB445">
        <v>1417.7</v>
      </c>
      <c r="AC445" s="1">
        <f>(Table2[[#This Row],[Close Price]]/Table2[[#This Row],[Day Low]])-1</f>
        <v>3.5997382008581269E-3</v>
      </c>
      <c r="AD445" s="1">
        <f>(Table2[[#This Row],[Day High]]/Table2[[#This Row],[Close Price]])-1</f>
        <v>2.7281620231151216E-2</v>
      </c>
      <c r="AE445" s="1">
        <f>(Table2[[#This Row],[Close Price]]/Table2[[#This Row],[Current Week Low]])-1</f>
        <v>3.5997382008581269E-3</v>
      </c>
      <c r="AF445" s="1">
        <f>(Table2[[#This Row],[Current Week High]]/Table2[[#This Row],[Close Price]])-1</f>
        <v>2.7281620231151216E-2</v>
      </c>
      <c r="AG445" s="1">
        <f>(Table2[[#This Row],[Close Price]]/Table2[[#This Row],[Current Month Low]])-1</f>
        <v>4.3121693121693117E-2</v>
      </c>
      <c r="AH445" s="1">
        <f>(Table2[[#This Row],[Current Month High]]/Table2[[#This Row],[Close Price]])-1</f>
        <v>2.7281620231151216E-2</v>
      </c>
      <c r="AI445">
        <v>9.1228578674685803</v>
      </c>
      <c r="AJ445">
        <v>37.585364637854497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0.01</v>
      </c>
      <c r="AM445" t="s">
        <v>3216</v>
      </c>
      <c r="AN445">
        <v>2.74</v>
      </c>
      <c r="AO445" t="s">
        <v>3216</v>
      </c>
      <c r="AP445">
        <v>3.338900976597E-2</v>
      </c>
      <c r="AQ445">
        <f>(Table2[[#This Row],[Sharpe Ratio]]-AVERAGE(Table2[Sharpe Ratio]))/_xlfn.STDEV.P(Table2[Sharpe Ratio])</f>
        <v>-0.34725003515584846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-1.4498285024519253</v>
      </c>
      <c r="AS445">
        <f>_xlfn.RANK.AVG(Table2[[#This Row],[1Y Return vs Nifty Z-Score]],Table2[1Y Return vs Nifty Z-Score])</f>
        <v>571</v>
      </c>
      <c r="AT445">
        <f>_xlfn.RANK.AVG(Table2[[#This Row],[6M Return vs Nifty Z-Score]],Table2[6M Return vs Nifty Z-Score])</f>
        <v>285</v>
      </c>
      <c r="AU445">
        <f>_xlfn.RANK.AVG(Table2[[#This Row],[Sharpe Ratio Z-Score]],Table2[Sharpe Ratio Z-Score])</f>
        <v>431</v>
      </c>
      <c r="AV445">
        <f>(Table2[[#This Row],[Rank 1Y]]+Table2[[#This Row],[Rank 6M]]+Table2[[#This Row],[Rank Sharpe]])/3</f>
        <v>429</v>
      </c>
    </row>
    <row r="446" spans="1:48" x14ac:dyDescent="0.3">
      <c r="A446" t="s">
        <v>839</v>
      </c>
      <c r="B446" t="s">
        <v>840</v>
      </c>
      <c r="C446" t="s">
        <v>3181</v>
      </c>
      <c r="D446" t="s">
        <v>417</v>
      </c>
      <c r="E446">
        <v>19408.144975629999</v>
      </c>
      <c r="F446">
        <v>8230.65</v>
      </c>
      <c r="G446">
        <v>-5.2491539645407004</v>
      </c>
      <c r="H446">
        <f>(Table2[[#This Row],[1Y Return vs Nifty]]-AVERAGE(Table2[1Y Return vs Nifty]))/_xlfn.STDEV.P(Table2[1Y Return vs Nifty])</f>
        <v>-0.55446549004489087</v>
      </c>
      <c r="I446">
        <v>-0.29882228188645199</v>
      </c>
      <c r="J446">
        <f>(Table2[[#This Row],[1M Return vs Nifty]]-AVERAGE(Table2[1M Return vs Nifty]))/_xlfn.STDEV.P(Table2[1M Return vs Nifty])</f>
        <v>-0.27235420093905743</v>
      </c>
      <c r="K446">
        <v>31.956766627095298</v>
      </c>
      <c r="L446">
        <f>(Table2[[#This Row],[6M Return vs Nifty]]-AVERAGE(Table2[6M Return vs Nifty]))/_xlfn.STDEV.P(Table2[6M Return vs Nifty])</f>
        <v>0.44680267195881246</v>
      </c>
      <c r="M446">
        <v>-1.5377908721062801</v>
      </c>
      <c r="N446">
        <f>(Table2[[#This Row],[1W Return vs Nifty]]-AVERAGE(Table2[1W Return vs Nifty]))/_xlfn.STDEV.P(Table2[1W Return vs Nifty])</f>
        <v>-0.3821464595582455</v>
      </c>
      <c r="O446">
        <v>8146.91</v>
      </c>
      <c r="P446">
        <v>8031.3916744559901</v>
      </c>
      <c r="Q446">
        <v>7366.77188925876</v>
      </c>
      <c r="R446">
        <v>53.262985416277303</v>
      </c>
      <c r="S446" s="1">
        <f>(Table2[[#This Row],[Close Price]]-Table2[[#This Row],[20D EMA]])/Table2[[#This Row],[20D EMA]]</f>
        <v>1.0278743720011609E-2</v>
      </c>
      <c r="T446" s="1">
        <f>(Table2[[#This Row],[Close Price]]-Table2[[#This Row],[50D EMA]])/Table2[[#This Row],[50D EMA]]</f>
        <v>2.4809937507811353E-2</v>
      </c>
      <c r="U446" s="1">
        <f>(Table2[[#This Row],[Close Price]]-Table2[[#This Row],[200D EMA]])/Table2[[#This Row],[200D EMA]]</f>
        <v>0.11726684682619683</v>
      </c>
      <c r="V446">
        <v>0.47161339622303999</v>
      </c>
      <c r="W446">
        <v>8115</v>
      </c>
      <c r="X446">
        <v>8250</v>
      </c>
      <c r="Y446">
        <v>8115</v>
      </c>
      <c r="Z446">
        <v>8250</v>
      </c>
      <c r="AA446">
        <v>7958.1</v>
      </c>
      <c r="AB446">
        <v>8442</v>
      </c>
      <c r="AC446" s="1">
        <f>(Table2[[#This Row],[Close Price]]/Table2[[#This Row],[Day Low]])-1</f>
        <v>1.425138632162648E-2</v>
      </c>
      <c r="AD446" s="1">
        <f>(Table2[[#This Row],[Day High]]/Table2[[#This Row],[Close Price]])-1</f>
        <v>2.3509686355269732E-3</v>
      </c>
      <c r="AE446" s="1">
        <f>(Table2[[#This Row],[Close Price]]/Table2[[#This Row],[Current Week Low]])-1</f>
        <v>1.425138632162648E-2</v>
      </c>
      <c r="AF446" s="1">
        <f>(Table2[[#This Row],[Current Week High]]/Table2[[#This Row],[Close Price]])-1</f>
        <v>2.3509686355269732E-3</v>
      </c>
      <c r="AG446" s="1">
        <f>(Table2[[#This Row],[Close Price]]/Table2[[#This Row],[Current Month Low]])-1</f>
        <v>3.4248124552342718E-2</v>
      </c>
      <c r="AH446" s="1">
        <f>(Table2[[#This Row],[Current Month High]]/Table2[[#This Row],[Close Price]])-1</f>
        <v>2.5678409360135657E-2</v>
      </c>
      <c r="AI446">
        <v>9.1043842223882603</v>
      </c>
      <c r="AJ446">
        <v>50.013669667918101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0.02</v>
      </c>
      <c r="AM446" t="s">
        <v>3216</v>
      </c>
      <c r="AN446">
        <v>1.2</v>
      </c>
      <c r="AO446" t="s">
        <v>3216</v>
      </c>
      <c r="AP446">
        <v>-4.0229106444840002E-3</v>
      </c>
      <c r="AQ446">
        <f>(Table2[[#This Row],[Sharpe Ratio]]-AVERAGE(Table2[Sharpe Ratio]))/_xlfn.STDEV.P(Table2[Sharpe Ratio])</f>
        <v>-0.7824228330576688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-1.5445863116410501</v>
      </c>
      <c r="AS446">
        <f>_xlfn.RANK.AVG(Table2[[#This Row],[1Y Return vs Nifty Z-Score]],Table2[1Y Return vs Nifty Z-Score])</f>
        <v>506</v>
      </c>
      <c r="AT446">
        <f>_xlfn.RANK.AVG(Table2[[#This Row],[6M Return vs Nifty Z-Score]],Table2[6M Return vs Nifty Z-Score])</f>
        <v>193</v>
      </c>
      <c r="AU446">
        <f>_xlfn.RANK.AVG(Table2[[#This Row],[Sharpe Ratio Z-Score]],Table2[Sharpe Ratio Z-Score])</f>
        <v>588</v>
      </c>
      <c r="AV446">
        <f>(Table2[[#This Row],[Rank 1Y]]+Table2[[#This Row],[Rank 6M]]+Table2[[#This Row],[Rank Sharpe]])/3</f>
        <v>429</v>
      </c>
    </row>
    <row r="447" spans="1:48" x14ac:dyDescent="0.3">
      <c r="A447" t="s">
        <v>1764</v>
      </c>
      <c r="B447" t="s">
        <v>1765</v>
      </c>
      <c r="C447" t="s">
        <v>3182</v>
      </c>
      <c r="D447" t="s">
        <v>127</v>
      </c>
      <c r="E447">
        <v>4669.4166827700001</v>
      </c>
      <c r="F447">
        <v>233.58</v>
      </c>
      <c r="G447">
        <v>-19.561134017850499</v>
      </c>
      <c r="H447">
        <f>(Table2[[#This Row],[1Y Return vs Nifty]]-AVERAGE(Table2[1Y Return vs Nifty]))/_xlfn.STDEV.P(Table2[1Y Return vs Nifty])</f>
        <v>-0.79274045420334494</v>
      </c>
      <c r="I447">
        <v>8.7278520675685893</v>
      </c>
      <c r="J447">
        <f>(Table2[[#This Row],[1M Return vs Nifty]]-AVERAGE(Table2[1M Return vs Nifty]))/_xlfn.STDEV.P(Table2[1M Return vs Nifty])</f>
        <v>0.59981183343513367</v>
      </c>
      <c r="K447">
        <v>11.1035642704101</v>
      </c>
      <c r="L447">
        <f>(Table2[[#This Row],[6M Return vs Nifty]]-AVERAGE(Table2[6M Return vs Nifty]))/_xlfn.STDEV.P(Table2[6M Return vs Nifty])</f>
        <v>-0.17402308365633995</v>
      </c>
      <c r="M447">
        <v>-0.69609150359364103</v>
      </c>
      <c r="N447">
        <f>(Table2[[#This Row],[1W Return vs Nifty]]-AVERAGE(Table2[1W Return vs Nifty]))/_xlfn.STDEV.P(Table2[1W Return vs Nifty])</f>
        <v>-0.17858337755730966</v>
      </c>
      <c r="O447">
        <v>230.42</v>
      </c>
      <c r="P447">
        <v>225.04553104553599</v>
      </c>
      <c r="Q447">
        <v>219.388754860136</v>
      </c>
      <c r="R447">
        <v>62.122365986661599</v>
      </c>
      <c r="S447" s="1">
        <f>(Table2[[#This Row],[Close Price]]-Table2[[#This Row],[20D EMA]])/Table2[[#This Row],[20D EMA]]</f>
        <v>1.3714087318809241E-2</v>
      </c>
      <c r="T447" s="1">
        <f>(Table2[[#This Row],[Close Price]]-Table2[[#This Row],[50D EMA]])/Table2[[#This Row],[50D EMA]]</f>
        <v>3.7923298964497733E-2</v>
      </c>
      <c r="U447" s="1">
        <f>(Table2[[#This Row],[Close Price]]-Table2[[#This Row],[200D EMA]])/Table2[[#This Row],[200D EMA]]</f>
        <v>6.4685380747573712E-2</v>
      </c>
      <c r="V447">
        <v>0.88278056650015102</v>
      </c>
      <c r="W447">
        <v>231.43</v>
      </c>
      <c r="X447">
        <v>240</v>
      </c>
      <c r="Y447">
        <v>231.43</v>
      </c>
      <c r="Z447">
        <v>240</v>
      </c>
      <c r="AA447">
        <v>225.91</v>
      </c>
      <c r="AB447">
        <v>247.4</v>
      </c>
      <c r="AC447" s="1">
        <f>(Table2[[#This Row],[Close Price]]/Table2[[#This Row],[Day Low]])-1</f>
        <v>9.2900661107031546E-3</v>
      </c>
      <c r="AD447" s="1">
        <f>(Table2[[#This Row],[Day High]]/Table2[[#This Row],[Close Price]])-1</f>
        <v>2.7485229899820052E-2</v>
      </c>
      <c r="AE447" s="1">
        <f>(Table2[[#This Row],[Close Price]]/Table2[[#This Row],[Current Week Low]])-1</f>
        <v>9.2900661107031546E-3</v>
      </c>
      <c r="AF447" s="1">
        <f>(Table2[[#This Row],[Current Week High]]/Table2[[#This Row],[Close Price]])-1</f>
        <v>2.7485229899820052E-2</v>
      </c>
      <c r="AG447" s="1">
        <f>(Table2[[#This Row],[Close Price]]/Table2[[#This Row],[Current Month Low]])-1</f>
        <v>3.3951573635518706E-2</v>
      </c>
      <c r="AH447" s="1">
        <f>(Table2[[#This Row],[Current Month High]]/Table2[[#This Row],[Close Price]])-1</f>
        <v>5.9166024488398028E-2</v>
      </c>
      <c r="AI447">
        <v>19.0170391300624</v>
      </c>
      <c r="AJ447">
        <v>39.952067106051501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0.1</v>
      </c>
      <c r="AM447" t="s">
        <v>3216</v>
      </c>
      <c r="AN447">
        <v>-0.13</v>
      </c>
      <c r="AO447" t="s">
        <v>3215</v>
      </c>
      <c r="AP447">
        <v>7.2652792465809996E-2</v>
      </c>
      <c r="AQ447">
        <f>(Table2[[#This Row],[Sharpe Ratio]]-AVERAGE(Table2[Sharpe Ratio]))/_xlfn.STDEV.P(Table2[Sharpe Ratio])</f>
        <v>0.10946349321261183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-0.43607158876924901</v>
      </c>
      <c r="AS447">
        <f>_xlfn.RANK.AVG(Table2[[#This Row],[1Y Return vs Nifty Z-Score]],Table2[1Y Return vs Nifty Z-Score])</f>
        <v>603</v>
      </c>
      <c r="AT447">
        <f>_xlfn.RANK.AVG(Table2[[#This Row],[6M Return vs Nifty Z-Score]],Table2[6M Return vs Nifty Z-Score])</f>
        <v>369</v>
      </c>
      <c r="AU447">
        <f>_xlfn.RANK.AVG(Table2[[#This Row],[Sharpe Ratio Z-Score]],Table2[Sharpe Ratio Z-Score])</f>
        <v>315</v>
      </c>
      <c r="AV447">
        <f>(Table2[[#This Row],[Rank 1Y]]+Table2[[#This Row],[Rank 6M]]+Table2[[#This Row],[Rank Sharpe]])/3</f>
        <v>429</v>
      </c>
    </row>
    <row r="448" spans="1:48" x14ac:dyDescent="0.3">
      <c r="A448" t="s">
        <v>957</v>
      </c>
      <c r="B448" t="s">
        <v>958</v>
      </c>
      <c r="C448" t="s">
        <v>3172</v>
      </c>
      <c r="D448" t="s">
        <v>173</v>
      </c>
      <c r="E448">
        <v>16041.43353631</v>
      </c>
      <c r="F448">
        <v>476.3</v>
      </c>
      <c r="G448">
        <v>15.583648144128</v>
      </c>
      <c r="H448">
        <f>(Table2[[#This Row],[1Y Return vs Nifty]]-AVERAGE(Table2[1Y Return vs Nifty]))/_xlfn.STDEV.P(Table2[1Y Return vs Nifty])</f>
        <v>-0.20762772495065862</v>
      </c>
      <c r="I448">
        <v>0.99669514002011805</v>
      </c>
      <c r="J448">
        <f>(Table2[[#This Row],[1M Return vs Nifty]]-AVERAGE(Table2[1M Return vs Nifty]))/_xlfn.STDEV.P(Table2[1M Return vs Nifty])</f>
        <v>-0.14718005057268874</v>
      </c>
      <c r="K448">
        <v>10.1497587354724</v>
      </c>
      <c r="L448">
        <f>(Table2[[#This Row],[6M Return vs Nifty]]-AVERAGE(Table2[6M Return vs Nifty]))/_xlfn.STDEV.P(Table2[6M Return vs Nifty])</f>
        <v>-0.20241906005407437</v>
      </c>
      <c r="M448">
        <v>-6.7679873191009596</v>
      </c>
      <c r="N448">
        <f>(Table2[[#This Row],[1W Return vs Nifty]]-AVERAGE(Table2[1W Return vs Nifty]))/_xlfn.STDEV.P(Table2[1W Return vs Nifty])</f>
        <v>-1.6470576001023574</v>
      </c>
      <c r="O448">
        <v>500</v>
      </c>
      <c r="P448">
        <v>482.72381543627102</v>
      </c>
      <c r="Q448">
        <v>440.07014828766802</v>
      </c>
      <c r="R448">
        <v>41.362415100796902</v>
      </c>
      <c r="S448" s="1">
        <f>(Table2[[#This Row],[Close Price]]-Table2[[#This Row],[20D EMA]])/Table2[[#This Row],[20D EMA]]</f>
        <v>-4.7399999999999977E-2</v>
      </c>
      <c r="T448" s="1">
        <f>(Table2[[#This Row],[Close Price]]-Table2[[#This Row],[50D EMA]])/Table2[[#This Row],[50D EMA]]</f>
        <v>-1.3307434252990741E-2</v>
      </c>
      <c r="U448" s="1">
        <f>(Table2[[#This Row],[Close Price]]-Table2[[#This Row],[200D EMA]])/Table2[[#This Row],[200D EMA]]</f>
        <v>8.2327446779346225E-2</v>
      </c>
      <c r="V448">
        <v>2.8026897089671499</v>
      </c>
      <c r="W448">
        <v>463.2</v>
      </c>
      <c r="X448">
        <v>496.95</v>
      </c>
      <c r="Y448">
        <v>463.2</v>
      </c>
      <c r="Z448">
        <v>496.95</v>
      </c>
      <c r="AA448">
        <v>463.2</v>
      </c>
      <c r="AB448">
        <v>547</v>
      </c>
      <c r="AC448" s="1">
        <f>(Table2[[#This Row],[Close Price]]/Table2[[#This Row],[Day Low]])-1</f>
        <v>2.8281519861830695E-2</v>
      </c>
      <c r="AD448" s="1">
        <f>(Table2[[#This Row],[Day High]]/Table2[[#This Row],[Close Price]])-1</f>
        <v>4.3355028343480928E-2</v>
      </c>
      <c r="AE448" s="1">
        <f>(Table2[[#This Row],[Close Price]]/Table2[[#This Row],[Current Week Low]])-1</f>
        <v>2.8281519861830695E-2</v>
      </c>
      <c r="AF448" s="1">
        <f>(Table2[[#This Row],[Current Week High]]/Table2[[#This Row],[Close Price]])-1</f>
        <v>4.3355028343480928E-2</v>
      </c>
      <c r="AG448" s="1">
        <f>(Table2[[#This Row],[Close Price]]/Table2[[#This Row],[Current Month Low]])-1</f>
        <v>2.8281519861830695E-2</v>
      </c>
      <c r="AH448" s="1">
        <f>(Table2[[#This Row],[Current Month High]]/Table2[[#This Row],[Close Price]])-1</f>
        <v>0.14843585975225704</v>
      </c>
      <c r="AI448">
        <v>14.8435859752257</v>
      </c>
      <c r="AJ448">
        <v>85.8369098712446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0.02</v>
      </c>
      <c r="AM448" t="s">
        <v>3216</v>
      </c>
      <c r="AN448">
        <v>-7.19</v>
      </c>
      <c r="AO448" t="s">
        <v>3215</v>
      </c>
      <c r="AQ448">
        <f>(Table2[[#This Row],[Sharpe Ratio]]-AVERAGE(Table2[Sharpe Ratio]))/_xlfn.STDEV.P(Table2[Sharpe Ratio])</f>
        <v>-0.73562862250492933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-2.9399130581847084</v>
      </c>
      <c r="AS448">
        <f>_xlfn.RANK.AVG(Table2[[#This Row],[1Y Return vs Nifty Z-Score]],Table2[1Y Return vs Nifty Z-Score])</f>
        <v>362</v>
      </c>
      <c r="AT448">
        <f>_xlfn.RANK.AVG(Table2[[#This Row],[6M Return vs Nifty Z-Score]],Table2[6M Return vs Nifty Z-Score])</f>
        <v>378</v>
      </c>
      <c r="AU448">
        <f>_xlfn.RANK.AVG(Table2[[#This Row],[Sharpe Ratio Z-Score]],Table2[Sharpe Ratio Z-Score])</f>
        <v>551.5</v>
      </c>
      <c r="AV448">
        <f>(Table2[[#This Row],[Rank 1Y]]+Table2[[#This Row],[Rank 6M]]+Table2[[#This Row],[Rank Sharpe]])/3</f>
        <v>430.5</v>
      </c>
    </row>
    <row r="449" spans="1:48" x14ac:dyDescent="0.3">
      <c r="A449" t="s">
        <v>1141</v>
      </c>
      <c r="B449" t="s">
        <v>1142</v>
      </c>
      <c r="C449" t="s">
        <v>3174</v>
      </c>
      <c r="D449" t="s">
        <v>279</v>
      </c>
      <c r="E449">
        <v>11158.120922894999</v>
      </c>
      <c r="F449">
        <v>2174.5500000000002</v>
      </c>
      <c r="G449">
        <v>19.589608574242501</v>
      </c>
      <c r="H449">
        <f>(Table2[[#This Row],[1Y Return vs Nifty]]-AVERAGE(Table2[1Y Return vs Nifty]))/_xlfn.STDEV.P(Table2[1Y Return vs Nifty])</f>
        <v>-0.14093394293375489</v>
      </c>
      <c r="I449">
        <v>4.8243075926682204</v>
      </c>
      <c r="J449">
        <f>(Table2[[#This Row],[1M Return vs Nifty]]-AVERAGE(Table2[1M Return vs Nifty]))/_xlfn.STDEV.P(Table2[1M Return vs Nifty])</f>
        <v>0.22264757859717352</v>
      </c>
      <c r="K449">
        <v>21.686670930949099</v>
      </c>
      <c r="L449">
        <f>(Table2[[#This Row],[6M Return vs Nifty]]-AVERAGE(Table2[6M Return vs Nifty]))/_xlfn.STDEV.P(Table2[6M Return vs Nifty])</f>
        <v>0.14104915689948794</v>
      </c>
      <c r="M449">
        <v>0.68138851721286697</v>
      </c>
      <c r="N449">
        <f>(Table2[[#This Row],[1W Return vs Nifty]]-AVERAGE(Table2[1W Return vs Nifty]))/_xlfn.STDEV.P(Table2[1W Return vs Nifty])</f>
        <v>0.15455703922307354</v>
      </c>
      <c r="O449">
        <v>2131.81</v>
      </c>
      <c r="P449">
        <v>2080.4719673068298</v>
      </c>
      <c r="Q449">
        <v>1867.6444870263299</v>
      </c>
      <c r="R449">
        <v>69.391930014834301</v>
      </c>
      <c r="S449" s="1">
        <f>(Table2[[#This Row],[Close Price]]-Table2[[#This Row],[20D EMA]])/Table2[[#This Row],[20D EMA]]</f>
        <v>2.0048691018430459E-2</v>
      </c>
      <c r="T449" s="1">
        <f>(Table2[[#This Row],[Close Price]]-Table2[[#This Row],[50D EMA]])/Table2[[#This Row],[50D EMA]]</f>
        <v>4.5219562758614981E-2</v>
      </c>
      <c r="U449" s="1">
        <f>(Table2[[#This Row],[Close Price]]-Table2[[#This Row],[200D EMA]])/Table2[[#This Row],[200D EMA]]</f>
        <v>0.16432758756048177</v>
      </c>
      <c r="V449">
        <v>0.79830791528850398</v>
      </c>
      <c r="W449">
        <v>2170</v>
      </c>
      <c r="X449">
        <v>2202.9499999999998</v>
      </c>
      <c r="Y449">
        <v>2170</v>
      </c>
      <c r="Z449">
        <v>2202.9499999999998</v>
      </c>
      <c r="AA449">
        <v>2085</v>
      </c>
      <c r="AB449">
        <v>2214</v>
      </c>
      <c r="AC449" s="1">
        <f>(Table2[[#This Row],[Close Price]]/Table2[[#This Row],[Day Low]])-1</f>
        <v>2.0967741935484785E-3</v>
      </c>
      <c r="AD449" s="1">
        <f>(Table2[[#This Row],[Day High]]/Table2[[#This Row],[Close Price]])-1</f>
        <v>1.3060173369202621E-2</v>
      </c>
      <c r="AE449" s="1">
        <f>(Table2[[#This Row],[Close Price]]/Table2[[#This Row],[Current Week Low]])-1</f>
        <v>2.0967741935484785E-3</v>
      </c>
      <c r="AF449" s="1">
        <f>(Table2[[#This Row],[Current Week High]]/Table2[[#This Row],[Close Price]])-1</f>
        <v>1.3060173369202621E-2</v>
      </c>
      <c r="AG449" s="1">
        <f>(Table2[[#This Row],[Close Price]]/Table2[[#This Row],[Current Month Low]])-1</f>
        <v>4.2949640287769819E-2</v>
      </c>
      <c r="AH449" s="1">
        <f>(Table2[[#This Row],[Current Month High]]/Table2[[#This Row],[Close Price]])-1</f>
        <v>1.8141684486445486E-2</v>
      </c>
      <c r="AI449">
        <v>1.81416844864454</v>
      </c>
      <c r="AJ449">
        <v>59.8875041358773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-7.0000000000000007E-2</v>
      </c>
      <c r="AM449" t="s">
        <v>3215</v>
      </c>
      <c r="AN449">
        <v>4.5999999999999996</v>
      </c>
      <c r="AO449" t="s">
        <v>3216</v>
      </c>
      <c r="AP449">
        <v>-7.1126072532716994E-2</v>
      </c>
      <c r="AQ449">
        <f>(Table2[[#This Row],[Sharpe Ratio]]-AVERAGE(Table2[Sharpe Ratio]))/_xlfn.STDEV.P(Table2[Sharpe Ratio])</f>
        <v>-1.5629620405237843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-1.1856422087378042</v>
      </c>
      <c r="AS449">
        <f>_xlfn.RANK.AVG(Table2[[#This Row],[1Y Return vs Nifty Z-Score]],Table2[1Y Return vs Nifty Z-Score])</f>
        <v>334</v>
      </c>
      <c r="AT449">
        <f>_xlfn.RANK.AVG(Table2[[#This Row],[6M Return vs Nifty Z-Score]],Table2[6M Return vs Nifty Z-Score])</f>
        <v>265</v>
      </c>
      <c r="AU449">
        <f>_xlfn.RANK.AVG(Table2[[#This Row],[Sharpe Ratio Z-Score]],Table2[Sharpe Ratio Z-Score])</f>
        <v>695</v>
      </c>
      <c r="AV449">
        <f>(Table2[[#This Row],[Rank 1Y]]+Table2[[#This Row],[Rank 6M]]+Table2[[#This Row],[Rank Sharpe]])/3</f>
        <v>431.33333333333331</v>
      </c>
    </row>
    <row r="450" spans="1:48" x14ac:dyDescent="0.3">
      <c r="A450" t="s">
        <v>171</v>
      </c>
      <c r="B450" t="s">
        <v>172</v>
      </c>
      <c r="C450" t="s">
        <v>3172</v>
      </c>
      <c r="D450" t="s">
        <v>173</v>
      </c>
      <c r="E450">
        <v>152544.32344611001</v>
      </c>
      <c r="F450">
        <v>1456.35</v>
      </c>
      <c r="G450">
        <v>20.9075995440489</v>
      </c>
      <c r="H450">
        <f>(Table2[[#This Row],[1Y Return vs Nifty]]-AVERAGE(Table2[1Y Return vs Nifty]))/_xlfn.STDEV.P(Table2[1Y Return vs Nifty])</f>
        <v>-0.11899118938588645</v>
      </c>
      <c r="I450">
        <v>5.0444881392355096</v>
      </c>
      <c r="J450">
        <f>(Table2[[#This Row],[1M Return vs Nifty]]-AVERAGE(Table2[1M Return vs Nifty]))/_xlfn.STDEV.P(Table2[1M Return vs Nifty])</f>
        <v>0.24392163665129266</v>
      </c>
      <c r="K450">
        <v>2.0284334515428801</v>
      </c>
      <c r="L450">
        <f>(Table2[[#This Row],[6M Return vs Nifty]]-AVERAGE(Table2[6M Return vs Nifty]))/_xlfn.STDEV.P(Table2[6M Return vs Nifty])</f>
        <v>-0.44420100892465758</v>
      </c>
      <c r="M450">
        <v>1.84410558160366</v>
      </c>
      <c r="N450">
        <f>(Table2[[#This Row],[1W Return vs Nifty]]-AVERAGE(Table2[1W Return vs Nifty]))/_xlfn.STDEV.P(Table2[1W Return vs Nifty])</f>
        <v>0.43575752240831928</v>
      </c>
      <c r="O450">
        <v>1468.52</v>
      </c>
      <c r="P450">
        <v>1442.07567319036</v>
      </c>
      <c r="Q450">
        <v>1299.9803145853</v>
      </c>
      <c r="R450">
        <v>56.516906944951003</v>
      </c>
      <c r="S450" s="1">
        <f>(Table2[[#This Row],[Close Price]]-Table2[[#This Row],[20D EMA]])/Table2[[#This Row],[20D EMA]]</f>
        <v>-8.2872551957072927E-3</v>
      </c>
      <c r="T450" s="1">
        <f>(Table2[[#This Row],[Close Price]]-Table2[[#This Row],[50D EMA]])/Table2[[#This Row],[50D EMA]]</f>
        <v>9.8984589193299687E-3</v>
      </c>
      <c r="U450" s="1">
        <f>(Table2[[#This Row],[Close Price]]-Table2[[#This Row],[200D EMA]])/Table2[[#This Row],[200D EMA]]</f>
        <v>0.12028619484486779</v>
      </c>
      <c r="V450">
        <v>1.0932833229627501</v>
      </c>
      <c r="W450">
        <v>1416.2</v>
      </c>
      <c r="X450">
        <v>1476</v>
      </c>
      <c r="Y450">
        <v>1416.2</v>
      </c>
      <c r="Z450">
        <v>1476</v>
      </c>
      <c r="AA450">
        <v>1416.2</v>
      </c>
      <c r="AB450">
        <v>1541.85</v>
      </c>
      <c r="AC450" s="1">
        <f>(Table2[[#This Row],[Close Price]]/Table2[[#This Row],[Day Low]])-1</f>
        <v>2.8350515463917425E-2</v>
      </c>
      <c r="AD450" s="1">
        <f>(Table2[[#This Row],[Day High]]/Table2[[#This Row],[Close Price]])-1</f>
        <v>1.3492635698836297E-2</v>
      </c>
      <c r="AE450" s="1">
        <f>(Table2[[#This Row],[Close Price]]/Table2[[#This Row],[Current Week Low]])-1</f>
        <v>2.8350515463917425E-2</v>
      </c>
      <c r="AF450" s="1">
        <f>(Table2[[#This Row],[Current Week High]]/Table2[[#This Row],[Close Price]])-1</f>
        <v>1.3492635698836297E-2</v>
      </c>
      <c r="AG450" s="1">
        <f>(Table2[[#This Row],[Close Price]]/Table2[[#This Row],[Current Month Low]])-1</f>
        <v>2.8350515463917425E-2</v>
      </c>
      <c r="AH450" s="1">
        <f>(Table2[[#This Row],[Current Month High]]/Table2[[#This Row],[Close Price]])-1</f>
        <v>5.8708414872798542E-2</v>
      </c>
      <c r="AI450">
        <v>5.8708414872798498</v>
      </c>
      <c r="AJ450">
        <v>51.734736403417301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-0.06</v>
      </c>
      <c r="AM450" t="s">
        <v>3215</v>
      </c>
      <c r="AN450">
        <v>-1.38</v>
      </c>
      <c r="AO450" t="s">
        <v>3215</v>
      </c>
      <c r="AP450">
        <v>8.9279896261440003E-3</v>
      </c>
      <c r="AQ450">
        <f>(Table2[[#This Row],[Sharpe Ratio]]-AVERAGE(Table2[Sharpe Ratio]))/_xlfn.STDEV.P(Table2[Sharpe Ratio])</f>
        <v>-0.63177888203125221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-0.51529192128218448</v>
      </c>
      <c r="AS450">
        <f>_xlfn.RANK.AVG(Table2[[#This Row],[1Y Return vs Nifty Z-Score]],Table2[1Y Return vs Nifty Z-Score])</f>
        <v>330</v>
      </c>
      <c r="AT450">
        <f>_xlfn.RANK.AVG(Table2[[#This Row],[6M Return vs Nifty Z-Score]],Table2[6M Return vs Nifty Z-Score])</f>
        <v>462</v>
      </c>
      <c r="AU450">
        <f>_xlfn.RANK.AVG(Table2[[#This Row],[Sharpe Ratio Z-Score]],Table2[Sharpe Ratio Z-Score])</f>
        <v>503</v>
      </c>
      <c r="AV450">
        <f>(Table2[[#This Row],[Rank 1Y]]+Table2[[#This Row],[Rank 6M]]+Table2[[#This Row],[Rank Sharpe]])/3</f>
        <v>431.66666666666669</v>
      </c>
    </row>
    <row r="451" spans="1:48" x14ac:dyDescent="0.3">
      <c r="A451" t="s">
        <v>1297</v>
      </c>
      <c r="B451" t="s">
        <v>1298</v>
      </c>
      <c r="C451" t="s">
        <v>3184</v>
      </c>
      <c r="D451" t="s">
        <v>383</v>
      </c>
      <c r="E451">
        <v>8874.0945931000006</v>
      </c>
      <c r="F451">
        <v>223.38</v>
      </c>
      <c r="G451">
        <v>3.97386281127755</v>
      </c>
      <c r="H451">
        <f>(Table2[[#This Row],[1Y Return vs Nifty]]-AVERAGE(Table2[1Y Return vs Nifty]))/_xlfn.STDEV.P(Table2[1Y Return vs Nifty])</f>
        <v>-0.40091482944411033</v>
      </c>
      <c r="I451">
        <v>-4.8935939255646801</v>
      </c>
      <c r="J451">
        <f>(Table2[[#This Row],[1M Return vs Nifty]]-AVERAGE(Table2[1M Return vs Nifty]))/_xlfn.STDEV.P(Table2[1M Return vs Nifty])</f>
        <v>-0.71630549553336831</v>
      </c>
      <c r="K451">
        <v>-5.4893090268180798</v>
      </c>
      <c r="L451">
        <f>(Table2[[#This Row],[6M Return vs Nifty]]-AVERAGE(Table2[6M Return vs Nifty]))/_xlfn.STDEV.P(Table2[6M Return vs Nifty])</f>
        <v>-0.66801354739323193</v>
      </c>
      <c r="M451">
        <v>-4.2468766780095502</v>
      </c>
      <c r="N451">
        <f>(Table2[[#This Row],[1W Return vs Nifty]]-AVERAGE(Table2[1W Return vs Nifty]))/_xlfn.STDEV.P(Table2[1W Return vs Nifty])</f>
        <v>-1.0373327133262114</v>
      </c>
      <c r="O451">
        <v>229.67</v>
      </c>
      <c r="P451">
        <v>232.43821075048899</v>
      </c>
      <c r="Q451">
        <v>225.29441813954199</v>
      </c>
      <c r="R451">
        <v>35.728393040576897</v>
      </c>
      <c r="S451" s="1">
        <f>(Table2[[#This Row],[Close Price]]-Table2[[#This Row],[20D EMA]])/Table2[[#This Row],[20D EMA]]</f>
        <v>-2.7387120651369324E-2</v>
      </c>
      <c r="T451" s="1">
        <f>(Table2[[#This Row],[Close Price]]-Table2[[#This Row],[50D EMA]])/Table2[[#This Row],[50D EMA]]</f>
        <v>-3.8970403021268051E-2</v>
      </c>
      <c r="U451" s="1">
        <f>(Table2[[#This Row],[Close Price]]-Table2[[#This Row],[200D EMA]])/Table2[[#This Row],[200D EMA]]</f>
        <v>-8.497405995901099E-3</v>
      </c>
      <c r="V451">
        <v>0.402651751096124</v>
      </c>
      <c r="W451">
        <v>221.55</v>
      </c>
      <c r="X451">
        <v>224.6</v>
      </c>
      <c r="Y451">
        <v>221.55</v>
      </c>
      <c r="Z451">
        <v>224.6</v>
      </c>
      <c r="AA451">
        <v>219.3</v>
      </c>
      <c r="AB451">
        <v>244.25</v>
      </c>
      <c r="AC451" s="1">
        <f>(Table2[[#This Row],[Close Price]]/Table2[[#This Row],[Day Low]])-1</f>
        <v>8.2599864590384708E-3</v>
      </c>
      <c r="AD451" s="1">
        <f>(Table2[[#This Row],[Day High]]/Table2[[#This Row],[Close Price]])-1</f>
        <v>5.461545348732999E-3</v>
      </c>
      <c r="AE451" s="1">
        <f>(Table2[[#This Row],[Close Price]]/Table2[[#This Row],[Current Week Low]])-1</f>
        <v>8.2599864590384708E-3</v>
      </c>
      <c r="AF451" s="1">
        <f>(Table2[[#This Row],[Current Week High]]/Table2[[#This Row],[Close Price]])-1</f>
        <v>5.461545348732999E-3</v>
      </c>
      <c r="AG451" s="1">
        <f>(Table2[[#This Row],[Close Price]]/Table2[[#This Row],[Current Month Low]])-1</f>
        <v>1.8604651162790642E-2</v>
      </c>
      <c r="AH451" s="1">
        <f>(Table2[[#This Row],[Current Month High]]/Table2[[#This Row],[Close Price]])-1</f>
        <v>9.3428238875458813E-2</v>
      </c>
      <c r="AI451">
        <v>44.260900707314804</v>
      </c>
      <c r="AJ451">
        <v>34.566265060240902</v>
      </c>
      <c r="AK451" t="str">
        <f>IF(AND(Table2[[#This Row],[20D EMA]]&gt;Table2[[#This Row],[50D EMA]],Table2[[#This Row],[50D EMA]]&gt;Table2[[#This Row],[200D EMA]]),"Uptrend","Downtrend/NoTrend")</f>
        <v>Downtrend/NoTrend</v>
      </c>
      <c r="AL451">
        <v>-0.09</v>
      </c>
      <c r="AM451" t="s">
        <v>3215</v>
      </c>
      <c r="AN451">
        <v>-3.89</v>
      </c>
      <c r="AO451" t="s">
        <v>3215</v>
      </c>
      <c r="AP451">
        <v>6.9658875064660994E-2</v>
      </c>
      <c r="AQ451">
        <f>(Table2[[#This Row],[Sharpe Ratio]]-AVERAGE(Table2[Sharpe Ratio]))/_xlfn.STDEV.P(Table2[Sharpe Ratio])</f>
        <v>7.4638458895985388E-2</v>
      </c>
      <c r="AR4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1">
        <f>_xlfn.RANK.AVG(Table2[[#This Row],[1Y Return vs Nifty Z-Score]],Table2[1Y Return vs Nifty Z-Score])</f>
        <v>422</v>
      </c>
      <c r="AT451">
        <f>_xlfn.RANK.AVG(Table2[[#This Row],[6M Return vs Nifty Z-Score]],Table2[6M Return vs Nifty Z-Score])</f>
        <v>548</v>
      </c>
      <c r="AU451">
        <f>_xlfn.RANK.AVG(Table2[[#This Row],[Sharpe Ratio Z-Score]],Table2[Sharpe Ratio Z-Score])</f>
        <v>327</v>
      </c>
      <c r="AV451">
        <f>(Table2[[#This Row],[Rank 1Y]]+Table2[[#This Row],[Rank 6M]]+Table2[[#This Row],[Rank Sharpe]])/3</f>
        <v>432.33333333333331</v>
      </c>
    </row>
    <row r="452" spans="1:48" x14ac:dyDescent="0.3">
      <c r="A452" t="s">
        <v>1968</v>
      </c>
      <c r="B452" t="s">
        <v>1969</v>
      </c>
      <c r="C452" t="s">
        <v>3182</v>
      </c>
      <c r="D452" t="s">
        <v>127</v>
      </c>
      <c r="E452">
        <v>3590.6759259</v>
      </c>
      <c r="F452">
        <v>840.45</v>
      </c>
      <c r="G452">
        <v>27.6430596695409</v>
      </c>
      <c r="H452">
        <f>(Table2[[#This Row],[1Y Return vs Nifty]]-AVERAGE(Table2[1Y Return vs Nifty]))/_xlfn.STDEV.P(Table2[1Y Return vs Nifty])</f>
        <v>-6.854957081597079E-3</v>
      </c>
      <c r="I452">
        <v>1.66424556958832</v>
      </c>
      <c r="J452">
        <f>(Table2[[#This Row],[1M Return vs Nifty]]-AVERAGE(Table2[1M Return vs Nifty]))/_xlfn.STDEV.P(Table2[1M Return vs Nifty])</f>
        <v>-8.2680680332702622E-2</v>
      </c>
      <c r="K452">
        <v>-20.575761937638699</v>
      </c>
      <c r="L452">
        <f>(Table2[[#This Row],[6M Return vs Nifty]]-AVERAGE(Table2[6M Return vs Nifty]))/_xlfn.STDEV.P(Table2[6M Return vs Nifty])</f>
        <v>-1.1171560036793295</v>
      </c>
      <c r="M452">
        <v>6.7228648275406897</v>
      </c>
      <c r="N452">
        <f>(Table2[[#This Row],[1W Return vs Nifty]]-AVERAGE(Table2[1W Return vs Nifty]))/_xlfn.STDEV.P(Table2[1W Return vs Nifty])</f>
        <v>1.615674373478869</v>
      </c>
      <c r="O452">
        <v>792.06</v>
      </c>
      <c r="P452">
        <v>821.98933413531097</v>
      </c>
      <c r="Q452">
        <v>768.19200888543901</v>
      </c>
      <c r="R452">
        <v>74.192501106492898</v>
      </c>
      <c r="S452" s="1">
        <f>(Table2[[#This Row],[Close Price]]-Table2[[#This Row],[20D EMA]])/Table2[[#This Row],[20D EMA]]</f>
        <v>6.1093856526020889E-2</v>
      </c>
      <c r="T452" s="1">
        <f>(Table2[[#This Row],[Close Price]]-Table2[[#This Row],[50D EMA]])/Table2[[#This Row],[50D EMA]]</f>
        <v>2.2458522389598539E-2</v>
      </c>
      <c r="U452" s="1">
        <f>(Table2[[#This Row],[Close Price]]-Table2[[#This Row],[200D EMA]])/Table2[[#This Row],[200D EMA]]</f>
        <v>9.4062409239845296E-2</v>
      </c>
      <c r="V452">
        <v>0.58880223352279804</v>
      </c>
      <c r="W452">
        <v>825.35</v>
      </c>
      <c r="X452">
        <v>845</v>
      </c>
      <c r="Y452">
        <v>825.35</v>
      </c>
      <c r="Z452">
        <v>845</v>
      </c>
      <c r="AA452">
        <v>733.1</v>
      </c>
      <c r="AB452">
        <v>845</v>
      </c>
      <c r="AC452" s="1">
        <f>(Table2[[#This Row],[Close Price]]/Table2[[#This Row],[Day Low]])-1</f>
        <v>1.829526867389597E-2</v>
      </c>
      <c r="AD452" s="1">
        <f>(Table2[[#This Row],[Day High]]/Table2[[#This Row],[Close Price]])-1</f>
        <v>5.4137664346480818E-3</v>
      </c>
      <c r="AE452" s="1">
        <f>(Table2[[#This Row],[Close Price]]/Table2[[#This Row],[Current Week Low]])-1</f>
        <v>1.829526867389597E-2</v>
      </c>
      <c r="AF452" s="1">
        <f>(Table2[[#This Row],[Current Week High]]/Table2[[#This Row],[Close Price]])-1</f>
        <v>5.4137664346480818E-3</v>
      </c>
      <c r="AG452" s="1">
        <f>(Table2[[#This Row],[Close Price]]/Table2[[#This Row],[Current Month Low]])-1</f>
        <v>0.14643295594052663</v>
      </c>
      <c r="AH452" s="1">
        <f>(Table2[[#This Row],[Current Month High]]/Table2[[#This Row],[Close Price]])-1</f>
        <v>5.4137664346480818E-3</v>
      </c>
      <c r="AI452">
        <v>28.859539532393299</v>
      </c>
      <c r="AJ452">
        <v>98.453364817001201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-0.04</v>
      </c>
      <c r="AM452" t="s">
        <v>3215</v>
      </c>
      <c r="AN452">
        <v>8.32</v>
      </c>
      <c r="AO452" t="s">
        <v>3216</v>
      </c>
      <c r="AP452">
        <v>7.1355922770665006E-2</v>
      </c>
      <c r="AQ452">
        <f>(Table2[[#This Row],[Sharpe Ratio]]-AVERAGE(Table2[Sharpe Ratio]))/_xlfn.STDEV.P(Table2[Sharpe Ratio])</f>
        <v>9.4378397137388007E-2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300</v>
      </c>
      <c r="AT452">
        <f>_xlfn.RANK.AVG(Table2[[#This Row],[6M Return vs Nifty Z-Score]],Table2[6M Return vs Nifty Z-Score])</f>
        <v>683</v>
      </c>
      <c r="AU452">
        <f>_xlfn.RANK.AVG(Table2[[#This Row],[Sharpe Ratio Z-Score]],Table2[Sharpe Ratio Z-Score])</f>
        <v>319</v>
      </c>
      <c r="AV452">
        <f>(Table2[[#This Row],[Rank 1Y]]+Table2[[#This Row],[Rank 6M]]+Table2[[#This Row],[Rank Sharpe]])/3</f>
        <v>434</v>
      </c>
    </row>
    <row r="453" spans="1:48" x14ac:dyDescent="0.3">
      <c r="A453" t="s">
        <v>566</v>
      </c>
      <c r="B453" t="s">
        <v>567</v>
      </c>
      <c r="C453" t="s">
        <v>3174</v>
      </c>
      <c r="D453" t="s">
        <v>187</v>
      </c>
      <c r="E453">
        <v>37028.685881700003</v>
      </c>
      <c r="F453">
        <v>923.85</v>
      </c>
      <c r="G453">
        <v>-10.329444363884599</v>
      </c>
      <c r="H453">
        <f>(Table2[[#This Row],[1Y Return vs Nifty]]-AVERAGE(Table2[1Y Return vs Nifty]))/_xlfn.STDEV.P(Table2[1Y Return vs Nifty])</f>
        <v>-0.63904540200041826</v>
      </c>
      <c r="I453">
        <v>9.4790738991227901</v>
      </c>
      <c r="J453">
        <f>(Table2[[#This Row],[1M Return vs Nifty]]-AVERAGE(Table2[1M Return vs Nifty]))/_xlfn.STDEV.P(Table2[1M Return vs Nifty])</f>
        <v>0.67239561572273754</v>
      </c>
      <c r="K453">
        <v>20.203526036984702</v>
      </c>
      <c r="L453">
        <f>(Table2[[#This Row],[6M Return vs Nifty]]-AVERAGE(Table2[6M Return vs Nifty]))/_xlfn.STDEV.P(Table2[6M Return vs Nifty])</f>
        <v>9.6894089791197194E-2</v>
      </c>
      <c r="M453">
        <v>0.300190206152115</v>
      </c>
      <c r="N453">
        <f>(Table2[[#This Row],[1W Return vs Nifty]]-AVERAGE(Table2[1W Return vs Nifty]))/_xlfn.STDEV.P(Table2[1W Return vs Nifty])</f>
        <v>6.2365092839413057E-2</v>
      </c>
      <c r="O453">
        <v>882.98</v>
      </c>
      <c r="P453">
        <v>827.84467557449102</v>
      </c>
      <c r="Q453">
        <v>753.61638247620294</v>
      </c>
      <c r="R453">
        <v>72.116193150565095</v>
      </c>
      <c r="S453" s="1">
        <f>(Table2[[#This Row],[Close Price]]-Table2[[#This Row],[20D EMA]])/Table2[[#This Row],[20D EMA]]</f>
        <v>4.6286439103943471E-2</v>
      </c>
      <c r="T453" s="1">
        <f>(Table2[[#This Row],[Close Price]]-Table2[[#This Row],[50D EMA]])/Table2[[#This Row],[50D EMA]]</f>
        <v>0.11597021429036208</v>
      </c>
      <c r="U453" s="1">
        <f>(Table2[[#This Row],[Close Price]]-Table2[[#This Row],[200D EMA]])/Table2[[#This Row],[200D EMA]]</f>
        <v>0.22588895555116542</v>
      </c>
      <c r="V453">
        <v>1.29847414509739</v>
      </c>
      <c r="W453">
        <v>924.1</v>
      </c>
      <c r="X453">
        <v>945.25</v>
      </c>
      <c r="Y453">
        <v>924.1</v>
      </c>
      <c r="Z453">
        <v>945.25</v>
      </c>
      <c r="AA453">
        <v>854.05</v>
      </c>
      <c r="AB453">
        <v>945.25</v>
      </c>
      <c r="AC453" s="1">
        <f>(Table2[[#This Row],[Close Price]]/Table2[[#This Row],[Day Low]])-1</f>
        <v>-2.7053349204630983E-4</v>
      </c>
      <c r="AD453" s="1">
        <f>(Table2[[#This Row],[Day High]]/Table2[[#This Row],[Close Price]])-1</f>
        <v>2.3163933538994375E-2</v>
      </c>
      <c r="AE453" s="1">
        <f>(Table2[[#This Row],[Close Price]]/Table2[[#This Row],[Current Week Low]])-1</f>
        <v>-2.7053349204630983E-4</v>
      </c>
      <c r="AF453" s="1">
        <f>(Table2[[#This Row],[Current Week High]]/Table2[[#This Row],[Close Price]])-1</f>
        <v>2.3163933538994375E-2</v>
      </c>
      <c r="AG453" s="1">
        <f>(Table2[[#This Row],[Close Price]]/Table2[[#This Row],[Current Month Low]])-1</f>
        <v>8.17282360517535E-2</v>
      </c>
      <c r="AH453" s="1">
        <f>(Table2[[#This Row],[Current Month High]]/Table2[[#This Row],[Close Price]])-1</f>
        <v>2.3163933538994375E-2</v>
      </c>
      <c r="AI453">
        <v>1.5316339232559399</v>
      </c>
      <c r="AJ453">
        <v>52.036534189089103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0.1</v>
      </c>
      <c r="AM453" t="s">
        <v>3216</v>
      </c>
      <c r="AN453">
        <v>9.89</v>
      </c>
      <c r="AO453" t="s">
        <v>3216</v>
      </c>
      <c r="AP453">
        <v>1.758809109399E-2</v>
      </c>
      <c r="AQ453">
        <f>(Table2[[#This Row],[Sharpe Ratio]]-AVERAGE(Table2[Sharpe Ratio]))/_xlfn.STDEV.P(Table2[Sharpe Ratio])</f>
        <v>-0.53104519756572199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-0.3384358012127926</v>
      </c>
      <c r="AS453">
        <f>_xlfn.RANK.AVG(Table2[[#This Row],[1Y Return vs Nifty Z-Score]],Table2[1Y Return vs Nifty Z-Score])</f>
        <v>548</v>
      </c>
      <c r="AT453">
        <f>_xlfn.RANK.AVG(Table2[[#This Row],[6M Return vs Nifty Z-Score]],Table2[6M Return vs Nifty Z-Score])</f>
        <v>277</v>
      </c>
      <c r="AU453">
        <f>_xlfn.RANK.AVG(Table2[[#This Row],[Sharpe Ratio Z-Score]],Table2[Sharpe Ratio Z-Score])</f>
        <v>480</v>
      </c>
      <c r="AV453">
        <f>(Table2[[#This Row],[Rank 1Y]]+Table2[[#This Row],[Rank 6M]]+Table2[[#This Row],[Rank Sharpe]])/3</f>
        <v>435</v>
      </c>
    </row>
    <row r="454" spans="1:48" x14ac:dyDescent="0.3">
      <c r="A454" t="s">
        <v>76</v>
      </c>
      <c r="B454" t="s">
        <v>77</v>
      </c>
      <c r="C454" t="s">
        <v>3179</v>
      </c>
      <c r="D454" t="s">
        <v>78</v>
      </c>
      <c r="E454">
        <v>337538.49603693897</v>
      </c>
      <c r="F454">
        <v>5204.8</v>
      </c>
      <c r="G454">
        <v>11.3344193727659</v>
      </c>
      <c r="H454">
        <f>(Table2[[#This Row],[1Y Return vs Nifty]]-AVERAGE(Table2[1Y Return vs Nifty]))/_xlfn.STDEV.P(Table2[1Y Return vs Nifty])</f>
        <v>-0.2783715933340713</v>
      </c>
      <c r="I454">
        <v>1.1747850601204499</v>
      </c>
      <c r="J454">
        <f>(Table2[[#This Row],[1M Return vs Nifty]]-AVERAGE(Table2[1M Return vs Nifty]))/_xlfn.STDEV.P(Table2[1M Return vs Nifty])</f>
        <v>-0.12997282968903071</v>
      </c>
      <c r="K454">
        <v>14.519360490622001</v>
      </c>
      <c r="L454">
        <f>(Table2[[#This Row],[6M Return vs Nifty]]-AVERAGE(Table2[6M Return vs Nifty]))/_xlfn.STDEV.P(Table2[6M Return vs Nifty])</f>
        <v>-7.2330584194232148E-2</v>
      </c>
      <c r="M454">
        <v>-3.0249937962251199</v>
      </c>
      <c r="N454">
        <f>(Table2[[#This Row],[1W Return vs Nifty]]-AVERAGE(Table2[1W Return vs Nifty]))/_xlfn.STDEV.P(Table2[1W Return vs Nifty])</f>
        <v>-0.74182311148374691</v>
      </c>
      <c r="O454">
        <v>5145.72</v>
      </c>
      <c r="P454">
        <v>5026.3921799426898</v>
      </c>
      <c r="Q454">
        <v>4561.16842870655</v>
      </c>
      <c r="R454">
        <v>51.415205258531699</v>
      </c>
      <c r="S454" s="1">
        <f>(Table2[[#This Row],[Close Price]]-Table2[[#This Row],[20D EMA]])/Table2[[#This Row],[20D EMA]]</f>
        <v>1.1481386472641327E-2</v>
      </c>
      <c r="T454" s="1">
        <f>(Table2[[#This Row],[Close Price]]-Table2[[#This Row],[50D EMA]])/Table2[[#This Row],[50D EMA]]</f>
        <v>3.5494210095509203E-2</v>
      </c>
      <c r="U454" s="1">
        <f>(Table2[[#This Row],[Close Price]]-Table2[[#This Row],[200D EMA]])/Table2[[#This Row],[200D EMA]]</f>
        <v>0.14111111688896136</v>
      </c>
      <c r="V454">
        <v>0.90476476795292704</v>
      </c>
      <c r="W454">
        <v>5176.1499999999996</v>
      </c>
      <c r="X454">
        <v>5260</v>
      </c>
      <c r="Y454">
        <v>5176.1499999999996</v>
      </c>
      <c r="Z454">
        <v>5260</v>
      </c>
      <c r="AA454">
        <v>4951</v>
      </c>
      <c r="AB454">
        <v>5449</v>
      </c>
      <c r="AC454" s="1">
        <f>(Table2[[#This Row],[Close Price]]/Table2[[#This Row],[Day Low]])-1</f>
        <v>5.5350018836395343E-3</v>
      </c>
      <c r="AD454" s="1">
        <f>(Table2[[#This Row],[Day High]]/Table2[[#This Row],[Close Price]])-1</f>
        <v>1.0605594835536358E-2</v>
      </c>
      <c r="AE454" s="1">
        <f>(Table2[[#This Row],[Close Price]]/Table2[[#This Row],[Current Week Low]])-1</f>
        <v>5.5350018836395343E-3</v>
      </c>
      <c r="AF454" s="1">
        <f>(Table2[[#This Row],[Current Week High]]/Table2[[#This Row],[Close Price]])-1</f>
        <v>1.0605594835536358E-2</v>
      </c>
      <c r="AG454" s="1">
        <f>(Table2[[#This Row],[Close Price]]/Table2[[#This Row],[Current Month Low]])-1</f>
        <v>5.1262371238133708E-2</v>
      </c>
      <c r="AH454" s="1">
        <f>(Table2[[#This Row],[Current Month High]]/Table2[[#This Row],[Close Price]])-1</f>
        <v>4.691822932677514E-2</v>
      </c>
      <c r="AI454">
        <v>4.6918229326775096</v>
      </c>
      <c r="AJ454">
        <v>43.938053097345097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-0.05</v>
      </c>
      <c r="AM454" t="s">
        <v>3215</v>
      </c>
      <c r="AN454">
        <v>3.91</v>
      </c>
      <c r="AO454" t="s">
        <v>3216</v>
      </c>
      <c r="AP454">
        <v>-2.1985067837419999E-3</v>
      </c>
      <c r="AQ454">
        <f>(Table2[[#This Row],[Sharpe Ratio]]-AVERAGE(Table2[Sharpe Ratio]))/_xlfn.STDEV.P(Table2[Sharpe Ratio])</f>
        <v>-0.76120149708048312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-1.9836996157815641</v>
      </c>
      <c r="AS454">
        <f>_xlfn.RANK.AVG(Table2[[#This Row],[1Y Return vs Nifty Z-Score]],Table2[1Y Return vs Nifty Z-Score])</f>
        <v>390</v>
      </c>
      <c r="AT454">
        <f>_xlfn.RANK.AVG(Table2[[#This Row],[6M Return vs Nifty Z-Score]],Table2[6M Return vs Nifty Z-Score])</f>
        <v>335</v>
      </c>
      <c r="AU454">
        <f>_xlfn.RANK.AVG(Table2[[#This Row],[Sharpe Ratio Z-Score]],Table2[Sharpe Ratio Z-Score])</f>
        <v>582</v>
      </c>
      <c r="AV454">
        <f>(Table2[[#This Row],[Rank 1Y]]+Table2[[#This Row],[Rank 6M]]+Table2[[#This Row],[Rank Sharpe]])/3</f>
        <v>435.66666666666669</v>
      </c>
    </row>
    <row r="455" spans="1:48" x14ac:dyDescent="0.3">
      <c r="A455" t="s">
        <v>358</v>
      </c>
      <c r="B455" t="s">
        <v>359</v>
      </c>
      <c r="C455" t="s">
        <v>3184</v>
      </c>
      <c r="D455" t="s">
        <v>161</v>
      </c>
      <c r="E455">
        <v>70696.437087850005</v>
      </c>
      <c r="F455">
        <v>4656.5</v>
      </c>
      <c r="G455">
        <v>3.9851399358986002</v>
      </c>
      <c r="H455">
        <f>(Table2[[#This Row],[1Y Return vs Nifty]]-AVERAGE(Table2[1Y Return vs Nifty]))/_xlfn.STDEV.P(Table2[1Y Return vs Nifty])</f>
        <v>-0.40072708068713309</v>
      </c>
      <c r="I455">
        <v>3.6101791699591499</v>
      </c>
      <c r="J455">
        <f>(Table2[[#This Row],[1M Return vs Nifty]]-AVERAGE(Table2[1M Return vs Nifty]))/_xlfn.STDEV.P(Table2[1M Return vs Nifty])</f>
        <v>0.10533731230634508</v>
      </c>
      <c r="K455">
        <v>9.5607131616804892</v>
      </c>
      <c r="L455">
        <f>(Table2[[#This Row],[6M Return vs Nifty]]-AVERAGE(Table2[6M Return vs Nifty]))/_xlfn.STDEV.P(Table2[6M Return vs Nifty])</f>
        <v>-0.21995567899566768</v>
      </c>
      <c r="M455">
        <v>-0.14609157320538099</v>
      </c>
      <c r="N455">
        <f>(Table2[[#This Row],[1W Return vs Nifty]]-AVERAGE(Table2[1W Return vs Nifty]))/_xlfn.STDEV.P(Table2[1W Return vs Nifty])</f>
        <v>-4.5567142642012663E-2</v>
      </c>
      <c r="O455">
        <v>4536.63</v>
      </c>
      <c r="P455">
        <v>4329.7168123823203</v>
      </c>
      <c r="Q455">
        <v>3894.0308571136302</v>
      </c>
      <c r="R455">
        <v>66.570657396525306</v>
      </c>
      <c r="S455" s="1">
        <f>(Table2[[#This Row],[Close Price]]-Table2[[#This Row],[20D EMA]])/Table2[[#This Row],[20D EMA]]</f>
        <v>2.6422697024002375E-2</v>
      </c>
      <c r="T455" s="1">
        <f>(Table2[[#This Row],[Close Price]]-Table2[[#This Row],[50D EMA]])/Table2[[#This Row],[50D EMA]]</f>
        <v>7.5474494471123449E-2</v>
      </c>
      <c r="U455" s="1">
        <f>(Table2[[#This Row],[Close Price]]-Table2[[#This Row],[200D EMA]])/Table2[[#This Row],[200D EMA]]</f>
        <v>0.19580459705230335</v>
      </c>
      <c r="V455">
        <v>0.79575693592750596</v>
      </c>
      <c r="W455">
        <v>4621</v>
      </c>
      <c r="X455">
        <v>4699.1000000000004</v>
      </c>
      <c r="Y455">
        <v>4621</v>
      </c>
      <c r="Z455">
        <v>4699.1000000000004</v>
      </c>
      <c r="AA455">
        <v>4476.6000000000004</v>
      </c>
      <c r="AB455">
        <v>4748.8999999999996</v>
      </c>
      <c r="AC455" s="1">
        <f>(Table2[[#This Row],[Close Price]]/Table2[[#This Row],[Day Low]])-1</f>
        <v>7.6823198441895446E-3</v>
      </c>
      <c r="AD455" s="1">
        <f>(Table2[[#This Row],[Day High]]/Table2[[#This Row],[Close Price]])-1</f>
        <v>9.1485020938473216E-3</v>
      </c>
      <c r="AE455" s="1">
        <f>(Table2[[#This Row],[Close Price]]/Table2[[#This Row],[Current Week Low]])-1</f>
        <v>7.6823198441895446E-3</v>
      </c>
      <c r="AF455" s="1">
        <f>(Table2[[#This Row],[Current Week High]]/Table2[[#This Row],[Close Price]])-1</f>
        <v>9.1485020938473216E-3</v>
      </c>
      <c r="AG455" s="1">
        <f>(Table2[[#This Row],[Close Price]]/Table2[[#This Row],[Current Month Low]])-1</f>
        <v>4.0186748871911648E-2</v>
      </c>
      <c r="AH455" s="1">
        <f>(Table2[[#This Row],[Current Month High]]/Table2[[#This Row],[Close Price]])-1</f>
        <v>1.9843229893696801E-2</v>
      </c>
      <c r="AI455">
        <v>1.9843229893696801</v>
      </c>
      <c r="AJ455">
        <v>44.611801242235998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0.19</v>
      </c>
      <c r="AM455" t="s">
        <v>3216</v>
      </c>
      <c r="AN455">
        <v>4.33</v>
      </c>
      <c r="AO455" t="s">
        <v>3216</v>
      </c>
      <c r="AP455">
        <v>8.5999587007599999E-3</v>
      </c>
      <c r="AQ455">
        <f>(Table2[[#This Row],[Sharpe Ratio]]-AVERAGE(Table2[Sharpe Ratio]))/_xlfn.STDEV.P(Table2[Sharpe Ratio])</f>
        <v>-0.63559451442947013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-1.1965071044479383</v>
      </c>
      <c r="AS455">
        <f>_xlfn.RANK.AVG(Table2[[#This Row],[1Y Return vs Nifty Z-Score]],Table2[1Y Return vs Nifty Z-Score])</f>
        <v>421</v>
      </c>
      <c r="AT455">
        <f>_xlfn.RANK.AVG(Table2[[#This Row],[6M Return vs Nifty Z-Score]],Table2[6M Return vs Nifty Z-Score])</f>
        <v>383</v>
      </c>
      <c r="AU455">
        <f>_xlfn.RANK.AVG(Table2[[#This Row],[Sharpe Ratio Z-Score]],Table2[Sharpe Ratio Z-Score])</f>
        <v>504</v>
      </c>
      <c r="AV455">
        <f>(Table2[[#This Row],[Rank 1Y]]+Table2[[#This Row],[Rank 6M]]+Table2[[#This Row],[Rank Sharpe]])/3</f>
        <v>436</v>
      </c>
    </row>
    <row r="456" spans="1:48" x14ac:dyDescent="0.3">
      <c r="A456" t="s">
        <v>195</v>
      </c>
      <c r="B456" t="s">
        <v>196</v>
      </c>
      <c r="C456" t="s">
        <v>3174</v>
      </c>
      <c r="D456" t="s">
        <v>54</v>
      </c>
      <c r="E456">
        <v>134030.71992239999</v>
      </c>
      <c r="F456">
        <v>1659.4</v>
      </c>
      <c r="G456">
        <v>8.0535135631240795</v>
      </c>
      <c r="H456">
        <f>(Table2[[#This Row],[1Y Return vs Nifty]]-AVERAGE(Table2[1Y Return vs Nifty]))/_xlfn.STDEV.P(Table2[1Y Return vs Nifty])</f>
        <v>-0.33299420399225754</v>
      </c>
      <c r="I456">
        <v>2.39454965361102</v>
      </c>
      <c r="J456">
        <f>(Table2[[#This Row],[1M Return vs Nifty]]-AVERAGE(Table2[1M Return vs Nifty]))/_xlfn.STDEV.P(Table2[1M Return vs Nifty])</f>
        <v>-1.2117991108425017E-2</v>
      </c>
      <c r="K456">
        <v>-3.77324884416513</v>
      </c>
      <c r="L456">
        <f>(Table2[[#This Row],[6M Return vs Nifty]]-AVERAGE(Table2[6M Return vs Nifty]))/_xlfn.STDEV.P(Table2[6M Return vs Nifty])</f>
        <v>-0.61692430261663522</v>
      </c>
      <c r="M456">
        <v>0.87530094828542604</v>
      </c>
      <c r="N456">
        <f>(Table2[[#This Row],[1W Return vs Nifty]]-AVERAGE(Table2[1W Return vs Nifty]))/_xlfn.STDEV.P(Table2[1W Return vs Nifty])</f>
        <v>0.20145432058515572</v>
      </c>
      <c r="O456">
        <v>1622.74</v>
      </c>
      <c r="P456">
        <v>1579.7421052418199</v>
      </c>
      <c r="Q456">
        <v>1444.6411727894999</v>
      </c>
      <c r="R456">
        <v>68.695004131010194</v>
      </c>
      <c r="S456" s="1">
        <f>(Table2[[#This Row],[Close Price]]-Table2[[#This Row],[20D EMA]])/Table2[[#This Row],[20D EMA]]</f>
        <v>2.2591419451051975E-2</v>
      </c>
      <c r="T456" s="1">
        <f>(Table2[[#This Row],[Close Price]]-Table2[[#This Row],[50D EMA]])/Table2[[#This Row],[50D EMA]]</f>
        <v>5.0424619622318999E-2</v>
      </c>
      <c r="U456" s="1">
        <f>(Table2[[#This Row],[Close Price]]-Table2[[#This Row],[200D EMA]])/Table2[[#This Row],[200D EMA]]</f>
        <v>0.14865894123439391</v>
      </c>
      <c r="V456">
        <v>0.68311797671614005</v>
      </c>
      <c r="W456">
        <v>1654.15</v>
      </c>
      <c r="X456">
        <v>1671.85</v>
      </c>
      <c r="Y456">
        <v>1654.15</v>
      </c>
      <c r="Z456">
        <v>1671.85</v>
      </c>
      <c r="AA456">
        <v>1608.05</v>
      </c>
      <c r="AB456">
        <v>1681.6</v>
      </c>
      <c r="AC456" s="1">
        <f>(Table2[[#This Row],[Close Price]]/Table2[[#This Row],[Day Low]])-1</f>
        <v>3.1738355046397881E-3</v>
      </c>
      <c r="AD456" s="1">
        <f>(Table2[[#This Row],[Day High]]/Table2[[#This Row],[Close Price]])-1</f>
        <v>7.5027118235506673E-3</v>
      </c>
      <c r="AE456" s="1">
        <f>(Table2[[#This Row],[Close Price]]/Table2[[#This Row],[Current Week Low]])-1</f>
        <v>3.1738355046397881E-3</v>
      </c>
      <c r="AF456" s="1">
        <f>(Table2[[#This Row],[Current Week High]]/Table2[[#This Row],[Close Price]])-1</f>
        <v>7.5027118235506673E-3</v>
      </c>
      <c r="AG456" s="1">
        <f>(Table2[[#This Row],[Close Price]]/Table2[[#This Row],[Current Month Low]])-1</f>
        <v>3.1933086657753185E-2</v>
      </c>
      <c r="AH456" s="1">
        <f>(Table2[[#This Row],[Current Month High]]/Table2[[#This Row],[Close Price]])-1</f>
        <v>1.3378329516692711E-2</v>
      </c>
      <c r="AI456">
        <v>1.33783295166927</v>
      </c>
      <c r="AJ456">
        <v>46.590106007067099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-7.0000000000000007E-2</v>
      </c>
      <c r="AM456" t="s">
        <v>3215</v>
      </c>
      <c r="AN456">
        <v>2.52</v>
      </c>
      <c r="AO456" t="s">
        <v>3216</v>
      </c>
      <c r="AP456">
        <v>5.0654299651919997E-2</v>
      </c>
      <c r="AQ456">
        <f>(Table2[[#This Row],[Sharpe Ratio]]-AVERAGE(Table2[Sharpe Ratio]))/_xlfn.STDEV.P(Table2[Sharpe Ratio])</f>
        <v>-0.14642141091459196</v>
      </c>
      <c r="AR4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-0.90700358804675396</v>
      </c>
      <c r="AS456">
        <f>_xlfn.RANK.AVG(Table2[[#This Row],[1Y Return vs Nifty Z-Score]],Table2[1Y Return vs Nifty Z-Score])</f>
        <v>402</v>
      </c>
      <c r="AT456">
        <f>_xlfn.RANK.AVG(Table2[[#This Row],[6M Return vs Nifty Z-Score]],Table2[6M Return vs Nifty Z-Score])</f>
        <v>529</v>
      </c>
      <c r="AU456">
        <f>_xlfn.RANK.AVG(Table2[[#This Row],[Sharpe Ratio Z-Score]],Table2[Sharpe Ratio Z-Score])</f>
        <v>384</v>
      </c>
      <c r="AV456">
        <f>(Table2[[#This Row],[Rank 1Y]]+Table2[[#This Row],[Rank 6M]]+Table2[[#This Row],[Rank Sharpe]])/3</f>
        <v>438.33333333333331</v>
      </c>
    </row>
    <row r="457" spans="1:48" x14ac:dyDescent="0.3">
      <c r="A457" t="s">
        <v>245</v>
      </c>
      <c r="B457" t="s">
        <v>246</v>
      </c>
      <c r="C457" t="s">
        <v>3170</v>
      </c>
      <c r="D457" t="s">
        <v>34</v>
      </c>
      <c r="E457">
        <v>112393.743274176</v>
      </c>
      <c r="F457">
        <v>59.45</v>
      </c>
      <c r="G457">
        <v>2.4152633918290798</v>
      </c>
      <c r="H457">
        <f>(Table2[[#This Row],[1Y Return vs Nifty]]-AVERAGE(Table2[1Y Return vs Nifty]))/_xlfn.STDEV.P(Table2[1Y Return vs Nifty])</f>
        <v>-0.42686338578803751</v>
      </c>
      <c r="I457">
        <v>-5.0060042543943597</v>
      </c>
      <c r="J457">
        <f>(Table2[[#This Row],[1M Return vs Nifty]]-AVERAGE(Table2[1M Return vs Nifty]))/_xlfn.STDEV.P(Table2[1M Return vs Nifty])</f>
        <v>-0.72716669057847361</v>
      </c>
      <c r="K457">
        <v>-14.495638931453</v>
      </c>
      <c r="L457">
        <f>(Table2[[#This Row],[6M Return vs Nifty]]-AVERAGE(Table2[6M Return vs Nifty]))/_xlfn.STDEV.P(Table2[6M Return vs Nifty])</f>
        <v>-0.93614318392226215</v>
      </c>
      <c r="M457">
        <v>1.0424249487860699</v>
      </c>
      <c r="N457">
        <f>(Table2[[#This Row],[1W Return vs Nifty]]-AVERAGE(Table2[1W Return vs Nifty]))/_xlfn.STDEV.P(Table2[1W Return vs Nifty])</f>
        <v>0.2418728808109451</v>
      </c>
      <c r="O457">
        <v>59.83</v>
      </c>
      <c r="P457">
        <v>61.655723146113701</v>
      </c>
      <c r="Q457">
        <v>57.7925242202829</v>
      </c>
      <c r="R457">
        <v>51.654300342850803</v>
      </c>
      <c r="S457" s="1">
        <f>(Table2[[#This Row],[Close Price]]-Table2[[#This Row],[20D EMA]])/Table2[[#This Row],[20D EMA]]</f>
        <v>-6.3513287648336199E-3</v>
      </c>
      <c r="T457" s="1">
        <f>(Table2[[#This Row],[Close Price]]-Table2[[#This Row],[50D EMA]])/Table2[[#This Row],[50D EMA]]</f>
        <v>-3.5774832141478655E-2</v>
      </c>
      <c r="U457" s="1">
        <f>(Table2[[#This Row],[Close Price]]-Table2[[#This Row],[200D EMA]])/Table2[[#This Row],[200D EMA]]</f>
        <v>2.8679760956615119E-2</v>
      </c>
      <c r="V457">
        <v>0.42044298837471</v>
      </c>
      <c r="W457">
        <v>59.14</v>
      </c>
      <c r="X457">
        <v>60.54</v>
      </c>
      <c r="Y457">
        <v>59.14</v>
      </c>
      <c r="Z457">
        <v>60.54</v>
      </c>
      <c r="AA457">
        <v>56.63</v>
      </c>
      <c r="AB457">
        <v>61.1</v>
      </c>
      <c r="AC457" s="1">
        <f>(Table2[[#This Row],[Close Price]]/Table2[[#This Row],[Day Low]])-1</f>
        <v>5.2417991207305281E-3</v>
      </c>
      <c r="AD457" s="1">
        <f>(Table2[[#This Row],[Day High]]/Table2[[#This Row],[Close Price]])-1</f>
        <v>1.8334735071488639E-2</v>
      </c>
      <c r="AE457" s="1">
        <f>(Table2[[#This Row],[Close Price]]/Table2[[#This Row],[Current Week Low]])-1</f>
        <v>5.2417991207305281E-3</v>
      </c>
      <c r="AF457" s="1">
        <f>(Table2[[#This Row],[Current Week High]]/Table2[[#This Row],[Close Price]])-1</f>
        <v>1.8334735071488639E-2</v>
      </c>
      <c r="AG457" s="1">
        <f>(Table2[[#This Row],[Close Price]]/Table2[[#This Row],[Current Month Low]])-1</f>
        <v>4.9796927423626958E-2</v>
      </c>
      <c r="AH457" s="1">
        <f>(Table2[[#This Row],[Current Month High]]/Table2[[#This Row],[Close Price]])-1</f>
        <v>2.7754415475189198E-2</v>
      </c>
      <c r="AI457">
        <v>40.874684608914997</v>
      </c>
      <c r="AJ457">
        <v>62.210095497953603</v>
      </c>
      <c r="AK457" t="str">
        <f>IF(AND(Table2[[#This Row],[20D EMA]]&gt;Table2[[#This Row],[50D EMA]],Table2[[#This Row],[50D EMA]]&gt;Table2[[#This Row],[200D EMA]]),"Uptrend","Downtrend/NoTrend")</f>
        <v>Downtrend/NoTrend</v>
      </c>
      <c r="AL457">
        <v>-0.06</v>
      </c>
      <c r="AM457" t="s">
        <v>3215</v>
      </c>
      <c r="AN457">
        <v>-2.2799999999999998</v>
      </c>
      <c r="AO457" t="s">
        <v>3215</v>
      </c>
      <c r="AP457">
        <v>9.6903036191181E-2</v>
      </c>
      <c r="AQ457">
        <f>(Table2[[#This Row],[Sharpe Ratio]]-AVERAGE(Table2[Sharpe Ratio]))/_xlfn.STDEV.P(Table2[Sharpe Ratio])</f>
        <v>0.39154060382310935</v>
      </c>
      <c r="AR4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7">
        <f>_xlfn.RANK.AVG(Table2[[#This Row],[1Y Return vs Nifty Z-Score]],Table2[1Y Return vs Nifty Z-Score])</f>
        <v>442</v>
      </c>
      <c r="AT457">
        <f>_xlfn.RANK.AVG(Table2[[#This Row],[6M Return vs Nifty Z-Score]],Table2[6M Return vs Nifty Z-Score])</f>
        <v>641</v>
      </c>
      <c r="AU457">
        <f>_xlfn.RANK.AVG(Table2[[#This Row],[Sharpe Ratio Z-Score]],Table2[Sharpe Ratio Z-Score])</f>
        <v>238</v>
      </c>
      <c r="AV457">
        <f>(Table2[[#This Row],[Rank 1Y]]+Table2[[#This Row],[Rank 6M]]+Table2[[#This Row],[Rank Sharpe]])/3</f>
        <v>440.33333333333331</v>
      </c>
    </row>
    <row r="458" spans="1:48" x14ac:dyDescent="0.3">
      <c r="A458" t="s">
        <v>695</v>
      </c>
      <c r="B458" t="s">
        <v>696</v>
      </c>
      <c r="C458" t="s">
        <v>3182</v>
      </c>
      <c r="D458" t="s">
        <v>261</v>
      </c>
      <c r="E458">
        <v>26933.307862770002</v>
      </c>
      <c r="F458">
        <v>5459.4</v>
      </c>
      <c r="G458">
        <v>-20.712188743451801</v>
      </c>
      <c r="H458">
        <f>(Table2[[#This Row],[1Y Return vs Nifty]]-AVERAGE(Table2[1Y Return vs Nifty]))/_xlfn.STDEV.P(Table2[1Y Return vs Nifty])</f>
        <v>-0.8119039467784791</v>
      </c>
      <c r="I458">
        <v>2.1010451166492601</v>
      </c>
      <c r="J458">
        <f>(Table2[[#This Row],[1M Return vs Nifty]]-AVERAGE(Table2[1M Return vs Nifty]))/_xlfn.STDEV.P(Table2[1M Return vs Nifty])</f>
        <v>-4.0476684261925751E-2</v>
      </c>
      <c r="K458">
        <v>13.508675561826299</v>
      </c>
      <c r="L458">
        <f>(Table2[[#This Row],[6M Return vs Nifty]]-AVERAGE(Table2[6M Return vs Nifty]))/_xlfn.STDEV.P(Table2[6M Return vs Nifty])</f>
        <v>-0.10241993085073187</v>
      </c>
      <c r="M458">
        <v>2.1061772857820902</v>
      </c>
      <c r="N458">
        <f>(Table2[[#This Row],[1W Return vs Nifty]]-AVERAGE(Table2[1W Return vs Nifty]))/_xlfn.STDEV.P(Table2[1W Return vs Nifty])</f>
        <v>0.49913896928057944</v>
      </c>
      <c r="O458">
        <v>5355.54</v>
      </c>
      <c r="P458">
        <v>5466.9822562180498</v>
      </c>
      <c r="Q458">
        <v>5263.4434660244096</v>
      </c>
      <c r="R458">
        <v>67.352010016166702</v>
      </c>
      <c r="S458" s="1">
        <f>(Table2[[#This Row],[Close Price]]-Table2[[#This Row],[20D EMA]])/Table2[[#This Row],[20D EMA]]</f>
        <v>1.9393002386313925E-2</v>
      </c>
      <c r="T458" s="1">
        <f>(Table2[[#This Row],[Close Price]]-Table2[[#This Row],[50D EMA]])/Table2[[#This Row],[50D EMA]]</f>
        <v>-1.3869180221732398E-3</v>
      </c>
      <c r="U458" s="1">
        <f>(Table2[[#This Row],[Close Price]]-Table2[[#This Row],[200D EMA]])/Table2[[#This Row],[200D EMA]]</f>
        <v>3.7229721424860314E-2</v>
      </c>
      <c r="V458">
        <v>0.82040344229874496</v>
      </c>
      <c r="W458">
        <v>5433.15</v>
      </c>
      <c r="X458">
        <v>5503.2</v>
      </c>
      <c r="Y458">
        <v>5433.15</v>
      </c>
      <c r="Z458">
        <v>5503.2</v>
      </c>
      <c r="AA458">
        <v>5177.2</v>
      </c>
      <c r="AB458">
        <v>5550</v>
      </c>
      <c r="AC458" s="1">
        <f>(Table2[[#This Row],[Close Price]]/Table2[[#This Row],[Day Low]])-1</f>
        <v>4.8314513679910132E-3</v>
      </c>
      <c r="AD458" s="1">
        <f>(Table2[[#This Row],[Day High]]/Table2[[#This Row],[Close Price]])-1</f>
        <v>8.0228596549072329E-3</v>
      </c>
      <c r="AE458" s="1">
        <f>(Table2[[#This Row],[Close Price]]/Table2[[#This Row],[Current Week Low]])-1</f>
        <v>4.8314513679910132E-3</v>
      </c>
      <c r="AF458" s="1">
        <f>(Table2[[#This Row],[Current Week High]]/Table2[[#This Row],[Close Price]])-1</f>
        <v>8.0228596549072329E-3</v>
      </c>
      <c r="AG458" s="1">
        <f>(Table2[[#This Row],[Close Price]]/Table2[[#This Row],[Current Month Low]])-1</f>
        <v>5.4508228386000113E-2</v>
      </c>
      <c r="AH458" s="1">
        <f>(Table2[[#This Row],[Current Month High]]/Table2[[#This Row],[Close Price]])-1</f>
        <v>1.6595230245082027E-2</v>
      </c>
      <c r="AI458">
        <v>34.630179140564898</v>
      </c>
      <c r="AJ458">
        <v>35.6541185240402</v>
      </c>
      <c r="AK458" t="str">
        <f>IF(AND(Table2[[#This Row],[20D EMA]]&gt;Table2[[#This Row],[50D EMA]],Table2[[#This Row],[50D EMA]]&gt;Table2[[#This Row],[200D EMA]]),"Uptrend","Downtrend/NoTrend")</f>
        <v>Downtrend/NoTrend</v>
      </c>
      <c r="AL458">
        <v>-0.18</v>
      </c>
      <c r="AM458" t="s">
        <v>3215</v>
      </c>
      <c r="AN458">
        <v>4.01</v>
      </c>
      <c r="AO458" t="s">
        <v>3216</v>
      </c>
      <c r="AP458">
        <v>5.7633148771419999E-2</v>
      </c>
      <c r="AQ458">
        <f>(Table2[[#This Row],[Sharpe Ratio]]-AVERAGE(Table2[Sharpe Ratio]))/_xlfn.STDEV.P(Table2[Sharpe Ratio])</f>
        <v>-6.524393421337342E-2</v>
      </c>
      <c r="AR4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8">
        <f>_xlfn.RANK.AVG(Table2[[#This Row],[1Y Return vs Nifty Z-Score]],Table2[1Y Return vs Nifty Z-Score])</f>
        <v>611</v>
      </c>
      <c r="AT458">
        <f>_xlfn.RANK.AVG(Table2[[#This Row],[6M Return vs Nifty Z-Score]],Table2[6M Return vs Nifty Z-Score])</f>
        <v>342</v>
      </c>
      <c r="AU458">
        <f>_xlfn.RANK.AVG(Table2[[#This Row],[Sharpe Ratio Z-Score]],Table2[Sharpe Ratio Z-Score])</f>
        <v>369</v>
      </c>
      <c r="AV458">
        <f>(Table2[[#This Row],[Rank 1Y]]+Table2[[#This Row],[Rank 6M]]+Table2[[#This Row],[Rank Sharpe]])/3</f>
        <v>440.66666666666669</v>
      </c>
    </row>
    <row r="459" spans="1:48" x14ac:dyDescent="0.3">
      <c r="A459" t="s">
        <v>1083</v>
      </c>
      <c r="B459" t="s">
        <v>1084</v>
      </c>
      <c r="C459" t="s">
        <v>3170</v>
      </c>
      <c r="D459" t="s">
        <v>546</v>
      </c>
      <c r="E459">
        <v>12399.312120000001</v>
      </c>
      <c r="F459">
        <v>903.5</v>
      </c>
      <c r="G459">
        <v>-8.3110879595222702</v>
      </c>
      <c r="H459">
        <f>(Table2[[#This Row],[1Y Return vs Nifty]]-AVERAGE(Table2[1Y Return vs Nifty]))/_xlfn.STDEV.P(Table2[1Y Return vs Nifty])</f>
        <v>-0.60544251839402297</v>
      </c>
      <c r="I459">
        <v>11.529546028548699</v>
      </c>
      <c r="J459">
        <f>(Table2[[#This Row],[1M Return vs Nifty]]-AVERAGE(Table2[1M Return vs Nifty]))/_xlfn.STDEV.P(Table2[1M Return vs Nifty])</f>
        <v>0.87051422247453258</v>
      </c>
      <c r="K459">
        <v>10.306238183363201</v>
      </c>
      <c r="L459">
        <f>(Table2[[#This Row],[6M Return vs Nifty]]-AVERAGE(Table2[6M Return vs Nifty]))/_xlfn.STDEV.P(Table2[6M Return vs Nifty])</f>
        <v>-0.19776047237946212</v>
      </c>
      <c r="M459">
        <v>6.1775127633203697</v>
      </c>
      <c r="N459">
        <f>(Table2[[#This Row],[1W Return vs Nifty]]-AVERAGE(Table2[1W Return vs Nifty]))/_xlfn.STDEV.P(Table2[1W Return vs Nifty])</f>
        <v>1.4837822144477508</v>
      </c>
      <c r="O459">
        <v>874.16</v>
      </c>
      <c r="P459">
        <v>854.62623880620902</v>
      </c>
      <c r="Q459">
        <v>803.11705883398099</v>
      </c>
      <c r="R459">
        <v>75.635550568249698</v>
      </c>
      <c r="S459" s="1">
        <f>(Table2[[#This Row],[Close Price]]-Table2[[#This Row],[20D EMA]])/Table2[[#This Row],[20D EMA]]</f>
        <v>3.356364967511672E-2</v>
      </c>
      <c r="T459" s="1">
        <f>(Table2[[#This Row],[Close Price]]-Table2[[#This Row],[50D EMA]])/Table2[[#This Row],[50D EMA]]</f>
        <v>5.7187293081547151E-2</v>
      </c>
      <c r="U459" s="1">
        <f>(Table2[[#This Row],[Close Price]]-Table2[[#This Row],[200D EMA]])/Table2[[#This Row],[200D EMA]]</f>
        <v>0.12499166847702335</v>
      </c>
      <c r="V459">
        <v>1.07857836426639</v>
      </c>
      <c r="W459">
        <v>883.8</v>
      </c>
      <c r="X459">
        <v>947.65</v>
      </c>
      <c r="Y459">
        <v>883.8</v>
      </c>
      <c r="Z459">
        <v>947.65</v>
      </c>
      <c r="AA459">
        <v>838</v>
      </c>
      <c r="AB459">
        <v>951.75</v>
      </c>
      <c r="AC459" s="1">
        <f>(Table2[[#This Row],[Close Price]]/Table2[[#This Row],[Day Low]])-1</f>
        <v>2.2290110884815695E-2</v>
      </c>
      <c r="AD459" s="1">
        <f>(Table2[[#This Row],[Day High]]/Table2[[#This Row],[Close Price]])-1</f>
        <v>4.8865522966242469E-2</v>
      </c>
      <c r="AE459" s="1">
        <f>(Table2[[#This Row],[Close Price]]/Table2[[#This Row],[Current Week Low]])-1</f>
        <v>2.2290110884815695E-2</v>
      </c>
      <c r="AF459" s="1">
        <f>(Table2[[#This Row],[Current Week High]]/Table2[[#This Row],[Close Price]])-1</f>
        <v>4.8865522966242469E-2</v>
      </c>
      <c r="AG459" s="1">
        <f>(Table2[[#This Row],[Close Price]]/Table2[[#This Row],[Current Month Low]])-1</f>
        <v>7.8162291169451059E-2</v>
      </c>
      <c r="AH459" s="1">
        <f>(Table2[[#This Row],[Current Month High]]/Table2[[#This Row],[Close Price]])-1</f>
        <v>5.3403431101272769E-2</v>
      </c>
      <c r="AI459">
        <v>5.3403431101272698</v>
      </c>
      <c r="AJ459">
        <v>32.867647058823501</v>
      </c>
      <c r="AK459" t="str">
        <f>IF(AND(Table2[[#This Row],[20D EMA]]&gt;Table2[[#This Row],[50D EMA]],Table2[[#This Row],[50D EMA]]&gt;Table2[[#This Row],[200D EMA]]),"Uptrend","Downtrend/NoTrend")</f>
        <v>Uptrend</v>
      </c>
      <c r="AL459">
        <v>-0.02</v>
      </c>
      <c r="AM459" t="s">
        <v>3215</v>
      </c>
      <c r="AN459">
        <v>2.33</v>
      </c>
      <c r="AO459" t="s">
        <v>3216</v>
      </c>
      <c r="AP459">
        <v>3.8176649719969001E-2</v>
      </c>
      <c r="AQ459">
        <f>(Table2[[#This Row],[Sharpe Ratio]]-AVERAGE(Table2[Sharpe Ratio]))/_xlfn.STDEV.P(Table2[Sharpe Ratio])</f>
        <v>-0.29156054765372841</v>
      </c>
      <c r="AR4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1.25953289849507</v>
      </c>
      <c r="AS459">
        <f>_xlfn.RANK.AVG(Table2[[#This Row],[1Y Return vs Nifty Z-Score]],Table2[1Y Return vs Nifty Z-Score])</f>
        <v>534</v>
      </c>
      <c r="AT459">
        <f>_xlfn.RANK.AVG(Table2[[#This Row],[6M Return vs Nifty Z-Score]],Table2[6M Return vs Nifty Z-Score])</f>
        <v>376</v>
      </c>
      <c r="AU459">
        <f>_xlfn.RANK.AVG(Table2[[#This Row],[Sharpe Ratio Z-Score]],Table2[Sharpe Ratio Z-Score])</f>
        <v>416</v>
      </c>
      <c r="AV459">
        <f>(Table2[[#This Row],[Rank 1Y]]+Table2[[#This Row],[Rank 6M]]+Table2[[#This Row],[Rank Sharpe]])/3</f>
        <v>442</v>
      </c>
    </row>
    <row r="460" spans="1:48" x14ac:dyDescent="0.3">
      <c r="A460" t="s">
        <v>1900</v>
      </c>
      <c r="B460" t="s">
        <v>1901</v>
      </c>
      <c r="C460" t="s">
        <v>3177</v>
      </c>
      <c r="D460" t="s">
        <v>127</v>
      </c>
      <c r="E460">
        <v>3834.529195096</v>
      </c>
      <c r="F460">
        <v>218.96</v>
      </c>
      <c r="G460">
        <v>-17.980339314197899</v>
      </c>
      <c r="H460">
        <f>(Table2[[#This Row],[1Y Return vs Nifty]]-AVERAGE(Table2[1Y Return vs Nifty]))/_xlfn.STDEV.P(Table2[1Y Return vs Nifty])</f>
        <v>-0.76642237662416401</v>
      </c>
      <c r="I460">
        <v>-5.7204433408436097</v>
      </c>
      <c r="J460">
        <f>(Table2[[#This Row],[1M Return vs Nifty]]-AVERAGE(Table2[1M Return vs Nifty]))/_xlfn.STDEV.P(Table2[1M Return vs Nifty])</f>
        <v>-0.79619648834313761</v>
      </c>
      <c r="K460">
        <v>2.4620793116670301</v>
      </c>
      <c r="L460">
        <f>(Table2[[#This Row],[6M Return vs Nifty]]-AVERAGE(Table2[6M Return vs Nifty]))/_xlfn.STDEV.P(Table2[6M Return vs Nifty])</f>
        <v>-0.43129083262769902</v>
      </c>
      <c r="M460">
        <v>1.1576014533147401</v>
      </c>
      <c r="N460">
        <f>(Table2[[#This Row],[1W Return vs Nifty]]-AVERAGE(Table2[1W Return vs Nifty]))/_xlfn.STDEV.P(Table2[1W Return vs Nifty])</f>
        <v>0.26972805703304625</v>
      </c>
      <c r="O460">
        <v>216.69</v>
      </c>
      <c r="P460">
        <v>223.421273175061</v>
      </c>
      <c r="Q460">
        <v>214.03215056625299</v>
      </c>
      <c r="R460">
        <v>48.247398210267598</v>
      </c>
      <c r="S460" s="1">
        <f>(Table2[[#This Row],[Close Price]]-Table2[[#This Row],[20D EMA]])/Table2[[#This Row],[20D EMA]]</f>
        <v>1.0475794914393882E-2</v>
      </c>
      <c r="T460" s="1">
        <f>(Table2[[#This Row],[Close Price]]-Table2[[#This Row],[50D EMA]])/Table2[[#This Row],[50D EMA]]</f>
        <v>-1.9967987433163446E-2</v>
      </c>
      <c r="U460" s="1">
        <f>(Table2[[#This Row],[Close Price]]-Table2[[#This Row],[200D EMA]])/Table2[[#This Row],[200D EMA]]</f>
        <v>2.3023874781006853E-2</v>
      </c>
      <c r="V460">
        <v>0.51575135911902004</v>
      </c>
      <c r="W460">
        <v>212.77</v>
      </c>
      <c r="X460">
        <v>220</v>
      </c>
      <c r="Y460">
        <v>212.77</v>
      </c>
      <c r="Z460">
        <v>220</v>
      </c>
      <c r="AA460">
        <v>203</v>
      </c>
      <c r="AB460">
        <v>220</v>
      </c>
      <c r="AC460" s="1">
        <f>(Table2[[#This Row],[Close Price]]/Table2[[#This Row],[Day Low]])-1</f>
        <v>2.9092447243502351E-2</v>
      </c>
      <c r="AD460" s="1">
        <f>(Table2[[#This Row],[Day High]]/Table2[[#This Row],[Close Price]])-1</f>
        <v>4.7497259773474632E-3</v>
      </c>
      <c r="AE460" s="1">
        <f>(Table2[[#This Row],[Close Price]]/Table2[[#This Row],[Current Week Low]])-1</f>
        <v>2.9092447243502351E-2</v>
      </c>
      <c r="AF460" s="1">
        <f>(Table2[[#This Row],[Current Week High]]/Table2[[#This Row],[Close Price]])-1</f>
        <v>4.7497259773474632E-3</v>
      </c>
      <c r="AG460" s="1">
        <f>(Table2[[#This Row],[Close Price]]/Table2[[#This Row],[Current Month Low]])-1</f>
        <v>7.8620689655172438E-2</v>
      </c>
      <c r="AH460" s="1">
        <f>(Table2[[#This Row],[Current Month High]]/Table2[[#This Row],[Close Price]])-1</f>
        <v>4.7497259773474632E-3</v>
      </c>
      <c r="AI460">
        <v>25.5708805261234</v>
      </c>
      <c r="AJ460">
        <v>37.667400188619901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7.0000000000000007E-2</v>
      </c>
      <c r="AM460" t="s">
        <v>3216</v>
      </c>
      <c r="AN460">
        <v>0.74</v>
      </c>
      <c r="AO460" t="s">
        <v>3216</v>
      </c>
      <c r="AP460">
        <v>8.4490910260485996E-2</v>
      </c>
      <c r="AQ460">
        <f>(Table2[[#This Row],[Sharpe Ratio]]-AVERAGE(Table2[Sharpe Ratio]))/_xlfn.STDEV.P(Table2[Sharpe Ratio])</f>
        <v>0.24716363760725685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>
        <f>_xlfn.RANK.AVG(Table2[[#This Row],[1Y Return vs Nifty Z-Score]],Table2[1Y Return vs Nifty Z-Score])</f>
        <v>591</v>
      </c>
      <c r="AT460">
        <f>_xlfn.RANK.AVG(Table2[[#This Row],[6M Return vs Nifty Z-Score]],Table2[6M Return vs Nifty Z-Score])</f>
        <v>457</v>
      </c>
      <c r="AU460">
        <f>_xlfn.RANK.AVG(Table2[[#This Row],[Sharpe Ratio Z-Score]],Table2[Sharpe Ratio Z-Score])</f>
        <v>279</v>
      </c>
      <c r="AV460">
        <f>(Table2[[#This Row],[Rank 1Y]]+Table2[[#This Row],[Rank 6M]]+Table2[[#This Row],[Rank Sharpe]])/3</f>
        <v>442.33333333333331</v>
      </c>
    </row>
    <row r="461" spans="1:48" x14ac:dyDescent="0.3">
      <c r="A461" t="s">
        <v>1183</v>
      </c>
      <c r="B461" t="s">
        <v>1184</v>
      </c>
      <c r="C461" t="s">
        <v>3179</v>
      </c>
      <c r="D461" t="s">
        <v>291</v>
      </c>
      <c r="E461">
        <v>10479.513009405</v>
      </c>
      <c r="F461">
        <v>132.56</v>
      </c>
      <c r="G461">
        <v>-12.4105913090256</v>
      </c>
      <c r="H461">
        <f>(Table2[[#This Row],[1Y Return vs Nifty]]-AVERAGE(Table2[1Y Return vs Nifty]))/_xlfn.STDEV.P(Table2[1Y Return vs Nifty])</f>
        <v>-0.6736936625426253</v>
      </c>
      <c r="I461">
        <v>9.49320422599531</v>
      </c>
      <c r="J461">
        <f>(Table2[[#This Row],[1M Return vs Nifty]]-AVERAGE(Table2[1M Return vs Nifty]))/_xlfn.STDEV.P(Table2[1M Return vs Nifty])</f>
        <v>0.67376090161604785</v>
      </c>
      <c r="K461">
        <v>-13.0926475203299</v>
      </c>
      <c r="L461">
        <f>(Table2[[#This Row],[6M Return vs Nifty]]-AVERAGE(Table2[6M Return vs Nifty]))/_xlfn.STDEV.P(Table2[6M Return vs Nifty])</f>
        <v>-0.89437438563249561</v>
      </c>
      <c r="M461">
        <v>9.2102360753714294E-2</v>
      </c>
      <c r="N461">
        <f>(Table2[[#This Row],[1W Return vs Nifty]]-AVERAGE(Table2[1W Return vs Nifty]))/_xlfn.STDEV.P(Table2[1W Return vs Nifty])</f>
        <v>1.2039519694354177E-2</v>
      </c>
      <c r="O461">
        <v>131.62</v>
      </c>
      <c r="P461">
        <v>134.76299302766799</v>
      </c>
      <c r="Q461">
        <v>132.49029708669801</v>
      </c>
      <c r="R461">
        <v>56.111945036933697</v>
      </c>
      <c r="S461" s="1">
        <f>(Table2[[#This Row],[Close Price]]-Table2[[#This Row],[20D EMA]])/Table2[[#This Row],[20D EMA]]</f>
        <v>7.1417717672086134E-3</v>
      </c>
      <c r="T461" s="1">
        <f>(Table2[[#This Row],[Close Price]]-Table2[[#This Row],[50D EMA]])/Table2[[#This Row],[50D EMA]]</f>
        <v>-1.6347166074114228E-2</v>
      </c>
      <c r="U461" s="1">
        <f>(Table2[[#This Row],[Close Price]]-Table2[[#This Row],[200D EMA]])/Table2[[#This Row],[200D EMA]]</f>
        <v>5.2609824896372314E-4</v>
      </c>
      <c r="V461">
        <v>0.68158441570510198</v>
      </c>
      <c r="W461">
        <v>132.21</v>
      </c>
      <c r="X461">
        <v>134.11000000000001</v>
      </c>
      <c r="Y461">
        <v>132.21</v>
      </c>
      <c r="Z461">
        <v>134.11000000000001</v>
      </c>
      <c r="AA461">
        <v>127.62</v>
      </c>
      <c r="AB461">
        <v>135.35</v>
      </c>
      <c r="AC461" s="1">
        <f>(Table2[[#This Row],[Close Price]]/Table2[[#This Row],[Day Low]])-1</f>
        <v>2.6473035322591709E-3</v>
      </c>
      <c r="AD461" s="1">
        <f>(Table2[[#This Row],[Day High]]/Table2[[#This Row],[Close Price]])-1</f>
        <v>1.1692818346409339E-2</v>
      </c>
      <c r="AE461" s="1">
        <f>(Table2[[#This Row],[Close Price]]/Table2[[#This Row],[Current Week Low]])-1</f>
        <v>2.6473035322591709E-3</v>
      </c>
      <c r="AF461" s="1">
        <f>(Table2[[#This Row],[Current Week High]]/Table2[[#This Row],[Close Price]])-1</f>
        <v>1.1692818346409339E-2</v>
      </c>
      <c r="AG461" s="1">
        <f>(Table2[[#This Row],[Close Price]]/Table2[[#This Row],[Current Month Low]])-1</f>
        <v>3.870866635323611E-2</v>
      </c>
      <c r="AH461" s="1">
        <f>(Table2[[#This Row],[Current Month High]]/Table2[[#This Row],[Close Price]])-1</f>
        <v>2.1047073023536367E-2</v>
      </c>
      <c r="AI461">
        <v>19.191309595654801</v>
      </c>
      <c r="AJ461">
        <v>31.573200992555801</v>
      </c>
      <c r="AK461" t="str">
        <f>IF(AND(Table2[[#This Row],[20D EMA]]&gt;Table2[[#This Row],[50D EMA]],Table2[[#This Row],[50D EMA]]&gt;Table2[[#This Row],[200D EMA]]),"Uptrend","Downtrend/NoTrend")</f>
        <v>Downtrend/NoTrend</v>
      </c>
      <c r="AL461">
        <v>-0.13</v>
      </c>
      <c r="AM461" t="s">
        <v>3215</v>
      </c>
      <c r="AN461">
        <v>-0.7</v>
      </c>
      <c r="AO461" t="s">
        <v>3215</v>
      </c>
      <c r="AP461">
        <v>0.13437156476013801</v>
      </c>
      <c r="AQ461">
        <f>(Table2[[#This Row],[Sharpe Ratio]]-AVERAGE(Table2[Sharpe Ratio]))/_xlfn.STDEV.P(Table2[Sharpe Ratio])</f>
        <v>0.82737186379930483</v>
      </c>
      <c r="AR4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1">
        <f>_xlfn.RANK.AVG(Table2[[#This Row],[1Y Return vs Nifty Z-Score]],Table2[1Y Return vs Nifty Z-Score])</f>
        <v>560</v>
      </c>
      <c r="AT461">
        <f>_xlfn.RANK.AVG(Table2[[#This Row],[6M Return vs Nifty Z-Score]],Table2[6M Return vs Nifty Z-Score])</f>
        <v>622</v>
      </c>
      <c r="AU461">
        <f>_xlfn.RANK.AVG(Table2[[#This Row],[Sharpe Ratio Z-Score]],Table2[Sharpe Ratio Z-Score])</f>
        <v>147</v>
      </c>
      <c r="AV461">
        <f>(Table2[[#This Row],[Rank 1Y]]+Table2[[#This Row],[Rank 6M]]+Table2[[#This Row],[Rank Sharpe]])/3</f>
        <v>443</v>
      </c>
    </row>
    <row r="462" spans="1:48" x14ac:dyDescent="0.3">
      <c r="A462" t="s">
        <v>32</v>
      </c>
      <c r="B462" t="s">
        <v>33</v>
      </c>
      <c r="C462" t="s">
        <v>3170</v>
      </c>
      <c r="D462" t="s">
        <v>34</v>
      </c>
      <c r="E462">
        <v>705802.97434288997</v>
      </c>
      <c r="F462">
        <v>785.55</v>
      </c>
      <c r="G462">
        <v>4.3589776893702403</v>
      </c>
      <c r="H462">
        <f>(Table2[[#This Row],[1Y Return vs Nifty]]-AVERAGE(Table2[1Y Return vs Nifty]))/_xlfn.STDEV.P(Table2[1Y Return vs Nifty])</f>
        <v>-0.39450319154127506</v>
      </c>
      <c r="I462">
        <v>-5.3799794537868602</v>
      </c>
      <c r="J462">
        <f>(Table2[[#This Row],[1M Return vs Nifty]]-AVERAGE(Table2[1M Return vs Nifty]))/_xlfn.STDEV.P(Table2[1M Return vs Nifty])</f>
        <v>-0.76330053721803315</v>
      </c>
      <c r="K462">
        <v>-7.7886196240970902</v>
      </c>
      <c r="L462">
        <f>(Table2[[#This Row],[6M Return vs Nifty]]-AVERAGE(Table2[6M Return vs Nifty]))/_xlfn.STDEV.P(Table2[6M Return vs Nifty])</f>
        <v>-0.73646688201941446</v>
      </c>
      <c r="M462">
        <v>-0.93953548209862203</v>
      </c>
      <c r="N462">
        <f>(Table2[[#This Row],[1W Return vs Nifty]]-AVERAGE(Table2[1W Return vs Nifty]))/_xlfn.STDEV.P(Table2[1W Return vs Nifty])</f>
        <v>-0.23745975125189128</v>
      </c>
      <c r="O462">
        <v>801.92</v>
      </c>
      <c r="P462">
        <v>816.21363490690101</v>
      </c>
      <c r="Q462">
        <v>764.63219682598697</v>
      </c>
      <c r="R462">
        <v>43.572846559932799</v>
      </c>
      <c r="S462" s="1">
        <f>(Table2[[#This Row],[Close Price]]-Table2[[#This Row],[20D EMA]])/Table2[[#This Row],[20D EMA]]</f>
        <v>-2.0413507581803679E-2</v>
      </c>
      <c r="T462" s="1">
        <f>(Table2[[#This Row],[Close Price]]-Table2[[#This Row],[50D EMA]])/Table2[[#This Row],[50D EMA]]</f>
        <v>-3.7568148332144204E-2</v>
      </c>
      <c r="U462" s="1">
        <f>(Table2[[#This Row],[Close Price]]-Table2[[#This Row],[200D EMA]])/Table2[[#This Row],[200D EMA]]</f>
        <v>2.7356686339972954E-2</v>
      </c>
      <c r="V462">
        <v>1.02617891680354</v>
      </c>
      <c r="W462">
        <v>784.4</v>
      </c>
      <c r="X462">
        <v>795</v>
      </c>
      <c r="Y462">
        <v>784.4</v>
      </c>
      <c r="Z462">
        <v>795</v>
      </c>
      <c r="AA462">
        <v>765.4</v>
      </c>
      <c r="AB462">
        <v>825.95</v>
      </c>
      <c r="AC462" s="1">
        <f>(Table2[[#This Row],[Close Price]]/Table2[[#This Row],[Day Low]])-1</f>
        <v>1.4660887302395675E-3</v>
      </c>
      <c r="AD462" s="1">
        <f>(Table2[[#This Row],[Day High]]/Table2[[#This Row],[Close Price]])-1</f>
        <v>1.2029788046591605E-2</v>
      </c>
      <c r="AE462" s="1">
        <f>(Table2[[#This Row],[Close Price]]/Table2[[#This Row],[Current Week Low]])-1</f>
        <v>1.4660887302395675E-3</v>
      </c>
      <c r="AF462" s="1">
        <f>(Table2[[#This Row],[Current Week High]]/Table2[[#This Row],[Close Price]])-1</f>
        <v>1.2029788046591605E-2</v>
      </c>
      <c r="AG462" s="1">
        <f>(Table2[[#This Row],[Close Price]]/Table2[[#This Row],[Current Month Low]])-1</f>
        <v>2.6326103997909467E-2</v>
      </c>
      <c r="AH462" s="1">
        <f>(Table2[[#This Row],[Current Month High]]/Table2[[#This Row],[Close Price]])-1</f>
        <v>5.1428935140984233E-2</v>
      </c>
      <c r="AI462">
        <v>16.097002100439099</v>
      </c>
      <c r="AJ462">
        <v>44.615243004418197</v>
      </c>
      <c r="AK462" t="str">
        <f>IF(AND(Table2[[#This Row],[20D EMA]]&gt;Table2[[#This Row],[50D EMA]],Table2[[#This Row],[50D EMA]]&gt;Table2[[#This Row],[200D EMA]]),"Uptrend","Downtrend/NoTrend")</f>
        <v>Downtrend/NoTrend</v>
      </c>
      <c r="AL462">
        <v>-0.06</v>
      </c>
      <c r="AM462" t="s">
        <v>3215</v>
      </c>
      <c r="AN462">
        <v>-3.55</v>
      </c>
      <c r="AO462" t="s">
        <v>3215</v>
      </c>
      <c r="AP462">
        <v>6.6530931449342995E-2</v>
      </c>
      <c r="AQ462">
        <f>(Table2[[#This Row],[Sharpe Ratio]]-AVERAGE(Table2[Sharpe Ratio]))/_xlfn.STDEV.P(Table2[Sharpe Ratio])</f>
        <v>3.825444118657343E-2</v>
      </c>
      <c r="AR4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2">
        <f>_xlfn.RANK.AVG(Table2[[#This Row],[1Y Return vs Nifty Z-Score]],Table2[1Y Return vs Nifty Z-Score])</f>
        <v>419</v>
      </c>
      <c r="AT462">
        <f>_xlfn.RANK.AVG(Table2[[#This Row],[6M Return vs Nifty Z-Score]],Table2[6M Return vs Nifty Z-Score])</f>
        <v>572</v>
      </c>
      <c r="AU462">
        <f>_xlfn.RANK.AVG(Table2[[#This Row],[Sharpe Ratio Z-Score]],Table2[Sharpe Ratio Z-Score])</f>
        <v>340</v>
      </c>
      <c r="AV462">
        <f>(Table2[[#This Row],[Rank 1Y]]+Table2[[#This Row],[Rank 6M]]+Table2[[#This Row],[Rank Sharpe]])/3</f>
        <v>443.66666666666669</v>
      </c>
    </row>
    <row r="463" spans="1:48" x14ac:dyDescent="0.3">
      <c r="A463" t="s">
        <v>2093</v>
      </c>
      <c r="B463" t="s">
        <v>2094</v>
      </c>
      <c r="C463" t="s">
        <v>3170</v>
      </c>
      <c r="D463" t="s">
        <v>543</v>
      </c>
      <c r="E463">
        <v>3033.5555925540002</v>
      </c>
      <c r="F463">
        <v>51.81</v>
      </c>
      <c r="G463">
        <v>2.6917503806766501</v>
      </c>
      <c r="H463">
        <f>(Table2[[#This Row],[1Y Return vs Nifty]]-AVERAGE(Table2[1Y Return vs Nifty]))/_xlfn.STDEV.P(Table2[1Y Return vs Nifty])</f>
        <v>-0.42226025420788288</v>
      </c>
      <c r="I463">
        <v>0.150601866995869</v>
      </c>
      <c r="J463">
        <f>(Table2[[#This Row],[1M Return vs Nifty]]-AVERAGE(Table2[1M Return vs Nifty]))/_xlfn.STDEV.P(Table2[1M Return vs Nifty])</f>
        <v>-0.22893040359044103</v>
      </c>
      <c r="K463">
        <v>28.061151278828898</v>
      </c>
      <c r="L463">
        <f>(Table2[[#This Row],[6M Return vs Nifty]]-AVERAGE(Table2[6M Return vs Nifty]))/_xlfn.STDEV.P(Table2[6M Return vs Nifty])</f>
        <v>0.33082536061803691</v>
      </c>
      <c r="M463">
        <v>-4.0486302642742098</v>
      </c>
      <c r="N463">
        <f>(Table2[[#This Row],[1W Return vs Nifty]]-AVERAGE(Table2[1W Return vs Nifty]))/_xlfn.STDEV.P(Table2[1W Return vs Nifty])</f>
        <v>-0.98938726809330035</v>
      </c>
      <c r="O463">
        <v>54.26</v>
      </c>
      <c r="P463">
        <v>53.867717963302503</v>
      </c>
      <c r="Q463">
        <v>48.289010918343202</v>
      </c>
      <c r="R463">
        <v>39.5717453957161</v>
      </c>
      <c r="S463" s="1">
        <f>(Table2[[#This Row],[Close Price]]-Table2[[#This Row],[20D EMA]])/Table2[[#This Row],[20D EMA]]</f>
        <v>-4.5152967194987022E-2</v>
      </c>
      <c r="T463" s="1">
        <f>(Table2[[#This Row],[Close Price]]-Table2[[#This Row],[50D EMA]])/Table2[[#This Row],[50D EMA]]</f>
        <v>-3.8199464189374532E-2</v>
      </c>
      <c r="U463" s="1">
        <f>(Table2[[#This Row],[Close Price]]-Table2[[#This Row],[200D EMA]])/Table2[[#This Row],[200D EMA]]</f>
        <v>7.2914914070424816E-2</v>
      </c>
      <c r="V463">
        <v>0.42916941569133998</v>
      </c>
      <c r="W463">
        <v>51.62</v>
      </c>
      <c r="X463">
        <v>53.5</v>
      </c>
      <c r="Y463">
        <v>51.62</v>
      </c>
      <c r="Z463">
        <v>53.5</v>
      </c>
      <c r="AA463">
        <v>51</v>
      </c>
      <c r="AB463">
        <v>57.9</v>
      </c>
      <c r="AC463" s="1">
        <f>(Table2[[#This Row],[Close Price]]/Table2[[#This Row],[Day Low]])-1</f>
        <v>3.6807438977142226E-3</v>
      </c>
      <c r="AD463" s="1">
        <f>(Table2[[#This Row],[Day High]]/Table2[[#This Row],[Close Price]])-1</f>
        <v>3.2619185485427415E-2</v>
      </c>
      <c r="AE463" s="1">
        <f>(Table2[[#This Row],[Close Price]]/Table2[[#This Row],[Current Week Low]])-1</f>
        <v>3.6807438977142226E-3</v>
      </c>
      <c r="AF463" s="1">
        <f>(Table2[[#This Row],[Current Week High]]/Table2[[#This Row],[Close Price]])-1</f>
        <v>3.2619185485427415E-2</v>
      </c>
      <c r="AG463" s="1">
        <f>(Table2[[#This Row],[Close Price]]/Table2[[#This Row],[Current Month Low]])-1</f>
        <v>1.5882352941176459E-2</v>
      </c>
      <c r="AH463" s="1">
        <f>(Table2[[#This Row],[Current Month High]]/Table2[[#This Row],[Close Price]])-1</f>
        <v>0.11754487550665882</v>
      </c>
      <c r="AI463">
        <v>21.598147075854001</v>
      </c>
      <c r="AJ463">
        <v>55.819548872180398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0.02</v>
      </c>
      <c r="AM463" t="s">
        <v>3216</v>
      </c>
      <c r="AN463">
        <v>-10.49</v>
      </c>
      <c r="AO463" t="s">
        <v>3215</v>
      </c>
      <c r="AP463">
        <v>-5.4453027875006998E-2</v>
      </c>
      <c r="AQ463">
        <f>(Table2[[#This Row],[Sharpe Ratio]]-AVERAGE(Table2[Sharpe Ratio]))/_xlfn.STDEV.P(Table2[Sharpe Ratio])</f>
        <v>-1.3690223706636342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-2.6787749359372217</v>
      </c>
      <c r="AS463">
        <f>_xlfn.RANK.AVG(Table2[[#This Row],[1Y Return vs Nifty Z-Score]],Table2[1Y Return vs Nifty Z-Score])</f>
        <v>437</v>
      </c>
      <c r="AT463">
        <f>_xlfn.RANK.AVG(Table2[[#This Row],[6M Return vs Nifty Z-Score]],Table2[6M Return vs Nifty Z-Score])</f>
        <v>222</v>
      </c>
      <c r="AU463">
        <f>_xlfn.RANK.AVG(Table2[[#This Row],[Sharpe Ratio Z-Score]],Table2[Sharpe Ratio Z-Score])</f>
        <v>672</v>
      </c>
      <c r="AV463">
        <f>(Table2[[#This Row],[Rank 1Y]]+Table2[[#This Row],[Rank 6M]]+Table2[[#This Row],[Rank Sharpe]])/3</f>
        <v>443.66666666666669</v>
      </c>
    </row>
    <row r="464" spans="1:48" x14ac:dyDescent="0.3">
      <c r="A464" t="s">
        <v>1558</v>
      </c>
      <c r="B464" t="s">
        <v>1559</v>
      </c>
      <c r="C464" t="s">
        <v>3184</v>
      </c>
      <c r="D464" t="s">
        <v>383</v>
      </c>
      <c r="E464">
        <v>6406.7775810499998</v>
      </c>
      <c r="F464">
        <v>324.5</v>
      </c>
      <c r="G464">
        <v>15.5614867266135</v>
      </c>
      <c r="H464">
        <f>(Table2[[#This Row],[1Y Return vs Nifty]]-AVERAGE(Table2[1Y Return vs Nifty]))/_xlfn.STDEV.P(Table2[1Y Return vs Nifty])</f>
        <v>-0.20799668235168203</v>
      </c>
      <c r="I464">
        <v>-6.0782159887877496</v>
      </c>
      <c r="J464">
        <f>(Table2[[#This Row],[1M Return vs Nifty]]-AVERAGE(Table2[1M Return vs Nifty]))/_xlfn.STDEV.P(Table2[1M Return vs Nifty])</f>
        <v>-0.83076482874015589</v>
      </c>
      <c r="K464">
        <v>11.227714298663599</v>
      </c>
      <c r="L464">
        <f>(Table2[[#This Row],[6M Return vs Nifty]]-AVERAGE(Table2[6M Return vs Nifty]))/_xlfn.STDEV.P(Table2[6M Return vs Nifty])</f>
        <v>-0.17032698299123458</v>
      </c>
      <c r="M464">
        <v>-3.9762678820239299</v>
      </c>
      <c r="N464">
        <f>(Table2[[#This Row],[1W Return vs Nifty]]-AVERAGE(Table2[1W Return vs Nifty]))/_xlfn.STDEV.P(Table2[1W Return vs Nifty])</f>
        <v>-0.97188659017568857</v>
      </c>
      <c r="O464">
        <v>337.47</v>
      </c>
      <c r="P464">
        <v>333.72320946875402</v>
      </c>
      <c r="Q464">
        <v>292.45073679635499</v>
      </c>
      <c r="R464">
        <v>31.743427651456098</v>
      </c>
      <c r="S464" s="1">
        <f>(Table2[[#This Row],[Close Price]]-Table2[[#This Row],[20D EMA]])/Table2[[#This Row],[20D EMA]]</f>
        <v>-3.8433045900376404E-2</v>
      </c>
      <c r="T464" s="1">
        <f>(Table2[[#This Row],[Close Price]]-Table2[[#This Row],[50D EMA]])/Table2[[#This Row],[50D EMA]]</f>
        <v>-2.7637303031563875E-2</v>
      </c>
      <c r="U464" s="1">
        <f>(Table2[[#This Row],[Close Price]]-Table2[[#This Row],[200D EMA]])/Table2[[#This Row],[200D EMA]]</f>
        <v>0.10958858765318201</v>
      </c>
      <c r="V464">
        <v>0.29108300713808699</v>
      </c>
      <c r="W464">
        <v>323.2</v>
      </c>
      <c r="X464">
        <v>332.1</v>
      </c>
      <c r="Y464">
        <v>323.2</v>
      </c>
      <c r="Z464">
        <v>332.1</v>
      </c>
      <c r="AA464">
        <v>323.2</v>
      </c>
      <c r="AB464">
        <v>358.8</v>
      </c>
      <c r="AC464" s="1">
        <f>(Table2[[#This Row],[Close Price]]/Table2[[#This Row],[Day Low]])-1</f>
        <v>4.0222772277227481E-3</v>
      </c>
      <c r="AD464" s="1">
        <f>(Table2[[#This Row],[Day High]]/Table2[[#This Row],[Close Price]])-1</f>
        <v>2.3420647149460683E-2</v>
      </c>
      <c r="AE464" s="1">
        <f>(Table2[[#This Row],[Close Price]]/Table2[[#This Row],[Current Week Low]])-1</f>
        <v>4.0222772277227481E-3</v>
      </c>
      <c r="AF464" s="1">
        <f>(Table2[[#This Row],[Current Week High]]/Table2[[#This Row],[Close Price]])-1</f>
        <v>2.3420647149460683E-2</v>
      </c>
      <c r="AG464" s="1">
        <f>(Table2[[#This Row],[Close Price]]/Table2[[#This Row],[Current Month Low]])-1</f>
        <v>4.0222772277227481E-3</v>
      </c>
      <c r="AH464" s="1">
        <f>(Table2[[#This Row],[Current Month High]]/Table2[[#This Row],[Close Price]])-1</f>
        <v>0.1057010785824346</v>
      </c>
      <c r="AI464">
        <v>15.007704160246499</v>
      </c>
      <c r="AJ464">
        <v>58.215504631886802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0.04</v>
      </c>
      <c r="AM464" t="s">
        <v>3216</v>
      </c>
      <c r="AN464">
        <v>-8.66</v>
      </c>
      <c r="AO464" t="s">
        <v>3215</v>
      </c>
      <c r="AP464">
        <v>-1.3002041876324E-2</v>
      </c>
      <c r="AQ464">
        <f>(Table2[[#This Row],[Sharpe Ratio]]-AVERAGE(Table2[Sharpe Ratio]))/_xlfn.STDEV.P(Table2[Sharpe Ratio])</f>
        <v>-0.88686744905218939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-3.0678425333109507</v>
      </c>
      <c r="AS464">
        <f>_xlfn.RANK.AVG(Table2[[#This Row],[1Y Return vs Nifty Z-Score]],Table2[1Y Return vs Nifty Z-Score])</f>
        <v>363</v>
      </c>
      <c r="AT464">
        <f>_xlfn.RANK.AVG(Table2[[#This Row],[6M Return vs Nifty Z-Score]],Table2[6M Return vs Nifty Z-Score])</f>
        <v>366</v>
      </c>
      <c r="AU464">
        <f>_xlfn.RANK.AVG(Table2[[#This Row],[Sharpe Ratio Z-Score]],Table2[Sharpe Ratio Z-Score])</f>
        <v>605</v>
      </c>
      <c r="AV464">
        <f>(Table2[[#This Row],[Rank 1Y]]+Table2[[#This Row],[Rank 6M]]+Table2[[#This Row],[Rank Sharpe]])/3</f>
        <v>444.66666666666669</v>
      </c>
    </row>
    <row r="465" spans="1:48" x14ac:dyDescent="0.3">
      <c r="A465" t="s">
        <v>1371</v>
      </c>
      <c r="B465" t="s">
        <v>1372</v>
      </c>
      <c r="C465" t="s">
        <v>3179</v>
      </c>
      <c r="D465" t="s">
        <v>338</v>
      </c>
      <c r="E465">
        <v>8325.1937121560004</v>
      </c>
      <c r="F465">
        <v>214.01</v>
      </c>
      <c r="G465">
        <v>27.757455933958799</v>
      </c>
      <c r="H465">
        <f>(Table2[[#This Row],[1Y Return vs Nifty]]-AVERAGE(Table2[1Y Return vs Nifty]))/_xlfn.STDEV.P(Table2[1Y Return vs Nifty])</f>
        <v>-4.9504151731745516E-3</v>
      </c>
      <c r="I465">
        <v>-12.241576071298899</v>
      </c>
      <c r="J465">
        <f>(Table2[[#This Row],[1M Return vs Nifty]]-AVERAGE(Table2[1M Return vs Nifty]))/_xlfn.STDEV.P(Table2[1M Return vs Nifty])</f>
        <v>-1.4262746603215362</v>
      </c>
      <c r="K465">
        <v>-0.16827281790879101</v>
      </c>
      <c r="L465">
        <f>(Table2[[#This Row],[6M Return vs Nifty]]-AVERAGE(Table2[6M Return vs Nifty]))/_xlfn.STDEV.P(Table2[6M Return vs Nifty])</f>
        <v>-0.5095996851696839</v>
      </c>
      <c r="M465">
        <v>-1.5484229591454199</v>
      </c>
      <c r="N465">
        <f>(Table2[[#This Row],[1W Return vs Nifty]]-AVERAGE(Table2[1W Return vs Nifty]))/_xlfn.STDEV.P(Table2[1W Return vs Nifty])</f>
        <v>-0.38471780567867092</v>
      </c>
      <c r="O465">
        <v>218.41</v>
      </c>
      <c r="P465">
        <v>220.43578565910801</v>
      </c>
      <c r="Q465">
        <v>205.03640795043</v>
      </c>
      <c r="R465">
        <v>45.769621277701397</v>
      </c>
      <c r="S465" s="1">
        <f>(Table2[[#This Row],[Close Price]]-Table2[[#This Row],[20D EMA]])/Table2[[#This Row],[20D EMA]]</f>
        <v>-2.0145597729041738E-2</v>
      </c>
      <c r="T465" s="1">
        <f>(Table2[[#This Row],[Close Price]]-Table2[[#This Row],[50D EMA]])/Table2[[#This Row],[50D EMA]]</f>
        <v>-2.9150374291065175E-2</v>
      </c>
      <c r="U465" s="1">
        <f>(Table2[[#This Row],[Close Price]]-Table2[[#This Row],[200D EMA]])/Table2[[#This Row],[200D EMA]]</f>
        <v>4.3765846950164382E-2</v>
      </c>
      <c r="V465">
        <v>0.53408682999989698</v>
      </c>
      <c r="W465">
        <v>213.6</v>
      </c>
      <c r="X465">
        <v>219.5</v>
      </c>
      <c r="Y465">
        <v>213.6</v>
      </c>
      <c r="Z465">
        <v>219.5</v>
      </c>
      <c r="AA465">
        <v>212.63</v>
      </c>
      <c r="AB465">
        <v>228.5</v>
      </c>
      <c r="AC465" s="1">
        <f>(Table2[[#This Row],[Close Price]]/Table2[[#This Row],[Day Low]])-1</f>
        <v>1.9194756554306025E-3</v>
      </c>
      <c r="AD465" s="1">
        <f>(Table2[[#This Row],[Day High]]/Table2[[#This Row],[Close Price]])-1</f>
        <v>2.5653006868837869E-2</v>
      </c>
      <c r="AE465" s="1">
        <f>(Table2[[#This Row],[Close Price]]/Table2[[#This Row],[Current Week Low]])-1</f>
        <v>1.9194756554306025E-3</v>
      </c>
      <c r="AF465" s="1">
        <f>(Table2[[#This Row],[Current Week High]]/Table2[[#This Row],[Close Price]])-1</f>
        <v>2.5653006868837869E-2</v>
      </c>
      <c r="AG465" s="1">
        <f>(Table2[[#This Row],[Close Price]]/Table2[[#This Row],[Current Month Low]])-1</f>
        <v>6.4901472040632679E-3</v>
      </c>
      <c r="AH465" s="1">
        <f>(Table2[[#This Row],[Current Month High]]/Table2[[#This Row],[Close Price]])-1</f>
        <v>6.7707116489883701E-2</v>
      </c>
      <c r="AI465">
        <v>22.4241857857109</v>
      </c>
      <c r="AJ465">
        <v>59.708955223880601</v>
      </c>
      <c r="AK465" t="str">
        <f>IF(AND(Table2[[#This Row],[20D EMA]]&gt;Table2[[#This Row],[50D EMA]],Table2[[#This Row],[50D EMA]]&gt;Table2[[#This Row],[200D EMA]]),"Uptrend","Downtrend/NoTrend")</f>
        <v>Downtrend/NoTrend</v>
      </c>
      <c r="AL465">
        <v>-0.17</v>
      </c>
      <c r="AM465" t="s">
        <v>3215</v>
      </c>
      <c r="AN465">
        <v>-2.4</v>
      </c>
      <c r="AO465" t="s">
        <v>3215</v>
      </c>
      <c r="AQ465">
        <f>(Table2[[#This Row],[Sharpe Ratio]]-AVERAGE(Table2[Sharpe Ratio]))/_xlfn.STDEV.P(Table2[Sharpe Ratio])</f>
        <v>-0.73562862250492933</v>
      </c>
      <c r="AR4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5">
        <f>_xlfn.RANK.AVG(Table2[[#This Row],[1Y Return vs Nifty Z-Score]],Table2[1Y Return vs Nifty Z-Score])</f>
        <v>297</v>
      </c>
      <c r="AT465">
        <f>_xlfn.RANK.AVG(Table2[[#This Row],[6M Return vs Nifty Z-Score]],Table2[6M Return vs Nifty Z-Score])</f>
        <v>486</v>
      </c>
      <c r="AU465">
        <f>_xlfn.RANK.AVG(Table2[[#This Row],[Sharpe Ratio Z-Score]],Table2[Sharpe Ratio Z-Score])</f>
        <v>551.5</v>
      </c>
      <c r="AV465">
        <f>(Table2[[#This Row],[Rank 1Y]]+Table2[[#This Row],[Rank 6M]]+Table2[[#This Row],[Rank Sharpe]])/3</f>
        <v>444.83333333333331</v>
      </c>
    </row>
    <row r="466" spans="1:48" x14ac:dyDescent="0.3">
      <c r="A466" t="s">
        <v>1590</v>
      </c>
      <c r="B466" t="s">
        <v>1591</v>
      </c>
      <c r="C466" t="s">
        <v>3184</v>
      </c>
      <c r="D466" t="s">
        <v>282</v>
      </c>
      <c r="E466">
        <v>6173.4753523199997</v>
      </c>
      <c r="F466">
        <v>843.75</v>
      </c>
      <c r="G466">
        <v>-8.2285336006521295</v>
      </c>
      <c r="H466">
        <f>(Table2[[#This Row],[1Y Return vs Nifty]]-AVERAGE(Table2[1Y Return vs Nifty]))/_xlfn.STDEV.P(Table2[1Y Return vs Nifty])</f>
        <v>-0.60406810082023954</v>
      </c>
      <c r="I466">
        <v>12.0404841644868</v>
      </c>
      <c r="J466">
        <f>(Table2[[#This Row],[1M Return vs Nifty]]-AVERAGE(Table2[1M Return vs Nifty]))/_xlfn.STDEV.P(Table2[1M Return vs Nifty])</f>
        <v>0.91988156094050688</v>
      </c>
      <c r="K466">
        <v>5.7180632840024899</v>
      </c>
      <c r="L466">
        <f>(Table2[[#This Row],[6M Return vs Nifty]]-AVERAGE(Table2[6M Return vs Nifty]))/_xlfn.STDEV.P(Table2[6M Return vs Nifty])</f>
        <v>-0.33435614243859429</v>
      </c>
      <c r="M466">
        <v>4.0680182741019504</v>
      </c>
      <c r="N466">
        <f>(Table2[[#This Row],[1W Return vs Nifty]]-AVERAGE(Table2[1W Return vs Nifty]))/_xlfn.STDEV.P(Table2[1W Return vs Nifty])</f>
        <v>0.97360575982107367</v>
      </c>
      <c r="O466">
        <v>798.06</v>
      </c>
      <c r="P466">
        <v>783.13869830612202</v>
      </c>
      <c r="Q466">
        <v>766.43489175350601</v>
      </c>
      <c r="R466">
        <v>69.413556092546798</v>
      </c>
      <c r="S466" s="1">
        <f>(Table2[[#This Row],[Close Price]]-Table2[[#This Row],[20D EMA]])/Table2[[#This Row],[20D EMA]]</f>
        <v>5.7251334486128937E-2</v>
      </c>
      <c r="T466" s="1">
        <f>(Table2[[#This Row],[Close Price]]-Table2[[#This Row],[50D EMA]])/Table2[[#This Row],[50D EMA]]</f>
        <v>7.7395360266292901E-2</v>
      </c>
      <c r="U466" s="1">
        <f>(Table2[[#This Row],[Close Price]]-Table2[[#This Row],[200D EMA]])/Table2[[#This Row],[200D EMA]]</f>
        <v>0.10087628979104385</v>
      </c>
      <c r="V466">
        <v>2.5023891922930801</v>
      </c>
      <c r="W466">
        <v>832.6</v>
      </c>
      <c r="X466">
        <v>854.9</v>
      </c>
      <c r="Y466">
        <v>832.6</v>
      </c>
      <c r="Z466">
        <v>854.9</v>
      </c>
      <c r="AA466">
        <v>768.55</v>
      </c>
      <c r="AB466">
        <v>865</v>
      </c>
      <c r="AC466" s="1">
        <f>(Table2[[#This Row],[Close Price]]/Table2[[#This Row],[Day Low]])-1</f>
        <v>1.3391784770597992E-2</v>
      </c>
      <c r="AD466" s="1">
        <f>(Table2[[#This Row],[Day High]]/Table2[[#This Row],[Close Price]])-1</f>
        <v>1.321481481481479E-2</v>
      </c>
      <c r="AE466" s="1">
        <f>(Table2[[#This Row],[Close Price]]/Table2[[#This Row],[Current Week Low]])-1</f>
        <v>1.3391784770597992E-2</v>
      </c>
      <c r="AF466" s="1">
        <f>(Table2[[#This Row],[Current Week High]]/Table2[[#This Row],[Close Price]])-1</f>
        <v>1.321481481481479E-2</v>
      </c>
      <c r="AG466" s="1">
        <f>(Table2[[#This Row],[Close Price]]/Table2[[#This Row],[Current Month Low]])-1</f>
        <v>9.7846594235898809E-2</v>
      </c>
      <c r="AH466" s="1">
        <f>(Table2[[#This Row],[Current Month High]]/Table2[[#This Row],[Close Price]])-1</f>
        <v>2.5185185185185199E-2</v>
      </c>
      <c r="AI466">
        <v>2.96888888888888</v>
      </c>
      <c r="AJ466">
        <v>30.8139534883721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7.0000000000000007E-2</v>
      </c>
      <c r="AM466" t="s">
        <v>3216</v>
      </c>
      <c r="AN466">
        <v>9.69</v>
      </c>
      <c r="AO466" t="s">
        <v>3216</v>
      </c>
      <c r="AP466">
        <v>5.1509949444365002E-2</v>
      </c>
      <c r="AQ466">
        <f>(Table2[[#This Row],[Sharpe Ratio]]-AVERAGE(Table2[Sharpe Ratio]))/_xlfn.STDEV.P(Table2[Sharpe Ratio])</f>
        <v>-0.1364685533730059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0.81859452412974076</v>
      </c>
      <c r="AS466">
        <f>_xlfn.RANK.AVG(Table2[[#This Row],[1Y Return vs Nifty Z-Score]],Table2[1Y Return vs Nifty Z-Score])</f>
        <v>533</v>
      </c>
      <c r="AT466">
        <f>_xlfn.RANK.AVG(Table2[[#This Row],[6M Return vs Nifty Z-Score]],Table2[6M Return vs Nifty Z-Score])</f>
        <v>422</v>
      </c>
      <c r="AU466">
        <f>_xlfn.RANK.AVG(Table2[[#This Row],[Sharpe Ratio Z-Score]],Table2[Sharpe Ratio Z-Score])</f>
        <v>381</v>
      </c>
      <c r="AV466">
        <f>(Table2[[#This Row],[Rank 1Y]]+Table2[[#This Row],[Rank 6M]]+Table2[[#This Row],[Rank Sharpe]])/3</f>
        <v>445.33333333333331</v>
      </c>
    </row>
    <row r="467" spans="1:48" x14ac:dyDescent="0.3">
      <c r="A467" t="s">
        <v>743</v>
      </c>
      <c r="B467" t="s">
        <v>744</v>
      </c>
      <c r="C467" t="s">
        <v>3169</v>
      </c>
      <c r="D467" t="s">
        <v>258</v>
      </c>
      <c r="E467">
        <v>23472.782264400001</v>
      </c>
      <c r="F467">
        <v>2150.65</v>
      </c>
      <c r="G467">
        <v>2.7294523792577801</v>
      </c>
      <c r="H467">
        <f>(Table2[[#This Row],[1Y Return vs Nifty]]-AVERAGE(Table2[1Y Return vs Nifty]))/_xlfn.STDEV.P(Table2[1Y Return vs Nifty])</f>
        <v>-0.42163256731011201</v>
      </c>
      <c r="I467">
        <v>17.245316097259899</v>
      </c>
      <c r="J467">
        <f>(Table2[[#This Row],[1M Return vs Nifty]]-AVERAGE(Table2[1M Return vs Nifty]))/_xlfn.STDEV.P(Table2[1M Return vs Nifty])</f>
        <v>1.4227774726186464</v>
      </c>
      <c r="K467">
        <v>-7.47525509836316</v>
      </c>
      <c r="L467">
        <f>(Table2[[#This Row],[6M Return vs Nifty]]-AVERAGE(Table2[6M Return vs Nifty]))/_xlfn.STDEV.P(Table2[6M Return vs Nifty])</f>
        <v>-0.72713763056229308</v>
      </c>
      <c r="M467">
        <v>6.3678530473931696</v>
      </c>
      <c r="N467">
        <f>(Table2[[#This Row],[1W Return vs Nifty]]-AVERAGE(Table2[1W Return vs Nifty]))/_xlfn.STDEV.P(Table2[1W Return vs Nifty])</f>
        <v>1.5298155801650866</v>
      </c>
      <c r="O467">
        <v>2003.77</v>
      </c>
      <c r="P467">
        <v>1921.6174413527999</v>
      </c>
      <c r="Q467">
        <v>1855.38086372574</v>
      </c>
      <c r="R467">
        <v>78.363364034914497</v>
      </c>
      <c r="S467" s="1">
        <f>(Table2[[#This Row],[Close Price]]-Table2[[#This Row],[20D EMA]])/Table2[[#This Row],[20D EMA]]</f>
        <v>7.3301826057880951E-2</v>
      </c>
      <c r="T467" s="1">
        <f>(Table2[[#This Row],[Close Price]]-Table2[[#This Row],[50D EMA]])/Table2[[#This Row],[50D EMA]]</f>
        <v>0.11918738543815646</v>
      </c>
      <c r="U467" s="1">
        <f>(Table2[[#This Row],[Close Price]]-Table2[[#This Row],[200D EMA]])/Table2[[#This Row],[200D EMA]]</f>
        <v>0.15914206190600572</v>
      </c>
      <c r="V467">
        <v>0.69044673992786099</v>
      </c>
      <c r="W467">
        <v>2103.0500000000002</v>
      </c>
      <c r="X467">
        <v>2156.8000000000002</v>
      </c>
      <c r="Y467">
        <v>2103.0500000000002</v>
      </c>
      <c r="Z467">
        <v>2156.8000000000002</v>
      </c>
      <c r="AA467">
        <v>1925</v>
      </c>
      <c r="AB467">
        <v>2156.8000000000002</v>
      </c>
      <c r="AC467" s="1">
        <f>(Table2[[#This Row],[Close Price]]/Table2[[#This Row],[Day Low]])-1</f>
        <v>2.2633793775706623E-2</v>
      </c>
      <c r="AD467" s="1">
        <f>(Table2[[#This Row],[Day High]]/Table2[[#This Row],[Close Price]])-1</f>
        <v>2.8596005858694262E-3</v>
      </c>
      <c r="AE467" s="1">
        <f>(Table2[[#This Row],[Close Price]]/Table2[[#This Row],[Current Week Low]])-1</f>
        <v>2.2633793775706623E-2</v>
      </c>
      <c r="AF467" s="1">
        <f>(Table2[[#This Row],[Current Week High]]/Table2[[#This Row],[Close Price]])-1</f>
        <v>2.8596005858694262E-3</v>
      </c>
      <c r="AG467" s="1">
        <f>(Table2[[#This Row],[Close Price]]/Table2[[#This Row],[Current Month Low]])-1</f>
        <v>0.11722077922077934</v>
      </c>
      <c r="AH467" s="1">
        <f>(Table2[[#This Row],[Current Month High]]/Table2[[#This Row],[Close Price]])-1</f>
        <v>2.8596005858694262E-3</v>
      </c>
      <c r="AI467">
        <v>14.335200985748401</v>
      </c>
      <c r="AJ467">
        <v>39.462421373451797</v>
      </c>
      <c r="AK467" t="str">
        <f>IF(AND(Table2[[#This Row],[20D EMA]]&gt;Table2[[#This Row],[50D EMA]],Table2[[#This Row],[50D EMA]]&gt;Table2[[#This Row],[200D EMA]]),"Uptrend","Downtrend/NoTrend")</f>
        <v>Uptrend</v>
      </c>
      <c r="AL467">
        <v>-0.03</v>
      </c>
      <c r="AM467" t="s">
        <v>3215</v>
      </c>
      <c r="AN467">
        <v>6.98</v>
      </c>
      <c r="AO467" t="s">
        <v>3216</v>
      </c>
      <c r="AP467">
        <v>6.8272693765671993E-2</v>
      </c>
      <c r="AQ467">
        <f>(Table2[[#This Row],[Sharpe Ratio]]-AVERAGE(Table2[Sharpe Ratio]))/_xlfn.STDEV.P(Table2[Sharpe Ratio])</f>
        <v>5.8514496595679005E-2</v>
      </c>
      <c r="AR4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1.8623373515070067</v>
      </c>
      <c r="AS467">
        <f>_xlfn.RANK.AVG(Table2[[#This Row],[1Y Return vs Nifty Z-Score]],Table2[1Y Return vs Nifty Z-Score])</f>
        <v>436</v>
      </c>
      <c r="AT467">
        <f>_xlfn.RANK.AVG(Table2[[#This Row],[6M Return vs Nifty Z-Score]],Table2[6M Return vs Nifty Z-Score])</f>
        <v>568</v>
      </c>
      <c r="AU467">
        <f>_xlfn.RANK.AVG(Table2[[#This Row],[Sharpe Ratio Z-Score]],Table2[Sharpe Ratio Z-Score])</f>
        <v>333</v>
      </c>
      <c r="AV467">
        <f>(Table2[[#This Row],[Rank 1Y]]+Table2[[#This Row],[Rank 6M]]+Table2[[#This Row],[Rank Sharpe]])/3</f>
        <v>445.66666666666669</v>
      </c>
    </row>
    <row r="468" spans="1:48" x14ac:dyDescent="0.3">
      <c r="A468" t="s">
        <v>1239</v>
      </c>
      <c r="B468" t="s">
        <v>1240</v>
      </c>
      <c r="C468" t="s">
        <v>3172</v>
      </c>
      <c r="D468" t="s">
        <v>220</v>
      </c>
      <c r="E468">
        <v>9741.5294035999996</v>
      </c>
      <c r="F468">
        <v>714.25</v>
      </c>
      <c r="G468">
        <v>-16.730487294774498</v>
      </c>
      <c r="H468">
        <f>(Table2[[#This Row],[1Y Return vs Nifty]]-AVERAGE(Table2[1Y Return vs Nifty]))/_xlfn.STDEV.P(Table2[1Y Return vs Nifty])</f>
        <v>-0.74561404374344487</v>
      </c>
      <c r="I468">
        <v>5.06598818158814</v>
      </c>
      <c r="J468">
        <f>(Table2[[#This Row],[1M Return vs Nifty]]-AVERAGE(Table2[1M Return vs Nifty]))/_xlfn.STDEV.P(Table2[1M Return vs Nifty])</f>
        <v>0.24599899160524674</v>
      </c>
      <c r="K468">
        <v>7.9838198537821103</v>
      </c>
      <c r="L468">
        <f>(Table2[[#This Row],[6M Return vs Nifty]]-AVERAGE(Table2[6M Return vs Nifty]))/_xlfn.STDEV.P(Table2[6M Return vs Nifty])</f>
        <v>-0.26690175292021501</v>
      </c>
      <c r="M468">
        <v>-5.3882816504281701</v>
      </c>
      <c r="N468">
        <f>(Table2[[#This Row],[1W Return vs Nifty]]-AVERAGE(Table2[1W Return vs Nifty]))/_xlfn.STDEV.P(Table2[1W Return vs Nifty])</f>
        <v>-1.3133789154367199</v>
      </c>
      <c r="O468">
        <v>727.83</v>
      </c>
      <c r="P468">
        <v>686.404160287693</v>
      </c>
      <c r="Q468">
        <v>632.757749910965</v>
      </c>
      <c r="R468">
        <v>45.808430328234898</v>
      </c>
      <c r="S468" s="1">
        <f>(Table2[[#This Row],[Close Price]]-Table2[[#This Row],[20D EMA]])/Table2[[#This Row],[20D EMA]]</f>
        <v>-1.8658203151834963E-2</v>
      </c>
      <c r="T468" s="1">
        <f>(Table2[[#This Row],[Close Price]]-Table2[[#This Row],[50D EMA]])/Table2[[#This Row],[50D EMA]]</f>
        <v>4.0567702416949153E-2</v>
      </c>
      <c r="U468" s="1">
        <f>(Table2[[#This Row],[Close Price]]-Table2[[#This Row],[200D EMA]])/Table2[[#This Row],[200D EMA]]</f>
        <v>0.12878901933718193</v>
      </c>
      <c r="V468">
        <v>2.6595990142419499</v>
      </c>
      <c r="W468">
        <v>710</v>
      </c>
      <c r="X468">
        <v>753</v>
      </c>
      <c r="Y468">
        <v>710</v>
      </c>
      <c r="Z468">
        <v>753</v>
      </c>
      <c r="AA468">
        <v>710</v>
      </c>
      <c r="AB468">
        <v>855</v>
      </c>
      <c r="AC468" s="1">
        <f>(Table2[[#This Row],[Close Price]]/Table2[[#This Row],[Day Low]])-1</f>
        <v>5.985915492957794E-3</v>
      </c>
      <c r="AD468" s="1">
        <f>(Table2[[#This Row],[Day High]]/Table2[[#This Row],[Close Price]])-1</f>
        <v>5.4252712635631806E-2</v>
      </c>
      <c r="AE468" s="1">
        <f>(Table2[[#This Row],[Close Price]]/Table2[[#This Row],[Current Week Low]])-1</f>
        <v>5.985915492957794E-3</v>
      </c>
      <c r="AF468" s="1">
        <f>(Table2[[#This Row],[Current Week High]]/Table2[[#This Row],[Close Price]])-1</f>
        <v>5.4252712635631806E-2</v>
      </c>
      <c r="AG468" s="1">
        <f>(Table2[[#This Row],[Close Price]]/Table2[[#This Row],[Current Month Low]])-1</f>
        <v>5.985915492957794E-3</v>
      </c>
      <c r="AH468" s="1">
        <f>(Table2[[#This Row],[Current Month High]]/Table2[[#This Row],[Close Price]])-1</f>
        <v>0.19705985299264972</v>
      </c>
      <c r="AI468">
        <v>19.705985299264899</v>
      </c>
      <c r="AJ468">
        <v>29.486947063089101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7.0000000000000007E-2</v>
      </c>
      <c r="AM468" t="s">
        <v>3216</v>
      </c>
      <c r="AN468">
        <v>-0.76</v>
      </c>
      <c r="AO468" t="s">
        <v>3215</v>
      </c>
      <c r="AP468">
        <v>6.2208114962848997E-2</v>
      </c>
      <c r="AQ468">
        <f>(Table2[[#This Row],[Sharpe Ratio]]-AVERAGE(Table2[Sharpe Ratio]))/_xlfn.STDEV.P(Table2[Sharpe Ratio])</f>
        <v>-1.2028252794515403E-2</v>
      </c>
      <c r="AR4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-2.0919239732896484</v>
      </c>
      <c r="AS468">
        <f>_xlfn.RANK.AVG(Table2[[#This Row],[1Y Return vs Nifty Z-Score]],Table2[1Y Return vs Nifty Z-Score])</f>
        <v>585</v>
      </c>
      <c r="AT468">
        <f>_xlfn.RANK.AVG(Table2[[#This Row],[6M Return vs Nifty Z-Score]],Table2[6M Return vs Nifty Z-Score])</f>
        <v>399</v>
      </c>
      <c r="AU468">
        <f>_xlfn.RANK.AVG(Table2[[#This Row],[Sharpe Ratio Z-Score]],Table2[Sharpe Ratio Z-Score])</f>
        <v>354</v>
      </c>
      <c r="AV468">
        <f>(Table2[[#This Row],[Rank 1Y]]+Table2[[#This Row],[Rank 6M]]+Table2[[#This Row],[Rank Sharpe]])/3</f>
        <v>446</v>
      </c>
    </row>
    <row r="469" spans="1:48" x14ac:dyDescent="0.3">
      <c r="A469" t="s">
        <v>491</v>
      </c>
      <c r="B469" t="s">
        <v>492</v>
      </c>
      <c r="C469" t="s">
        <v>3179</v>
      </c>
      <c r="D469" t="s">
        <v>493</v>
      </c>
      <c r="E469">
        <v>44647.57851462</v>
      </c>
      <c r="F469">
        <v>664.25</v>
      </c>
      <c r="G469">
        <v>-2.46082669073889</v>
      </c>
      <c r="H469">
        <f>(Table2[[#This Row],[1Y Return vs Nifty]]-AVERAGE(Table2[1Y Return vs Nifty]))/_xlfn.STDEV.P(Table2[1Y Return vs Nifty])</f>
        <v>-0.50804364074434505</v>
      </c>
      <c r="I469">
        <v>1.6582800399725099</v>
      </c>
      <c r="J469">
        <f>(Table2[[#This Row],[1M Return vs Nifty]]-AVERAGE(Table2[1M Return vs Nifty]))/_xlfn.STDEV.P(Table2[1M Return vs Nifty])</f>
        <v>-8.3257075592633206E-2</v>
      </c>
      <c r="K469">
        <v>35.484869446963202</v>
      </c>
      <c r="L469">
        <f>(Table2[[#This Row],[6M Return vs Nifty]]-AVERAGE(Table2[6M Return vs Nifty]))/_xlfn.STDEV.P(Table2[6M Return vs Nifty])</f>
        <v>0.55183867849477042</v>
      </c>
      <c r="M469">
        <v>3.8536440906365899</v>
      </c>
      <c r="N469">
        <f>(Table2[[#This Row],[1W Return vs Nifty]]-AVERAGE(Table2[1W Return vs Nifty]))/_xlfn.STDEV.P(Table2[1W Return vs Nifty])</f>
        <v>0.92175985008164207</v>
      </c>
      <c r="O469">
        <v>651.4</v>
      </c>
      <c r="P469">
        <v>619.89042775602002</v>
      </c>
      <c r="Q469">
        <v>549.29312552081205</v>
      </c>
      <c r="R469">
        <v>73.4839124442274</v>
      </c>
      <c r="S469" s="1">
        <f>(Table2[[#This Row],[Close Price]]-Table2[[#This Row],[20D EMA]])/Table2[[#This Row],[20D EMA]]</f>
        <v>1.9726742400982534E-2</v>
      </c>
      <c r="T469" s="1">
        <f>(Table2[[#This Row],[Close Price]]-Table2[[#This Row],[50D EMA]])/Table2[[#This Row],[50D EMA]]</f>
        <v>7.1560343986210528E-2</v>
      </c>
      <c r="U469" s="1">
        <f>(Table2[[#This Row],[Close Price]]-Table2[[#This Row],[200D EMA]])/Table2[[#This Row],[200D EMA]]</f>
        <v>0.20928147311181372</v>
      </c>
      <c r="V469">
        <v>0.63163413634973997</v>
      </c>
      <c r="W469">
        <v>662.9</v>
      </c>
      <c r="X469">
        <v>685</v>
      </c>
      <c r="Y469">
        <v>662.9</v>
      </c>
      <c r="Z469">
        <v>685</v>
      </c>
      <c r="AA469">
        <v>634.79999999999995</v>
      </c>
      <c r="AB469">
        <v>685</v>
      </c>
      <c r="AC469" s="1">
        <f>(Table2[[#This Row],[Close Price]]/Table2[[#This Row],[Day Low]])-1</f>
        <v>2.036506260371107E-3</v>
      </c>
      <c r="AD469" s="1">
        <f>(Table2[[#This Row],[Day High]]/Table2[[#This Row],[Close Price]])-1</f>
        <v>3.1238238614979208E-2</v>
      </c>
      <c r="AE469" s="1">
        <f>(Table2[[#This Row],[Close Price]]/Table2[[#This Row],[Current Week Low]])-1</f>
        <v>2.036506260371107E-3</v>
      </c>
      <c r="AF469" s="1">
        <f>(Table2[[#This Row],[Current Week High]]/Table2[[#This Row],[Close Price]])-1</f>
        <v>3.1238238614979208E-2</v>
      </c>
      <c r="AG469" s="1">
        <f>(Table2[[#This Row],[Close Price]]/Table2[[#This Row],[Current Month Low]])-1</f>
        <v>4.639256458727159E-2</v>
      </c>
      <c r="AH469" s="1">
        <f>(Table2[[#This Row],[Current Month High]]/Table2[[#This Row],[Close Price]])-1</f>
        <v>3.1238238614979208E-2</v>
      </c>
      <c r="AI469">
        <v>3.1238238614979199</v>
      </c>
      <c r="AJ469">
        <v>57.760361002256197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0.06</v>
      </c>
      <c r="AM469" t="s">
        <v>3216</v>
      </c>
      <c r="AN469">
        <v>2.0499999999999998</v>
      </c>
      <c r="AO469" t="s">
        <v>3216</v>
      </c>
      <c r="AP469">
        <v>-7.0033435973478997E-2</v>
      </c>
      <c r="AQ469">
        <f>(Table2[[#This Row],[Sharpe Ratio]]-AVERAGE(Table2[Sharpe Ratio]))/_xlfn.STDEV.P(Table2[Sharpe Ratio])</f>
        <v>-1.5502525697626801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-0.66795475752324573</v>
      </c>
      <c r="AS469">
        <f>_xlfn.RANK.AVG(Table2[[#This Row],[1Y Return vs Nifty Z-Score]],Table2[1Y Return vs Nifty Z-Score])</f>
        <v>485</v>
      </c>
      <c r="AT469">
        <f>_xlfn.RANK.AVG(Table2[[#This Row],[6M Return vs Nifty Z-Score]],Table2[6M Return vs Nifty Z-Score])</f>
        <v>168</v>
      </c>
      <c r="AU469">
        <f>_xlfn.RANK.AVG(Table2[[#This Row],[Sharpe Ratio Z-Score]],Table2[Sharpe Ratio Z-Score])</f>
        <v>690</v>
      </c>
      <c r="AV469">
        <f>(Table2[[#This Row],[Rank 1Y]]+Table2[[#This Row],[Rank 6M]]+Table2[[#This Row],[Rank Sharpe]])/3</f>
        <v>447.66666666666669</v>
      </c>
    </row>
    <row r="470" spans="1:48" x14ac:dyDescent="0.3">
      <c r="A470" t="s">
        <v>1389</v>
      </c>
      <c r="B470" t="s">
        <v>1390</v>
      </c>
      <c r="C470" t="s">
        <v>3183</v>
      </c>
      <c r="D470" t="s">
        <v>135</v>
      </c>
      <c r="E470">
        <v>8242.1590853939997</v>
      </c>
      <c r="F470">
        <v>128.24</v>
      </c>
      <c r="G470">
        <v>41.269430058495701</v>
      </c>
      <c r="H470">
        <f>(Table2[[#This Row],[1Y Return vs Nifty]]-AVERAGE(Table2[1Y Return vs Nifty]))/_xlfn.STDEV.P(Table2[1Y Return vs Nifty])</f>
        <v>0.22000554048366908</v>
      </c>
      <c r="I470">
        <v>-6.3761350175291698</v>
      </c>
      <c r="J470">
        <f>(Table2[[#This Row],[1M Return vs Nifty]]-AVERAGE(Table2[1M Return vs Nifty]))/_xlfn.STDEV.P(Table2[1M Return vs Nifty])</f>
        <v>-0.85955005437286081</v>
      </c>
      <c r="K470">
        <v>-8.8792549849929792</v>
      </c>
      <c r="L470">
        <f>(Table2[[#This Row],[6M Return vs Nifty]]-AVERAGE(Table2[6M Return vs Nifty]))/_xlfn.STDEV.P(Table2[6M Return vs Nifty])</f>
        <v>-0.76893645242147446</v>
      </c>
      <c r="M470">
        <v>-0.99296843224532305</v>
      </c>
      <c r="N470">
        <f>(Table2[[#This Row],[1W Return vs Nifty]]-AVERAGE(Table2[1W Return vs Nifty]))/_xlfn.STDEV.P(Table2[1W Return vs Nifty])</f>
        <v>-0.25038238897643356</v>
      </c>
      <c r="O470">
        <v>131.19999999999999</v>
      </c>
      <c r="P470">
        <v>133.12604925170101</v>
      </c>
      <c r="Q470">
        <v>120.95901087351101</v>
      </c>
      <c r="R470">
        <v>46.720984459940397</v>
      </c>
      <c r="S470" s="1">
        <f>(Table2[[#This Row],[Close Price]]-Table2[[#This Row],[20D EMA]])/Table2[[#This Row],[20D EMA]]</f>
        <v>-2.2560975609755944E-2</v>
      </c>
      <c r="T470" s="1">
        <f>(Table2[[#This Row],[Close Price]]-Table2[[#This Row],[50D EMA]])/Table2[[#This Row],[50D EMA]]</f>
        <v>-3.6702428106034739E-2</v>
      </c>
      <c r="U470" s="1">
        <f>(Table2[[#This Row],[Close Price]]-Table2[[#This Row],[200D EMA]])/Table2[[#This Row],[200D EMA]]</f>
        <v>6.0193854710856261E-2</v>
      </c>
      <c r="V470">
        <v>0.462206503124374</v>
      </c>
      <c r="W470">
        <v>127.68</v>
      </c>
      <c r="X470">
        <v>130.80000000000001</v>
      </c>
      <c r="Y470">
        <v>127.68</v>
      </c>
      <c r="Z470">
        <v>130.80000000000001</v>
      </c>
      <c r="AA470">
        <v>124.84</v>
      </c>
      <c r="AB470">
        <v>136.29</v>
      </c>
      <c r="AC470" s="1">
        <f>(Table2[[#This Row],[Close Price]]/Table2[[#This Row],[Day Low]])-1</f>
        <v>4.3859649122808264E-3</v>
      </c>
      <c r="AD470" s="1">
        <f>(Table2[[#This Row],[Day High]]/Table2[[#This Row],[Close Price]])-1</f>
        <v>1.9962570180910744E-2</v>
      </c>
      <c r="AE470" s="1">
        <f>(Table2[[#This Row],[Close Price]]/Table2[[#This Row],[Current Week Low]])-1</f>
        <v>4.3859649122808264E-3</v>
      </c>
      <c r="AF470" s="1">
        <f>(Table2[[#This Row],[Current Week High]]/Table2[[#This Row],[Close Price]])-1</f>
        <v>1.9962570180910744E-2</v>
      </c>
      <c r="AG470" s="1">
        <f>(Table2[[#This Row],[Close Price]]/Table2[[#This Row],[Current Month Low]])-1</f>
        <v>2.7234860621595747E-2</v>
      </c>
      <c r="AH470" s="1">
        <f>(Table2[[#This Row],[Current Month High]]/Table2[[#This Row],[Close Price]])-1</f>
        <v>6.2772925764192022E-2</v>
      </c>
      <c r="AI470">
        <v>28.165938864628799</v>
      </c>
      <c r="AJ470">
        <v>85.855072463768096</v>
      </c>
      <c r="AK470" t="str">
        <f>IF(AND(Table2[[#This Row],[20D EMA]]&gt;Table2[[#This Row],[50D EMA]],Table2[[#This Row],[50D EMA]]&gt;Table2[[#This Row],[200D EMA]]),"Uptrend","Downtrend/NoTrend")</f>
        <v>Downtrend/NoTrend</v>
      </c>
      <c r="AL470">
        <v>-0.08</v>
      </c>
      <c r="AM470" t="s">
        <v>3215</v>
      </c>
      <c r="AN470">
        <v>-5.04</v>
      </c>
      <c r="AO470" t="s">
        <v>3215</v>
      </c>
      <c r="AP470">
        <v>1.321177521948E-3</v>
      </c>
      <c r="AQ470">
        <f>(Table2[[#This Row],[Sharpe Ratio]]-AVERAGE(Table2[Sharpe Ratio]))/_xlfn.STDEV.P(Table2[Sharpe Ratio])</f>
        <v>-0.72026077951683054</v>
      </c>
      <c r="AR4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0">
        <f>_xlfn.RANK.AVG(Table2[[#This Row],[1Y Return vs Nifty Z-Score]],Table2[1Y Return vs Nifty Z-Score])</f>
        <v>242</v>
      </c>
      <c r="AT470">
        <f>_xlfn.RANK.AVG(Table2[[#This Row],[6M Return vs Nifty Z-Score]],Table2[6M Return vs Nifty Z-Score])</f>
        <v>579</v>
      </c>
      <c r="AU470">
        <f>_xlfn.RANK.AVG(Table2[[#This Row],[Sharpe Ratio Z-Score]],Table2[Sharpe Ratio Z-Score])</f>
        <v>526</v>
      </c>
      <c r="AV470">
        <f>(Table2[[#This Row],[Rank 1Y]]+Table2[[#This Row],[Rank 6M]]+Table2[[#This Row],[Rank Sharpe]])/3</f>
        <v>449</v>
      </c>
    </row>
    <row r="471" spans="1:48" x14ac:dyDescent="0.3">
      <c r="A471" t="s">
        <v>1303</v>
      </c>
      <c r="B471" t="s">
        <v>1304</v>
      </c>
      <c r="C471" t="s">
        <v>3169</v>
      </c>
      <c r="D471" t="s">
        <v>258</v>
      </c>
      <c r="E471">
        <v>8802.3807464000001</v>
      </c>
      <c r="F471">
        <v>742.25</v>
      </c>
      <c r="G471">
        <v>4.5781342010268897</v>
      </c>
      <c r="H471">
        <f>(Table2[[#This Row],[1Y Return vs Nifty]]-AVERAGE(Table2[1Y Return vs Nifty]))/_xlfn.STDEV.P(Table2[1Y Return vs Nifty])</f>
        <v>-0.39085453427892769</v>
      </c>
      <c r="I471">
        <v>-0.55423247374472195</v>
      </c>
      <c r="J471">
        <f>(Table2[[#This Row],[1M Return vs Nifty]]-AVERAGE(Table2[1M Return vs Nifty]))/_xlfn.STDEV.P(Table2[1M Return vs Nifty])</f>
        <v>-0.29703218150509253</v>
      </c>
      <c r="K471">
        <v>-14.4434102186102</v>
      </c>
      <c r="L471">
        <f>(Table2[[#This Row],[6M Return vs Nifty]]-AVERAGE(Table2[6M Return vs Nifty]))/_xlfn.STDEV.P(Table2[6M Return vs Nifty])</f>
        <v>-0.93458827021832236</v>
      </c>
      <c r="M471">
        <v>-0.45737384469766301</v>
      </c>
      <c r="N471">
        <f>(Table2[[#This Row],[1W Return vs Nifty]]-AVERAGE(Table2[1W Return vs Nifty]))/_xlfn.STDEV.P(Table2[1W Return vs Nifty])</f>
        <v>-0.1208500535335746</v>
      </c>
      <c r="O471">
        <v>746.91</v>
      </c>
      <c r="P471">
        <v>754.65161691189201</v>
      </c>
      <c r="Q471">
        <v>717.43109073618302</v>
      </c>
      <c r="R471">
        <v>51.941069213718897</v>
      </c>
      <c r="S471" s="1">
        <f>(Table2[[#This Row],[Close Price]]-Table2[[#This Row],[20D EMA]])/Table2[[#This Row],[20D EMA]]</f>
        <v>-6.2390381705961472E-3</v>
      </c>
      <c r="T471" s="1">
        <f>(Table2[[#This Row],[Close Price]]-Table2[[#This Row],[50D EMA]])/Table2[[#This Row],[50D EMA]]</f>
        <v>-1.6433565679804189E-2</v>
      </c>
      <c r="U471" s="1">
        <f>(Table2[[#This Row],[Close Price]]-Table2[[#This Row],[200D EMA]])/Table2[[#This Row],[200D EMA]]</f>
        <v>3.4594136753049495E-2</v>
      </c>
      <c r="V471">
        <v>0.98559267133753903</v>
      </c>
      <c r="W471">
        <v>737.05</v>
      </c>
      <c r="X471">
        <v>759.05</v>
      </c>
      <c r="Y471">
        <v>737.05</v>
      </c>
      <c r="Z471">
        <v>759.05</v>
      </c>
      <c r="AA471">
        <v>711.55</v>
      </c>
      <c r="AB471">
        <v>779.05</v>
      </c>
      <c r="AC471" s="1">
        <f>(Table2[[#This Row],[Close Price]]/Table2[[#This Row],[Day Low]])-1</f>
        <v>7.0551522963164803E-3</v>
      </c>
      <c r="AD471" s="1">
        <f>(Table2[[#This Row],[Day High]]/Table2[[#This Row],[Close Price]])-1</f>
        <v>2.2633883462445104E-2</v>
      </c>
      <c r="AE471" s="1">
        <f>(Table2[[#This Row],[Close Price]]/Table2[[#This Row],[Current Week Low]])-1</f>
        <v>7.0551522963164803E-3</v>
      </c>
      <c r="AF471" s="1">
        <f>(Table2[[#This Row],[Current Week High]]/Table2[[#This Row],[Close Price]])-1</f>
        <v>2.2633883462445104E-2</v>
      </c>
      <c r="AG471" s="1">
        <f>(Table2[[#This Row],[Close Price]]/Table2[[#This Row],[Current Month Low]])-1</f>
        <v>4.3145246293303519E-2</v>
      </c>
      <c r="AH471" s="1">
        <f>(Table2[[#This Row],[Current Month High]]/Table2[[#This Row],[Close Price]])-1</f>
        <v>4.9578982822499063E-2</v>
      </c>
      <c r="AI471">
        <v>24.176490400808301</v>
      </c>
      <c r="AJ471">
        <v>40.564340498058897</v>
      </c>
      <c r="AK471" t="str">
        <f>IF(AND(Table2[[#This Row],[20D EMA]]&gt;Table2[[#This Row],[50D EMA]],Table2[[#This Row],[50D EMA]]&gt;Table2[[#This Row],[200D EMA]]),"Uptrend","Downtrend/NoTrend")</f>
        <v>Downtrend/NoTrend</v>
      </c>
      <c r="AL471">
        <v>-0.17</v>
      </c>
      <c r="AM471" t="s">
        <v>3215</v>
      </c>
      <c r="AN471">
        <v>0.11</v>
      </c>
      <c r="AO471" t="s">
        <v>3216</v>
      </c>
      <c r="AP471">
        <v>8.1157308517079002E-2</v>
      </c>
      <c r="AQ471">
        <f>(Table2[[#This Row],[Sharpe Ratio]]-AVERAGE(Table2[Sharpe Ratio]))/_xlfn.STDEV.P(Table2[Sharpe Ratio])</f>
        <v>0.20838741917599338</v>
      </c>
      <c r="AR4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1">
        <f>_xlfn.RANK.AVG(Table2[[#This Row],[1Y Return vs Nifty Z-Score]],Table2[1Y Return vs Nifty Z-Score])</f>
        <v>417</v>
      </c>
      <c r="AT471">
        <f>_xlfn.RANK.AVG(Table2[[#This Row],[6M Return vs Nifty Z-Score]],Table2[6M Return vs Nifty Z-Score])</f>
        <v>640</v>
      </c>
      <c r="AU471">
        <f>_xlfn.RANK.AVG(Table2[[#This Row],[Sharpe Ratio Z-Score]],Table2[Sharpe Ratio Z-Score])</f>
        <v>291</v>
      </c>
      <c r="AV471">
        <f>(Table2[[#This Row],[Rank 1Y]]+Table2[[#This Row],[Rank 6M]]+Table2[[#This Row],[Rank Sharpe]])/3</f>
        <v>449.33333333333331</v>
      </c>
    </row>
    <row r="472" spans="1:48" x14ac:dyDescent="0.3">
      <c r="A472" t="s">
        <v>398</v>
      </c>
      <c r="B472" t="s">
        <v>399</v>
      </c>
      <c r="C472" t="s">
        <v>3176</v>
      </c>
      <c r="D472" t="s">
        <v>400</v>
      </c>
      <c r="E472">
        <v>60114.879988350003</v>
      </c>
      <c r="F472">
        <v>3069.75</v>
      </c>
      <c r="G472">
        <v>-4.2268920159828696</v>
      </c>
      <c r="H472">
        <f>(Table2[[#This Row],[1Y Return vs Nifty]]-AVERAGE(Table2[1Y Return vs Nifty]))/_xlfn.STDEV.P(Table2[1Y Return vs Nifty])</f>
        <v>-0.53744622169446876</v>
      </c>
      <c r="I472">
        <v>7.8241859278397898</v>
      </c>
      <c r="J472">
        <f>(Table2[[#This Row],[1M Return vs Nifty]]-AVERAGE(Table2[1M Return vs Nifty]))/_xlfn.STDEV.P(Table2[1M Return vs Nifty])</f>
        <v>0.51249873417249292</v>
      </c>
      <c r="K472">
        <v>20.550262914406201</v>
      </c>
      <c r="L472">
        <f>(Table2[[#This Row],[6M Return vs Nifty]]-AVERAGE(Table2[6M Return vs Nifty]))/_xlfn.STDEV.P(Table2[6M Return vs Nifty])</f>
        <v>0.10721687764137267</v>
      </c>
      <c r="M472">
        <v>2.5602091148049402</v>
      </c>
      <c r="N472">
        <f>(Table2[[#This Row],[1W Return vs Nifty]]-AVERAGE(Table2[1W Return vs Nifty]))/_xlfn.STDEV.P(Table2[1W Return vs Nifty])</f>
        <v>0.60894553668449147</v>
      </c>
      <c r="O472">
        <v>2994.64</v>
      </c>
      <c r="P472">
        <v>3000.1969027930099</v>
      </c>
      <c r="Q472">
        <v>2780.3380033047301</v>
      </c>
      <c r="R472">
        <v>79.042017791367996</v>
      </c>
      <c r="S472" s="1">
        <f>(Table2[[#This Row],[Close Price]]-Table2[[#This Row],[20D EMA]])/Table2[[#This Row],[20D EMA]]</f>
        <v>2.5081478908984094E-2</v>
      </c>
      <c r="T472" s="1">
        <f>(Table2[[#This Row],[Close Price]]-Table2[[#This Row],[50D EMA]])/Table2[[#This Row],[50D EMA]]</f>
        <v>2.318284414674255E-2</v>
      </c>
      <c r="U472" s="1">
        <f>(Table2[[#This Row],[Close Price]]-Table2[[#This Row],[200D EMA]])/Table2[[#This Row],[200D EMA]]</f>
        <v>0.1040923788227448</v>
      </c>
      <c r="V472">
        <v>0.89330743091340303</v>
      </c>
      <c r="W472">
        <v>3053.55</v>
      </c>
      <c r="X472">
        <v>3124.45</v>
      </c>
      <c r="Y472">
        <v>3053.55</v>
      </c>
      <c r="Z472">
        <v>3124.45</v>
      </c>
      <c r="AA472">
        <v>2834.85</v>
      </c>
      <c r="AB472">
        <v>3124.45</v>
      </c>
      <c r="AC472" s="1">
        <f>(Table2[[#This Row],[Close Price]]/Table2[[#This Row],[Day Low]])-1</f>
        <v>5.3053003880727534E-3</v>
      </c>
      <c r="AD472" s="1">
        <f>(Table2[[#This Row],[Day High]]/Table2[[#This Row],[Close Price]])-1</f>
        <v>1.7819040638488381E-2</v>
      </c>
      <c r="AE472" s="1">
        <f>(Table2[[#This Row],[Close Price]]/Table2[[#This Row],[Current Week Low]])-1</f>
        <v>5.3053003880727534E-3</v>
      </c>
      <c r="AF472" s="1">
        <f>(Table2[[#This Row],[Current Week High]]/Table2[[#This Row],[Close Price]])-1</f>
        <v>1.7819040638488381E-2</v>
      </c>
      <c r="AG472" s="1">
        <f>(Table2[[#This Row],[Close Price]]/Table2[[#This Row],[Current Month Low]])-1</f>
        <v>8.2861527064924001E-2</v>
      </c>
      <c r="AH472" s="1">
        <f>(Table2[[#This Row],[Current Month High]]/Table2[[#This Row],[Close Price]])-1</f>
        <v>1.7819040638488381E-2</v>
      </c>
      <c r="AI472">
        <v>9.9438064989005603</v>
      </c>
      <c r="AJ472">
        <v>39.928434679551401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-0.06</v>
      </c>
      <c r="AM472" t="s">
        <v>3215</v>
      </c>
      <c r="AN472">
        <v>7.65</v>
      </c>
      <c r="AO472" t="s">
        <v>3216</v>
      </c>
      <c r="AP472">
        <v>-1.785746401636E-3</v>
      </c>
      <c r="AQ472">
        <f>(Table2[[#This Row],[Sharpe Ratio]]-AVERAGE(Table2[Sharpe Ratio]))/_xlfn.STDEV.P(Table2[Sharpe Ratio])</f>
        <v>-0.75640029766667538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495</v>
      </c>
      <c r="AT472">
        <f>_xlfn.RANK.AVG(Table2[[#This Row],[6M Return vs Nifty Z-Score]],Table2[6M Return vs Nifty Z-Score])</f>
        <v>273</v>
      </c>
      <c r="AU472">
        <f>_xlfn.RANK.AVG(Table2[[#This Row],[Sharpe Ratio Z-Score]],Table2[Sharpe Ratio Z-Score])</f>
        <v>581</v>
      </c>
      <c r="AV472">
        <f>(Table2[[#This Row],[Rank 1Y]]+Table2[[#This Row],[Rank 6M]]+Table2[[#This Row],[Rank Sharpe]])/3</f>
        <v>449.66666666666669</v>
      </c>
    </row>
    <row r="473" spans="1:48" x14ac:dyDescent="0.3">
      <c r="A473" t="s">
        <v>277</v>
      </c>
      <c r="B473" t="s">
        <v>278</v>
      </c>
      <c r="C473" t="s">
        <v>3174</v>
      </c>
      <c r="D473" t="s">
        <v>279</v>
      </c>
      <c r="E473">
        <v>100924.607518155</v>
      </c>
      <c r="F473">
        <v>7031.35</v>
      </c>
      <c r="G473">
        <v>12.834936948275701</v>
      </c>
      <c r="H473">
        <f>(Table2[[#This Row],[1Y Return vs Nifty]]-AVERAGE(Table2[1Y Return vs Nifty]))/_xlfn.STDEV.P(Table2[1Y Return vs Nifty])</f>
        <v>-0.25339002054037224</v>
      </c>
      <c r="I473">
        <v>3.3038589585922402</v>
      </c>
      <c r="J473">
        <f>(Table2[[#This Row],[1M Return vs Nifty]]-AVERAGE(Table2[1M Return vs Nifty]))/_xlfn.STDEV.P(Table2[1M Return vs Nifty])</f>
        <v>7.5740356256560171E-2</v>
      </c>
      <c r="K473">
        <v>-0.67686771497564202</v>
      </c>
      <c r="L473">
        <f>(Table2[[#This Row],[6M Return vs Nifty]]-AVERAGE(Table2[6M Return vs Nifty]))/_xlfn.STDEV.P(Table2[6M Return vs Nifty])</f>
        <v>-0.52474118746140819</v>
      </c>
      <c r="M473">
        <v>-0.478288324388699</v>
      </c>
      <c r="N473">
        <f>(Table2[[#This Row],[1W Return vs Nifty]]-AVERAGE(Table2[1W Return vs Nifty]))/_xlfn.STDEV.P(Table2[1W Return vs Nifty])</f>
        <v>-0.12590817298051743</v>
      </c>
      <c r="O473">
        <v>6874.37</v>
      </c>
      <c r="P473">
        <v>6682.01399426226</v>
      </c>
      <c r="Q473">
        <v>6164.5849021290396</v>
      </c>
      <c r="R473">
        <v>65.395448609049893</v>
      </c>
      <c r="S473" s="1">
        <f>(Table2[[#This Row],[Close Price]]-Table2[[#This Row],[20D EMA]])/Table2[[#This Row],[20D EMA]]</f>
        <v>2.28355471119536E-2</v>
      </c>
      <c r="T473" s="1">
        <f>(Table2[[#This Row],[Close Price]]-Table2[[#This Row],[50D EMA]])/Table2[[#This Row],[50D EMA]]</f>
        <v>5.2280047009436031E-2</v>
      </c>
      <c r="U473" s="1">
        <f>(Table2[[#This Row],[Close Price]]-Table2[[#This Row],[200D EMA]])/Table2[[#This Row],[200D EMA]]</f>
        <v>0.14060396792841792</v>
      </c>
      <c r="V473">
        <v>0.89898476723610299</v>
      </c>
      <c r="W473">
        <v>7010.5</v>
      </c>
      <c r="X473">
        <v>7062.95</v>
      </c>
      <c r="Y473">
        <v>7010.5</v>
      </c>
      <c r="Z473">
        <v>7062.95</v>
      </c>
      <c r="AA473">
        <v>6790.05</v>
      </c>
      <c r="AB473">
        <v>7099.95</v>
      </c>
      <c r="AC473" s="1">
        <f>(Table2[[#This Row],[Close Price]]/Table2[[#This Row],[Day Low]])-1</f>
        <v>2.9741102631766214E-3</v>
      </c>
      <c r="AD473" s="1">
        <f>(Table2[[#This Row],[Day High]]/Table2[[#This Row],[Close Price]])-1</f>
        <v>4.4941583053039746E-3</v>
      </c>
      <c r="AE473" s="1">
        <f>(Table2[[#This Row],[Close Price]]/Table2[[#This Row],[Current Week Low]])-1</f>
        <v>2.9741102631766214E-3</v>
      </c>
      <c r="AF473" s="1">
        <f>(Table2[[#This Row],[Current Week High]]/Table2[[#This Row],[Close Price]])-1</f>
        <v>4.4941583053039746E-3</v>
      </c>
      <c r="AG473" s="1">
        <f>(Table2[[#This Row],[Close Price]]/Table2[[#This Row],[Current Month Low]])-1</f>
        <v>3.5537293539811943E-2</v>
      </c>
      <c r="AH473" s="1">
        <f>(Table2[[#This Row],[Current Month High]]/Table2[[#This Row],[Close Price]])-1</f>
        <v>9.7563056880967114E-3</v>
      </c>
      <c r="AI473">
        <v>0.97563056880967103</v>
      </c>
      <c r="AJ473">
        <v>48.780152348709201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-0.06</v>
      </c>
      <c r="AM473" t="s">
        <v>3215</v>
      </c>
      <c r="AN473">
        <v>2.54</v>
      </c>
      <c r="AO473" t="s">
        <v>3216</v>
      </c>
      <c r="AP473">
        <v>1.7846416162244E-2</v>
      </c>
      <c r="AQ473">
        <f>(Table2[[#This Row],[Sharpe Ratio]]-AVERAGE(Table2[Sharpe Ratio]))/_xlfn.STDEV.P(Table2[Sharpe Ratio])</f>
        <v>-0.52804037874094811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-1.3563394034666856</v>
      </c>
      <c r="AS473">
        <f>_xlfn.RANK.AVG(Table2[[#This Row],[1Y Return vs Nifty Z-Score]],Table2[1Y Return vs Nifty Z-Score])</f>
        <v>381</v>
      </c>
      <c r="AT473">
        <f>_xlfn.RANK.AVG(Table2[[#This Row],[6M Return vs Nifty Z-Score]],Table2[6M Return vs Nifty Z-Score])</f>
        <v>494</v>
      </c>
      <c r="AU473">
        <f>_xlfn.RANK.AVG(Table2[[#This Row],[Sharpe Ratio Z-Score]],Table2[Sharpe Ratio Z-Score])</f>
        <v>478</v>
      </c>
      <c r="AV473">
        <f>(Table2[[#This Row],[Rank 1Y]]+Table2[[#This Row],[Rank 6M]]+Table2[[#This Row],[Rank Sharpe]])/3</f>
        <v>451</v>
      </c>
    </row>
    <row r="474" spans="1:48" x14ac:dyDescent="0.3">
      <c r="A474" t="s">
        <v>705</v>
      </c>
      <c r="B474" t="s">
        <v>706</v>
      </c>
      <c r="C474" t="s">
        <v>3174</v>
      </c>
      <c r="D474" t="s">
        <v>279</v>
      </c>
      <c r="E474">
        <v>26549.210431200001</v>
      </c>
      <c r="F474">
        <v>1293.6500000000001</v>
      </c>
      <c r="G474">
        <v>-8.0249515274340499</v>
      </c>
      <c r="H474">
        <f>(Table2[[#This Row],[1Y Return vs Nifty]]-AVERAGE(Table2[1Y Return vs Nifty]))/_xlfn.STDEV.P(Table2[1Y Return vs Nifty])</f>
        <v>-0.60067873673374306</v>
      </c>
      <c r="I474">
        <v>6.8881291876213702</v>
      </c>
      <c r="J474">
        <f>(Table2[[#This Row],[1M Return vs Nifty]]-AVERAGE(Table2[1M Return vs Nifty]))/_xlfn.STDEV.P(Table2[1M Return vs Nifty])</f>
        <v>0.42205602366141537</v>
      </c>
      <c r="K474">
        <v>-12.6406535761715</v>
      </c>
      <c r="L474">
        <f>(Table2[[#This Row],[6M Return vs Nifty]]-AVERAGE(Table2[6M Return vs Nifty]))/_xlfn.STDEV.P(Table2[6M Return vs Nifty])</f>
        <v>-0.88091796406635414</v>
      </c>
      <c r="M474">
        <v>-4.8925553933149502</v>
      </c>
      <c r="N474">
        <f>(Table2[[#This Row],[1W Return vs Nifty]]-AVERAGE(Table2[1W Return vs Nifty]))/_xlfn.STDEV.P(Table2[1W Return vs Nifty])</f>
        <v>-1.1934886452264957</v>
      </c>
      <c r="O474">
        <v>1296.2</v>
      </c>
      <c r="P474">
        <v>1267.8539735453301</v>
      </c>
      <c r="Q474">
        <v>1216.4164550749699</v>
      </c>
      <c r="R474">
        <v>49.311286960657597</v>
      </c>
      <c r="S474" s="1">
        <f>(Table2[[#This Row],[Close Price]]-Table2[[#This Row],[20D EMA]])/Table2[[#This Row],[20D EMA]]</f>
        <v>-1.9672889986112902E-3</v>
      </c>
      <c r="T474" s="1">
        <f>(Table2[[#This Row],[Close Price]]-Table2[[#This Row],[50D EMA]])/Table2[[#This Row],[50D EMA]]</f>
        <v>2.0346212570944575E-2</v>
      </c>
      <c r="U474" s="1">
        <f>(Table2[[#This Row],[Close Price]]-Table2[[#This Row],[200D EMA]])/Table2[[#This Row],[200D EMA]]</f>
        <v>6.3492683449657986E-2</v>
      </c>
      <c r="V474">
        <v>1.1878715081369999</v>
      </c>
      <c r="W474">
        <v>1290.25</v>
      </c>
      <c r="X474">
        <v>1317.1</v>
      </c>
      <c r="Y474">
        <v>1290.25</v>
      </c>
      <c r="Z474">
        <v>1317.1</v>
      </c>
      <c r="AA474">
        <v>1252.05</v>
      </c>
      <c r="AB474">
        <v>1392.95</v>
      </c>
      <c r="AC474" s="1">
        <f>(Table2[[#This Row],[Close Price]]/Table2[[#This Row],[Day Low]])-1</f>
        <v>2.6351482270878801E-3</v>
      </c>
      <c r="AD474" s="1">
        <f>(Table2[[#This Row],[Day High]]/Table2[[#This Row],[Close Price]])-1</f>
        <v>1.8127004985892592E-2</v>
      </c>
      <c r="AE474" s="1">
        <f>(Table2[[#This Row],[Close Price]]/Table2[[#This Row],[Current Week Low]])-1</f>
        <v>2.6351482270878801E-3</v>
      </c>
      <c r="AF474" s="1">
        <f>(Table2[[#This Row],[Current Week High]]/Table2[[#This Row],[Close Price]])-1</f>
        <v>1.8127004985892592E-2</v>
      </c>
      <c r="AG474" s="1">
        <f>(Table2[[#This Row],[Close Price]]/Table2[[#This Row],[Current Month Low]])-1</f>
        <v>3.3225510163332306E-2</v>
      </c>
      <c r="AH474" s="1">
        <f>(Table2[[#This Row],[Current Month High]]/Table2[[#This Row],[Close Price]])-1</f>
        <v>7.6759556294206277E-2</v>
      </c>
      <c r="AI474">
        <v>11.691724964248399</v>
      </c>
      <c r="AJ474">
        <v>32.011837338639701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-0.1</v>
      </c>
      <c r="AM474" t="s">
        <v>3215</v>
      </c>
      <c r="AN474">
        <v>2.14</v>
      </c>
      <c r="AO474" t="s">
        <v>3216</v>
      </c>
      <c r="AP474">
        <v>0.108241253920694</v>
      </c>
      <c r="AQ474">
        <f>(Table2[[#This Row],[Sharpe Ratio]]-AVERAGE(Table2[Sharpe Ratio]))/_xlfn.STDEV.P(Table2[Sharpe Ratio])</f>
        <v>0.52342594620701621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-1.7296033761581613</v>
      </c>
      <c r="AS474">
        <f>_xlfn.RANK.AVG(Table2[[#This Row],[1Y Return vs Nifty Z-Score]],Table2[1Y Return vs Nifty Z-Score])</f>
        <v>530</v>
      </c>
      <c r="AT474">
        <f>_xlfn.RANK.AVG(Table2[[#This Row],[6M Return vs Nifty Z-Score]],Table2[6M Return vs Nifty Z-Score])</f>
        <v>616</v>
      </c>
      <c r="AU474">
        <f>_xlfn.RANK.AVG(Table2[[#This Row],[Sharpe Ratio Z-Score]],Table2[Sharpe Ratio Z-Score])</f>
        <v>207</v>
      </c>
      <c r="AV474">
        <f>(Table2[[#This Row],[Rank 1Y]]+Table2[[#This Row],[Rank 6M]]+Table2[[#This Row],[Rank Sharpe]])/3</f>
        <v>451</v>
      </c>
    </row>
    <row r="475" spans="1:48" x14ac:dyDescent="0.3">
      <c r="A475" t="s">
        <v>169</v>
      </c>
      <c r="B475" t="s">
        <v>170</v>
      </c>
      <c r="C475" t="s">
        <v>3178</v>
      </c>
      <c r="D475" t="s">
        <v>75</v>
      </c>
      <c r="E475">
        <v>155078.25417488001</v>
      </c>
      <c r="F475">
        <v>627.29999999999995</v>
      </c>
      <c r="G475">
        <v>17.952235222814899</v>
      </c>
      <c r="H475">
        <f>(Table2[[#This Row],[1Y Return vs Nifty]]-AVERAGE(Table2[1Y Return vs Nifty]))/_xlfn.STDEV.P(Table2[1Y Return vs Nifty])</f>
        <v>-0.16819397789552765</v>
      </c>
      <c r="I475">
        <v>-2.81011503254433</v>
      </c>
      <c r="J475">
        <f>(Table2[[#This Row],[1M Return vs Nifty]]-AVERAGE(Table2[1M Return vs Nifty]))/_xlfn.STDEV.P(Table2[1M Return vs Nifty])</f>
        <v>-0.5149977432560755</v>
      </c>
      <c r="K475">
        <v>-7.9633879976044897</v>
      </c>
      <c r="L475">
        <f>(Table2[[#This Row],[6M Return vs Nifty]]-AVERAGE(Table2[6M Return vs Nifty]))/_xlfn.STDEV.P(Table2[6M Return vs Nifty])</f>
        <v>-0.74166995374357958</v>
      </c>
      <c r="M475">
        <v>-0.60463565372667205</v>
      </c>
      <c r="N475">
        <f>(Table2[[#This Row],[1W Return vs Nifty]]-AVERAGE(Table2[1W Return vs Nifty]))/_xlfn.STDEV.P(Table2[1W Return vs Nifty])</f>
        <v>-0.15646498783006882</v>
      </c>
      <c r="O475">
        <v>628.76</v>
      </c>
      <c r="P475">
        <v>637.42679453589096</v>
      </c>
      <c r="Q475">
        <v>597.83067476250096</v>
      </c>
      <c r="R475">
        <v>54.181555408288602</v>
      </c>
      <c r="S475" s="1">
        <f>(Table2[[#This Row],[Close Price]]-Table2[[#This Row],[20D EMA]])/Table2[[#This Row],[20D EMA]]</f>
        <v>-2.3220306635282724E-3</v>
      </c>
      <c r="T475" s="1">
        <f>(Table2[[#This Row],[Close Price]]-Table2[[#This Row],[50D EMA]])/Table2[[#This Row],[50D EMA]]</f>
        <v>-1.5886992236126982E-2</v>
      </c>
      <c r="U475" s="1">
        <f>(Table2[[#This Row],[Close Price]]-Table2[[#This Row],[200D EMA]])/Table2[[#This Row],[200D EMA]]</f>
        <v>4.9293765745971822E-2</v>
      </c>
      <c r="V475">
        <v>0.55866033420817096</v>
      </c>
      <c r="W475">
        <v>626.25</v>
      </c>
      <c r="X475">
        <v>633.85</v>
      </c>
      <c r="Y475">
        <v>626.25</v>
      </c>
      <c r="Z475">
        <v>633.85</v>
      </c>
      <c r="AA475">
        <v>612.6</v>
      </c>
      <c r="AB475">
        <v>636.75</v>
      </c>
      <c r="AC475" s="1">
        <f>(Table2[[#This Row],[Close Price]]/Table2[[#This Row],[Day Low]])-1</f>
        <v>1.6766467065867374E-3</v>
      </c>
      <c r="AD475" s="1">
        <f>(Table2[[#This Row],[Day High]]/Table2[[#This Row],[Close Price]])-1</f>
        <v>1.0441575003985459E-2</v>
      </c>
      <c r="AE475" s="1">
        <f>(Table2[[#This Row],[Close Price]]/Table2[[#This Row],[Current Week Low]])-1</f>
        <v>1.6766467065867374E-3</v>
      </c>
      <c r="AF475" s="1">
        <f>(Table2[[#This Row],[Current Week High]]/Table2[[#This Row],[Close Price]])-1</f>
        <v>1.0441575003985459E-2</v>
      </c>
      <c r="AG475" s="1">
        <f>(Table2[[#This Row],[Close Price]]/Table2[[#This Row],[Current Month Low]])-1</f>
        <v>2.3996082272282004E-2</v>
      </c>
      <c r="AH475" s="1">
        <f>(Table2[[#This Row],[Current Month High]]/Table2[[#This Row],[Close Price]])-1</f>
        <v>1.5064562410330051E-2</v>
      </c>
      <c r="AI475">
        <v>12.697274031563801</v>
      </c>
      <c r="AJ475">
        <v>55.253062739759898</v>
      </c>
      <c r="AK475" t="str">
        <f>IF(AND(Table2[[#This Row],[20D EMA]]&gt;Table2[[#This Row],[50D EMA]],Table2[[#This Row],[50D EMA]]&gt;Table2[[#This Row],[200D EMA]]),"Uptrend","Downtrend/NoTrend")</f>
        <v>Downtrend/NoTrend</v>
      </c>
      <c r="AL475">
        <v>-0.08</v>
      </c>
      <c r="AM475" t="s">
        <v>3215</v>
      </c>
      <c r="AN475">
        <v>2.42</v>
      </c>
      <c r="AO475" t="s">
        <v>3216</v>
      </c>
      <c r="AP475">
        <v>3.2381029898155E-2</v>
      </c>
      <c r="AQ475">
        <f>(Table2[[#This Row],[Sharpe Ratio]]-AVERAGE(Table2[Sharpe Ratio]))/_xlfn.STDEV.P(Table2[Sharpe Ratio])</f>
        <v>-0.35897478530214649</v>
      </c>
      <c r="AR4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5">
        <f>_xlfn.RANK.AVG(Table2[[#This Row],[1Y Return vs Nifty Z-Score]],Table2[1Y Return vs Nifty Z-Score])</f>
        <v>345</v>
      </c>
      <c r="AT475">
        <f>_xlfn.RANK.AVG(Table2[[#This Row],[6M Return vs Nifty Z-Score]],Table2[6M Return vs Nifty Z-Score])</f>
        <v>574</v>
      </c>
      <c r="AU475">
        <f>_xlfn.RANK.AVG(Table2[[#This Row],[Sharpe Ratio Z-Score]],Table2[Sharpe Ratio Z-Score])</f>
        <v>436</v>
      </c>
      <c r="AV475">
        <f>(Table2[[#This Row],[Rank 1Y]]+Table2[[#This Row],[Rank 6M]]+Table2[[#This Row],[Rank Sharpe]])/3</f>
        <v>451.66666666666669</v>
      </c>
    </row>
    <row r="476" spans="1:48" x14ac:dyDescent="0.3">
      <c r="A476" t="s">
        <v>1127</v>
      </c>
      <c r="B476" t="s">
        <v>1128</v>
      </c>
      <c r="C476" t="s">
        <v>3169</v>
      </c>
      <c r="D476" t="s">
        <v>258</v>
      </c>
      <c r="E476">
        <v>11402.693827485</v>
      </c>
      <c r="F476">
        <v>2093.9</v>
      </c>
      <c r="G476">
        <v>-1.8506374984137299</v>
      </c>
      <c r="H476">
        <f>(Table2[[#This Row],[1Y Return vs Nifty]]-AVERAGE(Table2[1Y Return vs Nifty]))/_xlfn.STDEV.P(Table2[1Y Return vs Nifty])</f>
        <v>-0.49788482223079278</v>
      </c>
      <c r="I476">
        <v>-6.5579113995294502</v>
      </c>
      <c r="J476">
        <f>(Table2[[#This Row],[1M Return vs Nifty]]-AVERAGE(Table2[1M Return vs Nifty]))/_xlfn.STDEV.P(Table2[1M Return vs Nifty])</f>
        <v>-0.87711346478232632</v>
      </c>
      <c r="K476">
        <v>5.8078224862077397</v>
      </c>
      <c r="L476">
        <f>(Table2[[#This Row],[6M Return vs Nifty]]-AVERAGE(Table2[6M Return vs Nifty]))/_xlfn.STDEV.P(Table2[6M Return vs Nifty])</f>
        <v>-0.3316838994142694</v>
      </c>
      <c r="M476">
        <v>3.21355118604093</v>
      </c>
      <c r="N476">
        <f>(Table2[[#This Row],[1W Return vs Nifty]]-AVERAGE(Table2[1W Return vs Nifty]))/_xlfn.STDEV.P(Table2[1W Return vs Nifty])</f>
        <v>0.76695483382426466</v>
      </c>
      <c r="O476">
        <v>2098.7199999999998</v>
      </c>
      <c r="P476">
        <v>2151.18491419882</v>
      </c>
      <c r="Q476">
        <v>2025.29881575223</v>
      </c>
      <c r="R476">
        <v>55.437288433080099</v>
      </c>
      <c r="S476" s="1">
        <f>(Table2[[#This Row],[Close Price]]-Table2[[#This Row],[20D EMA]])/Table2[[#This Row],[20D EMA]]</f>
        <v>-2.2966379507507956E-3</v>
      </c>
      <c r="T476" s="1">
        <f>(Table2[[#This Row],[Close Price]]-Table2[[#This Row],[50D EMA]])/Table2[[#This Row],[50D EMA]]</f>
        <v>-2.6629470028686462E-2</v>
      </c>
      <c r="U476" s="1">
        <f>(Table2[[#This Row],[Close Price]]-Table2[[#This Row],[200D EMA]])/Table2[[#This Row],[200D EMA]]</f>
        <v>3.387212973918146E-2</v>
      </c>
      <c r="V476">
        <v>0.375040423927057</v>
      </c>
      <c r="W476">
        <v>2070</v>
      </c>
      <c r="X476">
        <v>2109.9</v>
      </c>
      <c r="Y476">
        <v>2070</v>
      </c>
      <c r="Z476">
        <v>2109.9</v>
      </c>
      <c r="AA476">
        <v>1980</v>
      </c>
      <c r="AB476">
        <v>2130</v>
      </c>
      <c r="AC476" s="1">
        <f>(Table2[[#This Row],[Close Price]]/Table2[[#This Row],[Day Low]])-1</f>
        <v>1.1545893719806744E-2</v>
      </c>
      <c r="AD476" s="1">
        <f>(Table2[[#This Row],[Day High]]/Table2[[#This Row],[Close Price]])-1</f>
        <v>7.6412436123978189E-3</v>
      </c>
      <c r="AE476" s="1">
        <f>(Table2[[#This Row],[Close Price]]/Table2[[#This Row],[Current Week Low]])-1</f>
        <v>1.1545893719806744E-2</v>
      </c>
      <c r="AF476" s="1">
        <f>(Table2[[#This Row],[Current Week High]]/Table2[[#This Row],[Close Price]])-1</f>
        <v>7.6412436123978189E-3</v>
      </c>
      <c r="AG476" s="1">
        <f>(Table2[[#This Row],[Close Price]]/Table2[[#This Row],[Current Month Low]])-1</f>
        <v>5.7525252525252535E-2</v>
      </c>
      <c r="AH476" s="1">
        <f>(Table2[[#This Row],[Current Month High]]/Table2[[#This Row],[Close Price]])-1</f>
        <v>1.7240555900472687E-2</v>
      </c>
      <c r="AI476">
        <v>31.231195377047499</v>
      </c>
      <c r="AJ476">
        <v>30.868749999999999</v>
      </c>
      <c r="AK476" t="str">
        <f>IF(AND(Table2[[#This Row],[20D EMA]]&gt;Table2[[#This Row],[50D EMA]],Table2[[#This Row],[50D EMA]]&gt;Table2[[#This Row],[200D EMA]]),"Uptrend","Downtrend/NoTrend")</f>
        <v>Downtrend/NoTrend</v>
      </c>
      <c r="AL476">
        <v>-0.22</v>
      </c>
      <c r="AM476" t="s">
        <v>3215</v>
      </c>
      <c r="AN476">
        <v>0.08</v>
      </c>
      <c r="AO476" t="s">
        <v>3216</v>
      </c>
      <c r="AP476">
        <v>2.6772104908725999E-2</v>
      </c>
      <c r="AQ476">
        <f>(Table2[[#This Row],[Sharpe Ratio]]-AVERAGE(Table2[Sharpe Ratio]))/_xlfn.STDEV.P(Table2[Sharpe Ratio])</f>
        <v>-0.42421740193588681</v>
      </c>
      <c r="AR4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6">
        <f>_xlfn.RANK.AVG(Table2[[#This Row],[1Y Return vs Nifty Z-Score]],Table2[1Y Return vs Nifty Z-Score])</f>
        <v>479</v>
      </c>
      <c r="AT476">
        <f>_xlfn.RANK.AVG(Table2[[#This Row],[6M Return vs Nifty Z-Score]],Table2[6M Return vs Nifty Z-Score])</f>
        <v>421</v>
      </c>
      <c r="AU476">
        <f>_xlfn.RANK.AVG(Table2[[#This Row],[Sharpe Ratio Z-Score]],Table2[Sharpe Ratio Z-Score])</f>
        <v>455</v>
      </c>
      <c r="AV476">
        <f>(Table2[[#This Row],[Rank 1Y]]+Table2[[#This Row],[Rank 6M]]+Table2[[#This Row],[Rank Sharpe]])/3</f>
        <v>451.66666666666669</v>
      </c>
    </row>
    <row r="477" spans="1:48" x14ac:dyDescent="0.3">
      <c r="A477" t="s">
        <v>1295</v>
      </c>
      <c r="B477" t="s">
        <v>1296</v>
      </c>
      <c r="C477" t="s">
        <v>3182</v>
      </c>
      <c r="D477" t="s">
        <v>438</v>
      </c>
      <c r="E477">
        <v>8975.2698989599994</v>
      </c>
      <c r="F477">
        <v>675.35</v>
      </c>
      <c r="G477">
        <v>-7.7755708873990601</v>
      </c>
      <c r="H477">
        <f>(Table2[[#This Row],[1Y Return vs Nifty]]-AVERAGE(Table2[1Y Return vs Nifty]))/_xlfn.STDEV.P(Table2[1Y Return vs Nifty])</f>
        <v>-0.59652688892199268</v>
      </c>
      <c r="I477">
        <v>11.8902745256408</v>
      </c>
      <c r="J477">
        <f>(Table2[[#This Row],[1M Return vs Nifty]]-AVERAGE(Table2[1M Return vs Nifty]))/_xlfn.STDEV.P(Table2[1M Return vs Nifty])</f>
        <v>0.9053681598843355</v>
      </c>
      <c r="K477">
        <v>-37.836592226560299</v>
      </c>
      <c r="L477">
        <f>(Table2[[#This Row],[6M Return vs Nifty]]-AVERAGE(Table2[6M Return vs Nifty]))/_xlfn.STDEV.P(Table2[6M Return vs Nifty])</f>
        <v>-1.6310323773591395</v>
      </c>
      <c r="M477">
        <v>-1.07215933274099</v>
      </c>
      <c r="N477">
        <f>(Table2[[#This Row],[1W Return vs Nifty]]-AVERAGE(Table2[1W Return vs Nifty]))/_xlfn.STDEV.P(Table2[1W Return vs Nifty])</f>
        <v>-0.26953452853406862</v>
      </c>
      <c r="O477">
        <v>661.15</v>
      </c>
      <c r="P477">
        <v>661.62535255413104</v>
      </c>
      <c r="Q477">
        <v>719.30243390915598</v>
      </c>
      <c r="R477">
        <v>54.655997947710297</v>
      </c>
      <c r="S477" s="1">
        <f>(Table2[[#This Row],[Close Price]]-Table2[[#This Row],[20D EMA]])/Table2[[#This Row],[20D EMA]]</f>
        <v>2.1477728200862203E-2</v>
      </c>
      <c r="T477" s="1">
        <f>(Table2[[#This Row],[Close Price]]-Table2[[#This Row],[50D EMA]])/Table2[[#This Row],[50D EMA]]</f>
        <v>2.0743835454440352E-2</v>
      </c>
      <c r="U477" s="1">
        <f>(Table2[[#This Row],[Close Price]]-Table2[[#This Row],[200D EMA]])/Table2[[#This Row],[200D EMA]]</f>
        <v>-6.110424744469433E-2</v>
      </c>
      <c r="V477">
        <v>0.63087880283701503</v>
      </c>
      <c r="W477">
        <v>671.8</v>
      </c>
      <c r="X477">
        <v>678.75</v>
      </c>
      <c r="Y477">
        <v>671.8</v>
      </c>
      <c r="Z477">
        <v>678.75</v>
      </c>
      <c r="AA477">
        <v>645.04999999999995</v>
      </c>
      <c r="AB477">
        <v>695</v>
      </c>
      <c r="AC477" s="1">
        <f>(Table2[[#This Row],[Close Price]]/Table2[[#This Row],[Day Low]])-1</f>
        <v>5.2843108067879285E-3</v>
      </c>
      <c r="AD477" s="1">
        <f>(Table2[[#This Row],[Day High]]/Table2[[#This Row],[Close Price]])-1</f>
        <v>5.0344265936181909E-3</v>
      </c>
      <c r="AE477" s="1">
        <f>(Table2[[#This Row],[Close Price]]/Table2[[#This Row],[Current Week Low]])-1</f>
        <v>5.2843108067879285E-3</v>
      </c>
      <c r="AF477" s="1">
        <f>(Table2[[#This Row],[Current Week High]]/Table2[[#This Row],[Close Price]])-1</f>
        <v>5.0344265936181909E-3</v>
      </c>
      <c r="AG477" s="1">
        <f>(Table2[[#This Row],[Close Price]]/Table2[[#This Row],[Current Month Low]])-1</f>
        <v>4.6973102860243587E-2</v>
      </c>
      <c r="AH477" s="1">
        <f>(Table2[[#This Row],[Current Month High]]/Table2[[#This Row],[Close Price]])-1</f>
        <v>2.9096024283704613E-2</v>
      </c>
      <c r="AI477">
        <v>62.434293329384701</v>
      </c>
      <c r="AJ477">
        <v>21.2913074712643</v>
      </c>
      <c r="AK477" t="str">
        <f>IF(AND(Table2[[#This Row],[20D EMA]]&gt;Table2[[#This Row],[50D EMA]],Table2[[#This Row],[50D EMA]]&gt;Table2[[#This Row],[200D EMA]]),"Uptrend","Downtrend/NoTrend")</f>
        <v>Downtrend/NoTrend</v>
      </c>
      <c r="AL477">
        <v>0.06</v>
      </c>
      <c r="AM477" t="s">
        <v>3216</v>
      </c>
      <c r="AN477">
        <v>0.18</v>
      </c>
      <c r="AO477" t="s">
        <v>3216</v>
      </c>
      <c r="AP477">
        <v>0.15725645232228</v>
      </c>
      <c r="AQ477">
        <f>(Table2[[#This Row],[Sharpe Ratio]]-AVERAGE(Table2[Sharpe Ratio]))/_xlfn.STDEV.P(Table2[Sharpe Ratio])</f>
        <v>1.0935672486078081</v>
      </c>
      <c r="AR4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7">
        <f>_xlfn.RANK.AVG(Table2[[#This Row],[1Y Return vs Nifty Z-Score]],Table2[1Y Return vs Nifty Z-Score])</f>
        <v>527</v>
      </c>
      <c r="AT477">
        <f>_xlfn.RANK.AVG(Table2[[#This Row],[6M Return vs Nifty Z-Score]],Table2[6M Return vs Nifty Z-Score])</f>
        <v>732</v>
      </c>
      <c r="AU477">
        <f>_xlfn.RANK.AVG(Table2[[#This Row],[Sharpe Ratio Z-Score]],Table2[Sharpe Ratio Z-Score])</f>
        <v>99</v>
      </c>
      <c r="AV477">
        <f>(Table2[[#This Row],[Rank 1Y]]+Table2[[#This Row],[Rank 6M]]+Table2[[#This Row],[Rank Sharpe]])/3</f>
        <v>452.66666666666669</v>
      </c>
    </row>
    <row r="478" spans="1:48" x14ac:dyDescent="0.3">
      <c r="A478" t="s">
        <v>1644</v>
      </c>
      <c r="B478" t="s">
        <v>1645</v>
      </c>
      <c r="C478" t="s">
        <v>3181</v>
      </c>
      <c r="D478" t="s">
        <v>135</v>
      </c>
      <c r="E478">
        <v>5560.6350000000002</v>
      </c>
      <c r="F478">
        <v>192.73</v>
      </c>
      <c r="G478">
        <v>34.099550290668198</v>
      </c>
      <c r="H478">
        <f>(Table2[[#This Row],[1Y Return vs Nifty]]-AVERAGE(Table2[1Y Return vs Nifty]))/_xlfn.STDEV.P(Table2[1Y Return vs Nifty])</f>
        <v>0.10063681314223899</v>
      </c>
      <c r="I478">
        <v>-5.4374350157803697</v>
      </c>
      <c r="J478">
        <f>(Table2[[#This Row],[1M Return vs Nifty]]-AVERAGE(Table2[1M Return vs Nifty]))/_xlfn.STDEV.P(Table2[1M Return vs Nifty])</f>
        <v>-0.76885194936791812</v>
      </c>
      <c r="K478">
        <v>-14.2732839894674</v>
      </c>
      <c r="L478">
        <f>(Table2[[#This Row],[6M Return vs Nifty]]-AVERAGE(Table2[6M Return vs Nifty]))/_xlfn.STDEV.P(Table2[6M Return vs Nifty])</f>
        <v>-0.92952340090228303</v>
      </c>
      <c r="M478">
        <v>-2.24804547667223</v>
      </c>
      <c r="N478">
        <f>(Table2[[#This Row],[1W Return vs Nifty]]-AVERAGE(Table2[1W Return vs Nifty]))/_xlfn.STDEV.P(Table2[1W Return vs Nifty])</f>
        <v>-0.55391992371836463</v>
      </c>
      <c r="O478">
        <v>198.51</v>
      </c>
      <c r="P478">
        <v>201.458399537627</v>
      </c>
      <c r="Q478">
        <v>188.54992159785101</v>
      </c>
      <c r="R478">
        <v>42.537204645791903</v>
      </c>
      <c r="S478" s="1">
        <f>(Table2[[#This Row],[Close Price]]-Table2[[#This Row],[20D EMA]])/Table2[[#This Row],[20D EMA]]</f>
        <v>-2.9116921061911247E-2</v>
      </c>
      <c r="T478" s="1">
        <f>(Table2[[#This Row],[Close Price]]-Table2[[#This Row],[50D EMA]])/Table2[[#This Row],[50D EMA]]</f>
        <v>-4.3326064128672792E-2</v>
      </c>
      <c r="U478" s="1">
        <f>(Table2[[#This Row],[Close Price]]-Table2[[#This Row],[200D EMA]])/Table2[[#This Row],[200D EMA]]</f>
        <v>2.2169610927043851E-2</v>
      </c>
      <c r="V478">
        <v>0.450349980214306</v>
      </c>
      <c r="W478">
        <v>192.4</v>
      </c>
      <c r="X478">
        <v>196.46</v>
      </c>
      <c r="Y478">
        <v>192.4</v>
      </c>
      <c r="Z478">
        <v>196.46</v>
      </c>
      <c r="AA478">
        <v>191</v>
      </c>
      <c r="AB478">
        <v>212.9</v>
      </c>
      <c r="AC478" s="1">
        <f>(Table2[[#This Row],[Close Price]]/Table2[[#This Row],[Day Low]])-1</f>
        <v>1.7151767151766251E-3</v>
      </c>
      <c r="AD478" s="1">
        <f>(Table2[[#This Row],[Day High]]/Table2[[#This Row],[Close Price]])-1</f>
        <v>1.9353499714626743E-2</v>
      </c>
      <c r="AE478" s="1">
        <f>(Table2[[#This Row],[Close Price]]/Table2[[#This Row],[Current Week Low]])-1</f>
        <v>1.7151767151766251E-3</v>
      </c>
      <c r="AF478" s="1">
        <f>(Table2[[#This Row],[Current Week High]]/Table2[[#This Row],[Close Price]])-1</f>
        <v>1.9353499714626743E-2</v>
      </c>
      <c r="AG478" s="1">
        <f>(Table2[[#This Row],[Close Price]]/Table2[[#This Row],[Current Month Low]])-1</f>
        <v>9.0575916230366538E-3</v>
      </c>
      <c r="AH478" s="1">
        <f>(Table2[[#This Row],[Current Month High]]/Table2[[#This Row],[Close Price]])-1</f>
        <v>0.10465417942198929</v>
      </c>
      <c r="AI478">
        <v>37.472111243708802</v>
      </c>
      <c r="AJ478">
        <v>75.848540145985396</v>
      </c>
      <c r="AK478" t="str">
        <f>IF(AND(Table2[[#This Row],[20D EMA]]&gt;Table2[[#This Row],[50D EMA]],Table2[[#This Row],[50D EMA]]&gt;Table2[[#This Row],[200D EMA]]),"Uptrend","Downtrend/NoTrend")</f>
        <v>Downtrend/NoTrend</v>
      </c>
      <c r="AL478">
        <v>0.05</v>
      </c>
      <c r="AM478" t="s">
        <v>3216</v>
      </c>
      <c r="AN478">
        <v>-4.05</v>
      </c>
      <c r="AO478" t="s">
        <v>3215</v>
      </c>
      <c r="AP478">
        <v>2.9046943969778E-2</v>
      </c>
      <c r="AQ478">
        <f>(Table2[[#This Row],[Sharpe Ratio]]-AVERAGE(Table2[Sharpe Ratio]))/_xlfn.STDEV.P(Table2[Sharpe Ratio])</f>
        <v>-0.3977566357385513</v>
      </c>
      <c r="AR4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8">
        <f>_xlfn.RANK.AVG(Table2[[#This Row],[1Y Return vs Nifty Z-Score]],Table2[1Y Return vs Nifty Z-Score])</f>
        <v>275</v>
      </c>
      <c r="AT478">
        <f>_xlfn.RANK.AVG(Table2[[#This Row],[6M Return vs Nifty Z-Score]],Table2[6M Return vs Nifty Z-Score])</f>
        <v>639</v>
      </c>
      <c r="AU478">
        <f>_xlfn.RANK.AVG(Table2[[#This Row],[Sharpe Ratio Z-Score]],Table2[Sharpe Ratio Z-Score])</f>
        <v>448</v>
      </c>
      <c r="AV478">
        <f>(Table2[[#This Row],[Rank 1Y]]+Table2[[#This Row],[Rank 6M]]+Table2[[#This Row],[Rank Sharpe]])/3</f>
        <v>454</v>
      </c>
    </row>
    <row r="479" spans="1:48" x14ac:dyDescent="0.3">
      <c r="A479" t="s">
        <v>476</v>
      </c>
      <c r="B479" t="s">
        <v>477</v>
      </c>
      <c r="C479" t="s">
        <v>3169</v>
      </c>
      <c r="D479" t="s">
        <v>21</v>
      </c>
      <c r="E479">
        <v>46777.348544749999</v>
      </c>
      <c r="F479">
        <v>6989.3</v>
      </c>
      <c r="G479">
        <v>0.33942568510759502</v>
      </c>
      <c r="H479">
        <f>(Table2[[#This Row],[1Y Return vs Nifty]]-AVERAGE(Table2[1Y Return vs Nifty]))/_xlfn.STDEV.P(Table2[1Y Return vs Nifty])</f>
        <v>-0.4614232547457533</v>
      </c>
      <c r="I479">
        <v>13.5823575677838</v>
      </c>
      <c r="J479">
        <f>(Table2[[#This Row],[1M Return vs Nifty]]-AVERAGE(Table2[1M Return vs Nifty]))/_xlfn.STDEV.P(Table2[1M Return vs Nifty])</f>
        <v>1.0688588652720594</v>
      </c>
      <c r="K479">
        <v>7.4222877690366396</v>
      </c>
      <c r="L479">
        <f>(Table2[[#This Row],[6M Return vs Nifty]]-AVERAGE(Table2[6M Return vs Nifty]))/_xlfn.STDEV.P(Table2[6M Return vs Nifty])</f>
        <v>-0.28361926109240704</v>
      </c>
      <c r="M479">
        <v>4.5652197056593398</v>
      </c>
      <c r="N479">
        <f>(Table2[[#This Row],[1W Return vs Nifty]]-AVERAGE(Table2[1W Return vs Nifty]))/_xlfn.STDEV.P(Table2[1W Return vs Nifty])</f>
        <v>1.0938527976226469</v>
      </c>
      <c r="O479">
        <v>6519.86</v>
      </c>
      <c r="P479">
        <v>6187.6501337932204</v>
      </c>
      <c r="Q479">
        <v>5717.9945550300199</v>
      </c>
      <c r="R479">
        <v>83.013307046109901</v>
      </c>
      <c r="S479" s="1">
        <f>(Table2[[#This Row],[Close Price]]-Table2[[#This Row],[20D EMA]])/Table2[[#This Row],[20D EMA]]</f>
        <v>7.200154604546731E-2</v>
      </c>
      <c r="T479" s="1">
        <f>(Table2[[#This Row],[Close Price]]-Table2[[#This Row],[50D EMA]])/Table2[[#This Row],[50D EMA]]</f>
        <v>0.12955643077307341</v>
      </c>
      <c r="U479" s="1">
        <f>(Table2[[#This Row],[Close Price]]-Table2[[#This Row],[200D EMA]])/Table2[[#This Row],[200D EMA]]</f>
        <v>0.22233414752933528</v>
      </c>
      <c r="V479">
        <v>1.0732906744280399</v>
      </c>
      <c r="W479">
        <v>6923.75</v>
      </c>
      <c r="X479">
        <v>7088.1</v>
      </c>
      <c r="Y479">
        <v>6923.75</v>
      </c>
      <c r="Z479">
        <v>7088.1</v>
      </c>
      <c r="AA479">
        <v>6222.7</v>
      </c>
      <c r="AB479">
        <v>7088.1</v>
      </c>
      <c r="AC479" s="1">
        <f>(Table2[[#This Row],[Close Price]]/Table2[[#This Row],[Day Low]])-1</f>
        <v>9.4674128904135291E-3</v>
      </c>
      <c r="AD479" s="1">
        <f>(Table2[[#This Row],[Day High]]/Table2[[#This Row],[Close Price]])-1</f>
        <v>1.4135893437110969E-2</v>
      </c>
      <c r="AE479" s="1">
        <f>(Table2[[#This Row],[Close Price]]/Table2[[#This Row],[Current Week Low]])-1</f>
        <v>9.4674128904135291E-3</v>
      </c>
      <c r="AF479" s="1">
        <f>(Table2[[#This Row],[Current Week High]]/Table2[[#This Row],[Close Price]])-1</f>
        <v>1.4135893437110969E-2</v>
      </c>
      <c r="AG479" s="1">
        <f>(Table2[[#This Row],[Close Price]]/Table2[[#This Row],[Current Month Low]])-1</f>
        <v>0.12319411188069496</v>
      </c>
      <c r="AH479" s="1">
        <f>(Table2[[#This Row],[Current Month High]]/Table2[[#This Row],[Close Price]])-1</f>
        <v>1.4135893437110969E-2</v>
      </c>
      <c r="AI479">
        <v>1.41358934371109</v>
      </c>
      <c r="AJ479">
        <v>63.025249285672601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7.0000000000000007E-2</v>
      </c>
      <c r="AM479" t="s">
        <v>3216</v>
      </c>
      <c r="AN479">
        <v>11.25</v>
      </c>
      <c r="AO479" t="s">
        <v>3216</v>
      </c>
      <c r="AP479">
        <v>1.0102778003945E-2</v>
      </c>
      <c r="AQ479">
        <f>(Table2[[#This Row],[Sharpe Ratio]]-AVERAGE(Table2[Sharpe Ratio]))/_xlfn.STDEV.P(Table2[Sharpe Ratio])</f>
        <v>-0.6181138271583313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0.7995553198982146</v>
      </c>
      <c r="AS479">
        <f>_xlfn.RANK.AVG(Table2[[#This Row],[1Y Return vs Nifty Z-Score]],Table2[1Y Return vs Nifty Z-Score])</f>
        <v>459</v>
      </c>
      <c r="AT479">
        <f>_xlfn.RANK.AVG(Table2[[#This Row],[6M Return vs Nifty Z-Score]],Table2[6M Return vs Nifty Z-Score])</f>
        <v>405</v>
      </c>
      <c r="AU479">
        <f>_xlfn.RANK.AVG(Table2[[#This Row],[Sharpe Ratio Z-Score]],Table2[Sharpe Ratio Z-Score])</f>
        <v>499</v>
      </c>
      <c r="AV479">
        <f>(Table2[[#This Row],[Rank 1Y]]+Table2[[#This Row],[Rank 6M]]+Table2[[#This Row],[Rank Sharpe]])/3</f>
        <v>454.33333333333331</v>
      </c>
    </row>
    <row r="480" spans="1:48" x14ac:dyDescent="0.3">
      <c r="A480" t="s">
        <v>623</v>
      </c>
      <c r="B480" t="s">
        <v>624</v>
      </c>
      <c r="C480" t="s">
        <v>3179</v>
      </c>
      <c r="D480" t="s">
        <v>625</v>
      </c>
      <c r="E480">
        <v>31256.192748759899</v>
      </c>
      <c r="F480">
        <v>1291.3</v>
      </c>
      <c r="G480">
        <v>-27.7726869305069</v>
      </c>
      <c r="H480">
        <f>(Table2[[#This Row],[1Y Return vs Nifty]]-AVERAGE(Table2[1Y Return vs Nifty]))/_xlfn.STDEV.P(Table2[1Y Return vs Nifty])</f>
        <v>-0.92945161986039648</v>
      </c>
      <c r="I480">
        <v>12.254796677021501</v>
      </c>
      <c r="J480">
        <f>(Table2[[#This Row],[1M Return vs Nifty]]-AVERAGE(Table2[1M Return vs Nifty]))/_xlfn.STDEV.P(Table2[1M Return vs Nifty])</f>
        <v>0.94058864385254781</v>
      </c>
      <c r="K480">
        <v>27.025820875122399</v>
      </c>
      <c r="L480">
        <f>(Table2[[#This Row],[6M Return vs Nifty]]-AVERAGE(Table2[6M Return vs Nifty]))/_xlfn.STDEV.P(Table2[6M Return vs Nifty])</f>
        <v>0.30000228753802294</v>
      </c>
      <c r="M480">
        <v>0.110609507792339</v>
      </c>
      <c r="N480">
        <f>(Table2[[#This Row],[1W Return vs Nifty]]-AVERAGE(Table2[1W Return vs Nifty]))/_xlfn.STDEV.P(Table2[1W Return vs Nifty])</f>
        <v>1.651543120285897E-2</v>
      </c>
      <c r="O480">
        <v>1234.71</v>
      </c>
      <c r="P480">
        <v>1173.7005402729701</v>
      </c>
      <c r="Q480">
        <v>1123.03261387724</v>
      </c>
      <c r="R480">
        <v>67.006810697942498</v>
      </c>
      <c r="S480" s="1">
        <f>(Table2[[#This Row],[Close Price]]-Table2[[#This Row],[20D EMA]])/Table2[[#This Row],[20D EMA]]</f>
        <v>4.5832624664901005E-2</v>
      </c>
      <c r="T480" s="1">
        <f>(Table2[[#This Row],[Close Price]]-Table2[[#This Row],[50D EMA]])/Table2[[#This Row],[50D EMA]]</f>
        <v>0.10019545505166036</v>
      </c>
      <c r="U480" s="1">
        <f>(Table2[[#This Row],[Close Price]]-Table2[[#This Row],[200D EMA]])/Table2[[#This Row],[200D EMA]]</f>
        <v>0.14983303605210654</v>
      </c>
      <c r="V480">
        <v>1.15912947107991</v>
      </c>
      <c r="W480">
        <v>1283.1500000000001</v>
      </c>
      <c r="X480">
        <v>1311</v>
      </c>
      <c r="Y480">
        <v>1283.1500000000001</v>
      </c>
      <c r="Z480">
        <v>1311</v>
      </c>
      <c r="AA480">
        <v>1216</v>
      </c>
      <c r="AB480">
        <v>1311</v>
      </c>
      <c r="AC480" s="1">
        <f>(Table2[[#This Row],[Close Price]]/Table2[[#This Row],[Day Low]])-1</f>
        <v>6.3515567158942687E-3</v>
      </c>
      <c r="AD480" s="1">
        <f>(Table2[[#This Row],[Day High]]/Table2[[#This Row],[Close Price]])-1</f>
        <v>1.525594362270577E-2</v>
      </c>
      <c r="AE480" s="1">
        <f>(Table2[[#This Row],[Close Price]]/Table2[[#This Row],[Current Week Low]])-1</f>
        <v>6.3515567158942687E-3</v>
      </c>
      <c r="AF480" s="1">
        <f>(Table2[[#This Row],[Current Week High]]/Table2[[#This Row],[Close Price]])-1</f>
        <v>1.525594362270577E-2</v>
      </c>
      <c r="AG480" s="1">
        <f>(Table2[[#This Row],[Close Price]]/Table2[[#This Row],[Current Month Low]])-1</f>
        <v>6.1924342105263097E-2</v>
      </c>
      <c r="AH480" s="1">
        <f>(Table2[[#This Row],[Current Month High]]/Table2[[#This Row],[Close Price]])-1</f>
        <v>1.525594362270577E-2</v>
      </c>
      <c r="AI480">
        <v>15.2249670874312</v>
      </c>
      <c r="AJ480">
        <v>45.736696574685297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0.09</v>
      </c>
      <c r="AM480" t="s">
        <v>3216</v>
      </c>
      <c r="AN480">
        <v>4.43</v>
      </c>
      <c r="AO480" t="s">
        <v>3216</v>
      </c>
      <c r="AP480">
        <v>1.6806041865252998E-2</v>
      </c>
      <c r="AQ480">
        <f>(Table2[[#This Row],[Sharpe Ratio]]-AVERAGE(Table2[Sharpe Ratio]))/_xlfn.STDEV.P(Table2[Sharpe Ratio])</f>
        <v>-0.54014193858389603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-0.21248719585086279</v>
      </c>
      <c r="AS480">
        <f>_xlfn.RANK.AVG(Table2[[#This Row],[1Y Return vs Nifty Z-Score]],Table2[1Y Return vs Nifty Z-Score])</f>
        <v>651</v>
      </c>
      <c r="AT480">
        <f>_xlfn.RANK.AVG(Table2[[#This Row],[6M Return vs Nifty Z-Score]],Table2[6M Return vs Nifty Z-Score])</f>
        <v>229</v>
      </c>
      <c r="AU480">
        <f>_xlfn.RANK.AVG(Table2[[#This Row],[Sharpe Ratio Z-Score]],Table2[Sharpe Ratio Z-Score])</f>
        <v>483</v>
      </c>
      <c r="AV480">
        <f>(Table2[[#This Row],[Rank 1Y]]+Table2[[#This Row],[Rank 6M]]+Table2[[#This Row],[Rank Sharpe]])/3</f>
        <v>454.33333333333331</v>
      </c>
    </row>
    <row r="481" spans="1:48" x14ac:dyDescent="0.3">
      <c r="A481" t="s">
        <v>1332</v>
      </c>
      <c r="B481" t="s">
        <v>1333</v>
      </c>
      <c r="C481" t="s">
        <v>3176</v>
      </c>
      <c r="D481" t="s">
        <v>206</v>
      </c>
      <c r="E481">
        <v>8591.9432039999992</v>
      </c>
      <c r="F481">
        <v>562.35</v>
      </c>
      <c r="G481">
        <v>-6.8573642104112196</v>
      </c>
      <c r="H481">
        <f>(Table2[[#This Row],[1Y Return vs Nifty]]-AVERAGE(Table2[1Y Return vs Nifty]))/_xlfn.STDEV.P(Table2[1Y Return vs Nifty])</f>
        <v>-0.58123999904132007</v>
      </c>
      <c r="I481">
        <v>1.96439020643481</v>
      </c>
      <c r="J481">
        <f>(Table2[[#This Row],[1M Return vs Nifty]]-AVERAGE(Table2[1M Return vs Nifty]))/_xlfn.STDEV.P(Table2[1M Return vs Nifty])</f>
        <v>-5.368041428534169E-2</v>
      </c>
      <c r="K481">
        <v>-9.3493126394360304E-2</v>
      </c>
      <c r="L481">
        <f>(Table2[[#This Row],[6M Return vs Nifty]]-AVERAGE(Table2[6M Return vs Nifty]))/_xlfn.STDEV.P(Table2[6M Return vs Nifty])</f>
        <v>-0.50737340079882176</v>
      </c>
      <c r="M481">
        <v>-2.3334049476626002</v>
      </c>
      <c r="N481">
        <f>(Table2[[#This Row],[1W Return vs Nifty]]-AVERAGE(Table2[1W Return vs Nifty]))/_xlfn.STDEV.P(Table2[1W Return vs Nifty])</f>
        <v>-0.57456391805030083</v>
      </c>
      <c r="O481">
        <v>568.36</v>
      </c>
      <c r="P481">
        <v>583.30453905246895</v>
      </c>
      <c r="Q481">
        <v>548.782678006163</v>
      </c>
      <c r="R481">
        <v>46.717956907442598</v>
      </c>
      <c r="S481" s="1">
        <f>(Table2[[#This Row],[Close Price]]-Table2[[#This Row],[20D EMA]])/Table2[[#This Row],[20D EMA]]</f>
        <v>-1.0574283904567511E-2</v>
      </c>
      <c r="T481" s="1">
        <f>(Table2[[#This Row],[Close Price]]-Table2[[#This Row],[50D EMA]])/Table2[[#This Row],[50D EMA]]</f>
        <v>-3.5923840206194664E-2</v>
      </c>
      <c r="U481" s="1">
        <f>(Table2[[#This Row],[Close Price]]-Table2[[#This Row],[200D EMA]])/Table2[[#This Row],[200D EMA]]</f>
        <v>2.4722576964582438E-2</v>
      </c>
      <c r="V481">
        <v>0.44605357031272502</v>
      </c>
      <c r="W481">
        <v>555.6</v>
      </c>
      <c r="X481">
        <v>566.20000000000005</v>
      </c>
      <c r="Y481">
        <v>555.6</v>
      </c>
      <c r="Z481">
        <v>566.20000000000005</v>
      </c>
      <c r="AA481">
        <v>552.54999999999995</v>
      </c>
      <c r="AB481">
        <v>591</v>
      </c>
      <c r="AC481" s="1">
        <f>(Table2[[#This Row],[Close Price]]/Table2[[#This Row],[Day Low]])-1</f>
        <v>1.2149028077753865E-2</v>
      </c>
      <c r="AD481" s="1">
        <f>(Table2[[#This Row],[Day High]]/Table2[[#This Row],[Close Price]])-1</f>
        <v>6.8462701164755391E-3</v>
      </c>
      <c r="AE481" s="1">
        <f>(Table2[[#This Row],[Close Price]]/Table2[[#This Row],[Current Week Low]])-1</f>
        <v>1.2149028077753865E-2</v>
      </c>
      <c r="AF481" s="1">
        <f>(Table2[[#This Row],[Current Week High]]/Table2[[#This Row],[Close Price]])-1</f>
        <v>6.8462701164755391E-3</v>
      </c>
      <c r="AG481" s="1">
        <f>(Table2[[#This Row],[Close Price]]/Table2[[#This Row],[Current Month Low]])-1</f>
        <v>1.7735951497602098E-2</v>
      </c>
      <c r="AH481" s="1">
        <f>(Table2[[#This Row],[Current Month High]]/Table2[[#This Row],[Close Price]])-1</f>
        <v>5.0946919178447514E-2</v>
      </c>
      <c r="AI481">
        <v>25.8646750244509</v>
      </c>
      <c r="AJ481">
        <v>29.872979214780599</v>
      </c>
      <c r="AK481" t="str">
        <f>IF(AND(Table2[[#This Row],[20D EMA]]&gt;Table2[[#This Row],[50D EMA]],Table2[[#This Row],[50D EMA]]&gt;Table2[[#This Row],[200D EMA]]),"Uptrend","Downtrend/NoTrend")</f>
        <v>Downtrend/NoTrend</v>
      </c>
      <c r="AL481">
        <v>-0.16</v>
      </c>
      <c r="AM481" t="s">
        <v>3215</v>
      </c>
      <c r="AN481">
        <v>1.77</v>
      </c>
      <c r="AO481" t="s">
        <v>3216</v>
      </c>
      <c r="AP481">
        <v>5.8877384086971997E-2</v>
      </c>
      <c r="AQ481">
        <f>(Table2[[#This Row],[Sharpe Ratio]]-AVERAGE(Table2[Sharpe Ratio]))/_xlfn.STDEV.P(Table2[Sharpe Ratio])</f>
        <v>-5.0771077498813592E-2</v>
      </c>
      <c r="AR4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1">
        <f>_xlfn.RANK.AVG(Table2[[#This Row],[1Y Return vs Nifty Z-Score]],Table2[1Y Return vs Nifty Z-Score])</f>
        <v>519</v>
      </c>
      <c r="AT481">
        <f>_xlfn.RANK.AVG(Table2[[#This Row],[6M Return vs Nifty Z-Score]],Table2[6M Return vs Nifty Z-Score])</f>
        <v>485</v>
      </c>
      <c r="AU481">
        <f>_xlfn.RANK.AVG(Table2[[#This Row],[Sharpe Ratio Z-Score]],Table2[Sharpe Ratio Z-Score])</f>
        <v>362</v>
      </c>
      <c r="AV481">
        <f>(Table2[[#This Row],[Rank 1Y]]+Table2[[#This Row],[Rank 6M]]+Table2[[#This Row],[Rank Sharpe]])/3</f>
        <v>455.33333333333331</v>
      </c>
    </row>
    <row r="482" spans="1:48" x14ac:dyDescent="0.3">
      <c r="A482" t="s">
        <v>1065</v>
      </c>
      <c r="B482" t="s">
        <v>1066</v>
      </c>
      <c r="C482" t="s">
        <v>3170</v>
      </c>
      <c r="D482" t="s">
        <v>24</v>
      </c>
      <c r="E482">
        <v>12674.377621247901</v>
      </c>
      <c r="F482">
        <v>169.28</v>
      </c>
      <c r="G482">
        <v>1.5206279164438701</v>
      </c>
      <c r="H482">
        <f>(Table2[[#This Row],[1Y Return vs Nifty]]-AVERAGE(Table2[1Y Return vs Nifty]))/_xlfn.STDEV.P(Table2[1Y Return vs Nifty])</f>
        <v>-0.4417578472838104</v>
      </c>
      <c r="I482">
        <v>2.02695530766638</v>
      </c>
      <c r="J482">
        <f>(Table2[[#This Row],[1M Return vs Nifty]]-AVERAGE(Table2[1M Return vs Nifty]))/_xlfn.STDEV.P(Table2[1M Return vs Nifty])</f>
        <v>-4.7635313496405776E-2</v>
      </c>
      <c r="K482">
        <v>16.528336631154499</v>
      </c>
      <c r="L482">
        <f>(Table2[[#This Row],[6M Return vs Nifty]]-AVERAGE(Table2[6M Return vs Nifty]))/_xlfn.STDEV.P(Table2[6M Return vs Nifty])</f>
        <v>-1.2520867244017022E-2</v>
      </c>
      <c r="M482">
        <v>1.62055238248714</v>
      </c>
      <c r="N482">
        <f>(Table2[[#This Row],[1W Return vs Nifty]]-AVERAGE(Table2[1W Return vs Nifty]))/_xlfn.STDEV.P(Table2[1W Return vs Nifty])</f>
        <v>0.38169168856583569</v>
      </c>
      <c r="O482">
        <v>167.78</v>
      </c>
      <c r="P482">
        <v>165.202609704683</v>
      </c>
      <c r="Q482">
        <v>154.27464610265599</v>
      </c>
      <c r="R482">
        <v>60.073238299608299</v>
      </c>
      <c r="S482" s="1">
        <f>(Table2[[#This Row],[Close Price]]-Table2[[#This Row],[20D EMA]])/Table2[[#This Row],[20D EMA]]</f>
        <v>8.9402789367028258E-3</v>
      </c>
      <c r="T482" s="1">
        <f>(Table2[[#This Row],[Close Price]]-Table2[[#This Row],[50D EMA]])/Table2[[#This Row],[50D EMA]]</f>
        <v>2.4681149423763735E-2</v>
      </c>
      <c r="U482" s="1">
        <f>(Table2[[#This Row],[Close Price]]-Table2[[#This Row],[200D EMA]])/Table2[[#This Row],[200D EMA]]</f>
        <v>9.7263900948178397E-2</v>
      </c>
      <c r="V482">
        <v>0.65469934307571498</v>
      </c>
      <c r="W482">
        <v>168.37</v>
      </c>
      <c r="X482">
        <v>172.46</v>
      </c>
      <c r="Y482">
        <v>168.37</v>
      </c>
      <c r="Z482">
        <v>172.46</v>
      </c>
      <c r="AA482">
        <v>163.41999999999999</v>
      </c>
      <c r="AB482">
        <v>174.33</v>
      </c>
      <c r="AC482" s="1">
        <f>(Table2[[#This Row],[Close Price]]/Table2[[#This Row],[Day Low]])-1</f>
        <v>5.4047633188809563E-3</v>
      </c>
      <c r="AD482" s="1">
        <f>(Table2[[#This Row],[Day High]]/Table2[[#This Row],[Close Price]])-1</f>
        <v>1.8785444234404647E-2</v>
      </c>
      <c r="AE482" s="1">
        <f>(Table2[[#This Row],[Close Price]]/Table2[[#This Row],[Current Week Low]])-1</f>
        <v>5.4047633188809563E-3</v>
      </c>
      <c r="AF482" s="1">
        <f>(Table2[[#This Row],[Current Week High]]/Table2[[#This Row],[Close Price]])-1</f>
        <v>1.8785444234404647E-2</v>
      </c>
      <c r="AG482" s="1">
        <f>(Table2[[#This Row],[Close Price]]/Table2[[#This Row],[Current Month Low]])-1</f>
        <v>3.5858524048464124E-2</v>
      </c>
      <c r="AH482" s="1">
        <f>(Table2[[#This Row],[Current Month High]]/Table2[[#This Row],[Close Price]])-1</f>
        <v>2.9832230623818567E-2</v>
      </c>
      <c r="AI482">
        <v>4.4541587901701201</v>
      </c>
      <c r="AJ482">
        <v>36.351188078936701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0.03</v>
      </c>
      <c r="AM482" t="s">
        <v>3216</v>
      </c>
      <c r="AN482">
        <v>0.67</v>
      </c>
      <c r="AO482" t="s">
        <v>3216</v>
      </c>
      <c r="AP482">
        <v>-1.5090405488255E-2</v>
      </c>
      <c r="AQ482">
        <f>(Table2[[#This Row],[Sharpe Ratio]]-AVERAGE(Table2[Sharpe Ratio]))/_xlfn.STDEV.P(Table2[Sharpe Ratio])</f>
        <v>-0.91115914608537385</v>
      </c>
      <c r="AR4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-1.0313814855437715</v>
      </c>
      <c r="AS482">
        <f>_xlfn.RANK.AVG(Table2[[#This Row],[1Y Return vs Nifty Z-Score]],Table2[1Y Return vs Nifty Z-Score])</f>
        <v>448</v>
      </c>
      <c r="AT482">
        <f>_xlfn.RANK.AVG(Table2[[#This Row],[6M Return vs Nifty Z-Score]],Table2[6M Return vs Nifty Z-Score])</f>
        <v>314</v>
      </c>
      <c r="AU482">
        <f>_xlfn.RANK.AVG(Table2[[#This Row],[Sharpe Ratio Z-Score]],Table2[Sharpe Ratio Z-Score])</f>
        <v>608</v>
      </c>
      <c r="AV482">
        <f>(Table2[[#This Row],[Rank 1Y]]+Table2[[#This Row],[Rank 6M]]+Table2[[#This Row],[Rank Sharpe]])/3</f>
        <v>456.66666666666669</v>
      </c>
    </row>
    <row r="483" spans="1:48" x14ac:dyDescent="0.3">
      <c r="A483" t="s">
        <v>859</v>
      </c>
      <c r="B483" t="s">
        <v>860</v>
      </c>
      <c r="C483" t="s">
        <v>3182</v>
      </c>
      <c r="D483" t="s">
        <v>535</v>
      </c>
      <c r="E483">
        <v>18709.170954544999</v>
      </c>
      <c r="F483">
        <v>1660.5</v>
      </c>
      <c r="G483">
        <v>12.8904887580491</v>
      </c>
      <c r="H483">
        <f>(Table2[[#This Row],[1Y Return vs Nifty]]-AVERAGE(Table2[1Y Return vs Nifty]))/_xlfn.STDEV.P(Table2[1Y Return vs Nifty])</f>
        <v>-0.25246515861117796</v>
      </c>
      <c r="I483">
        <v>0.403566186624849</v>
      </c>
      <c r="J483">
        <f>(Table2[[#This Row],[1M Return vs Nifty]]-AVERAGE(Table2[1M Return vs Nifty]))/_xlfn.STDEV.P(Table2[1M Return vs Nifty])</f>
        <v>-0.20448874557246979</v>
      </c>
      <c r="K483">
        <v>3.38692804376717</v>
      </c>
      <c r="L483">
        <f>(Table2[[#This Row],[6M Return vs Nifty]]-AVERAGE(Table2[6M Return vs Nifty]))/_xlfn.STDEV.P(Table2[6M Return vs Nifty])</f>
        <v>-0.40375693624503067</v>
      </c>
      <c r="M483">
        <v>4.0825556697364096</v>
      </c>
      <c r="N483">
        <f>(Table2[[#This Row],[1W Return vs Nifty]]-AVERAGE(Table2[1W Return vs Nifty]))/_xlfn.STDEV.P(Table2[1W Return vs Nifty])</f>
        <v>0.97712159596200698</v>
      </c>
      <c r="O483">
        <v>1630.41</v>
      </c>
      <c r="P483">
        <v>1658.9697398836699</v>
      </c>
      <c r="Q483">
        <v>1601.78779553444</v>
      </c>
      <c r="R483">
        <v>57.195952785327201</v>
      </c>
      <c r="S483" s="1">
        <f>(Table2[[#This Row],[Close Price]]-Table2[[#This Row],[20D EMA]])/Table2[[#This Row],[20D EMA]]</f>
        <v>1.8455480523303903E-2</v>
      </c>
      <c r="T483" s="1">
        <f>(Table2[[#This Row],[Close Price]]-Table2[[#This Row],[50D EMA]])/Table2[[#This Row],[50D EMA]]</f>
        <v>9.2241593052647228E-4</v>
      </c>
      <c r="U483" s="1">
        <f>(Table2[[#This Row],[Close Price]]-Table2[[#This Row],[200D EMA]])/Table2[[#This Row],[200D EMA]]</f>
        <v>3.6654171438464847E-2</v>
      </c>
      <c r="V483">
        <v>1.8938420288736599</v>
      </c>
      <c r="W483">
        <v>1644.8</v>
      </c>
      <c r="X483">
        <v>1672.75</v>
      </c>
      <c r="Y483">
        <v>1644.8</v>
      </c>
      <c r="Z483">
        <v>1672.75</v>
      </c>
      <c r="AA483">
        <v>1519</v>
      </c>
      <c r="AB483">
        <v>1760</v>
      </c>
      <c r="AC483" s="1">
        <f>(Table2[[#This Row],[Close Price]]/Table2[[#This Row],[Day Low]])-1</f>
        <v>9.5452334630350411E-3</v>
      </c>
      <c r="AD483" s="1">
        <f>(Table2[[#This Row],[Day High]]/Table2[[#This Row],[Close Price]])-1</f>
        <v>7.3772959951821093E-3</v>
      </c>
      <c r="AE483" s="1">
        <f>(Table2[[#This Row],[Close Price]]/Table2[[#This Row],[Current Week Low]])-1</f>
        <v>9.5452334630350411E-3</v>
      </c>
      <c r="AF483" s="1">
        <f>(Table2[[#This Row],[Current Week High]]/Table2[[#This Row],[Close Price]])-1</f>
        <v>7.3772959951821093E-3</v>
      </c>
      <c r="AG483" s="1">
        <f>(Table2[[#This Row],[Close Price]]/Table2[[#This Row],[Current Month Low]])-1</f>
        <v>9.3153390388413415E-2</v>
      </c>
      <c r="AH483" s="1">
        <f>(Table2[[#This Row],[Current Month High]]/Table2[[#This Row],[Close Price]])-1</f>
        <v>5.9921710328214361E-2</v>
      </c>
      <c r="AI483">
        <v>14.5408009635652</v>
      </c>
      <c r="AJ483">
        <v>46.067909922589699</v>
      </c>
      <c r="AK483" t="str">
        <f>IF(AND(Table2[[#This Row],[20D EMA]]&gt;Table2[[#This Row],[50D EMA]],Table2[[#This Row],[50D EMA]]&gt;Table2[[#This Row],[200D EMA]]),"Uptrend","Downtrend/NoTrend")</f>
        <v>Downtrend/NoTrend</v>
      </c>
      <c r="AL483">
        <v>-0.16</v>
      </c>
      <c r="AM483" t="s">
        <v>3215</v>
      </c>
      <c r="AN483">
        <v>3.75</v>
      </c>
      <c r="AO483" t="s">
        <v>3216</v>
      </c>
      <c r="AQ483">
        <f>(Table2[[#This Row],[Sharpe Ratio]]-AVERAGE(Table2[Sharpe Ratio]))/_xlfn.STDEV.P(Table2[Sharpe Ratio])</f>
        <v>-0.73562862250492933</v>
      </c>
      <c r="AR4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3">
        <f>_xlfn.RANK.AVG(Table2[[#This Row],[1Y Return vs Nifty Z-Score]],Table2[1Y Return vs Nifty Z-Score])</f>
        <v>380</v>
      </c>
      <c r="AT483">
        <f>_xlfn.RANK.AVG(Table2[[#This Row],[6M Return vs Nifty Z-Score]],Table2[6M Return vs Nifty Z-Score])</f>
        <v>439</v>
      </c>
      <c r="AU483">
        <f>_xlfn.RANK.AVG(Table2[[#This Row],[Sharpe Ratio Z-Score]],Table2[Sharpe Ratio Z-Score])</f>
        <v>551.5</v>
      </c>
      <c r="AV483">
        <f>(Table2[[#This Row],[Rank 1Y]]+Table2[[#This Row],[Rank 6M]]+Table2[[#This Row],[Rank Sharpe]])/3</f>
        <v>456.83333333333331</v>
      </c>
    </row>
    <row r="484" spans="1:48" x14ac:dyDescent="0.3">
      <c r="A484" t="s">
        <v>770</v>
      </c>
      <c r="B484" t="s">
        <v>771</v>
      </c>
      <c r="C484" t="s">
        <v>3170</v>
      </c>
      <c r="D484" t="s">
        <v>543</v>
      </c>
      <c r="E484">
        <v>22098.827294775001</v>
      </c>
      <c r="F484">
        <v>2581.1999999999998</v>
      </c>
      <c r="G484">
        <v>10.2967971010263</v>
      </c>
      <c r="H484">
        <f>(Table2[[#This Row],[1Y Return vs Nifty]]-AVERAGE(Table2[1Y Return vs Nifty]))/_xlfn.STDEV.P(Table2[1Y Return vs Nifty])</f>
        <v>-0.29564659013310546</v>
      </c>
      <c r="I484">
        <v>11.0033260467521</v>
      </c>
      <c r="J484">
        <f>(Table2[[#This Row],[1M Return vs Nifty]]-AVERAGE(Table2[1M Return vs Nifty]))/_xlfn.STDEV.P(Table2[1M Return vs Nifty])</f>
        <v>0.81967033723348515</v>
      </c>
      <c r="K484">
        <v>-13.4800297517369</v>
      </c>
      <c r="L484">
        <f>(Table2[[#This Row],[6M Return vs Nifty]]-AVERAGE(Table2[6M Return vs Nifty]))/_xlfn.STDEV.P(Table2[6M Return vs Nifty])</f>
        <v>-0.90590723619479951</v>
      </c>
      <c r="M484">
        <v>2.5010802464352E-2</v>
      </c>
      <c r="N484">
        <f>(Table2[[#This Row],[1W Return vs Nifty]]-AVERAGE(Table2[1W Return vs Nifty]))/_xlfn.STDEV.P(Table2[1W Return vs Nifty])</f>
        <v>-4.1864214106770055E-3</v>
      </c>
      <c r="O484">
        <v>2466.19</v>
      </c>
      <c r="P484">
        <v>2429.0780486336498</v>
      </c>
      <c r="Q484">
        <v>2499.5161441354999</v>
      </c>
      <c r="R484">
        <v>47.544692904384199</v>
      </c>
      <c r="S484" s="1">
        <f>(Table2[[#This Row],[Close Price]]-Table2[[#This Row],[20D EMA]])/Table2[[#This Row],[20D EMA]]</f>
        <v>4.6634687513938407E-2</v>
      </c>
      <c r="T484" s="1">
        <f>(Table2[[#This Row],[Close Price]]-Table2[[#This Row],[50D EMA]])/Table2[[#This Row],[50D EMA]]</f>
        <v>6.2625386389670856E-2</v>
      </c>
      <c r="U484" s="1">
        <f>(Table2[[#This Row],[Close Price]]-Table2[[#This Row],[200D EMA]])/Table2[[#This Row],[200D EMA]]</f>
        <v>3.2679867283974554E-2</v>
      </c>
      <c r="V484">
        <v>0.59517488357896897</v>
      </c>
      <c r="W484">
        <v>2455.0500000000002</v>
      </c>
      <c r="X484">
        <v>2637.7</v>
      </c>
      <c r="Y484">
        <v>2455.0500000000002</v>
      </c>
      <c r="Z484">
        <v>2637.7</v>
      </c>
      <c r="AA484">
        <v>2315.15</v>
      </c>
      <c r="AB484">
        <v>2637.7</v>
      </c>
      <c r="AC484" s="1">
        <f>(Table2[[#This Row],[Close Price]]/Table2[[#This Row],[Day Low]])-1</f>
        <v>5.1383882201991637E-2</v>
      </c>
      <c r="AD484" s="1">
        <f>(Table2[[#This Row],[Day High]]/Table2[[#This Row],[Close Price]])-1</f>
        <v>2.1889043855571E-2</v>
      </c>
      <c r="AE484" s="1">
        <f>(Table2[[#This Row],[Close Price]]/Table2[[#This Row],[Current Week Low]])-1</f>
        <v>5.1383882201991637E-2</v>
      </c>
      <c r="AF484" s="1">
        <f>(Table2[[#This Row],[Current Week High]]/Table2[[#This Row],[Close Price]])-1</f>
        <v>2.1889043855571E-2</v>
      </c>
      <c r="AG484" s="1">
        <f>(Table2[[#This Row],[Close Price]]/Table2[[#This Row],[Current Month Low]])-1</f>
        <v>0.11491696002418839</v>
      </c>
      <c r="AH484" s="1">
        <f>(Table2[[#This Row],[Current Month High]]/Table2[[#This Row],[Close Price]])-1</f>
        <v>2.1889043855571E-2</v>
      </c>
      <c r="AI484">
        <v>50.937548427088103</v>
      </c>
      <c r="AJ484">
        <v>43.0067314884068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-0.02</v>
      </c>
      <c r="AM484" t="s">
        <v>3215</v>
      </c>
      <c r="AN484">
        <v>0.39</v>
      </c>
      <c r="AO484" t="s">
        <v>3216</v>
      </c>
      <c r="AP484">
        <v>6.4633311676272995E-2</v>
      </c>
      <c r="AQ484">
        <f>(Table2[[#This Row],[Sharpe Ratio]]-AVERAGE(Table2[Sharpe Ratio]))/_xlfn.STDEV.P(Table2[Sharpe Ratio])</f>
        <v>1.618146292347581E-2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394</v>
      </c>
      <c r="AT484">
        <f>_xlfn.RANK.AVG(Table2[[#This Row],[6M Return vs Nifty Z-Score]],Table2[6M Return vs Nifty Z-Score])</f>
        <v>630</v>
      </c>
      <c r="AU484">
        <f>_xlfn.RANK.AVG(Table2[[#This Row],[Sharpe Ratio Z-Score]],Table2[Sharpe Ratio Z-Score])</f>
        <v>347</v>
      </c>
      <c r="AV484">
        <f>(Table2[[#This Row],[Rank 1Y]]+Table2[[#This Row],[Rank 6M]]+Table2[[#This Row],[Rank Sharpe]])/3</f>
        <v>457</v>
      </c>
    </row>
    <row r="485" spans="1:48" x14ac:dyDescent="0.3">
      <c r="A485" t="s">
        <v>407</v>
      </c>
      <c r="B485" t="s">
        <v>408</v>
      </c>
      <c r="C485" t="s">
        <v>3179</v>
      </c>
      <c r="D485" t="s">
        <v>409</v>
      </c>
      <c r="E485">
        <v>58913.530489461999</v>
      </c>
      <c r="F485">
        <v>205.13</v>
      </c>
      <c r="G485">
        <v>11.869069562184499</v>
      </c>
      <c r="H485">
        <f>(Table2[[#This Row],[1Y Return vs Nifty]]-AVERAGE(Table2[1Y Return vs Nifty]))/_xlfn.STDEV.P(Table2[1Y Return vs Nifty])</f>
        <v>-0.26947039627772368</v>
      </c>
      <c r="I485">
        <v>5.2328983001666796</v>
      </c>
      <c r="J485">
        <f>(Table2[[#This Row],[1M Return vs Nifty]]-AVERAGE(Table2[1M Return vs Nifty]))/_xlfn.STDEV.P(Table2[1M Return vs Nifty])</f>
        <v>0.26212600921792484</v>
      </c>
      <c r="K485">
        <v>19.385561248774199</v>
      </c>
      <c r="L485">
        <f>(Table2[[#This Row],[6M Return vs Nifty]]-AVERAGE(Table2[6M Return vs Nifty]))/_xlfn.STDEV.P(Table2[6M Return vs Nifty])</f>
        <v>7.2542261279612399E-2</v>
      </c>
      <c r="M485">
        <v>-7.01695234976631</v>
      </c>
      <c r="N485">
        <f>(Table2[[#This Row],[1W Return vs Nifty]]-AVERAGE(Table2[1W Return vs Nifty]))/_xlfn.STDEV.P(Table2[1W Return vs Nifty])</f>
        <v>-1.7072692277316528</v>
      </c>
      <c r="O485">
        <v>208.37</v>
      </c>
      <c r="P485">
        <v>198.707511731251</v>
      </c>
      <c r="Q485">
        <v>177.83945464603701</v>
      </c>
      <c r="R485">
        <v>39.834675451962802</v>
      </c>
      <c r="S485" s="1">
        <f>(Table2[[#This Row],[Close Price]]-Table2[[#This Row],[20D EMA]])/Table2[[#This Row],[20D EMA]]</f>
        <v>-1.5549263329654023E-2</v>
      </c>
      <c r="T485" s="1">
        <f>(Table2[[#This Row],[Close Price]]-Table2[[#This Row],[50D EMA]])/Table2[[#This Row],[50D EMA]]</f>
        <v>3.2321315952238958E-2</v>
      </c>
      <c r="U485" s="1">
        <f>(Table2[[#This Row],[Close Price]]-Table2[[#This Row],[200D EMA]])/Table2[[#This Row],[200D EMA]]</f>
        <v>0.15345607873281414</v>
      </c>
      <c r="V485">
        <v>0.69444007229465998</v>
      </c>
      <c r="W485">
        <v>201.76</v>
      </c>
      <c r="X485">
        <v>209.34</v>
      </c>
      <c r="Y485">
        <v>201.76</v>
      </c>
      <c r="Z485">
        <v>209.34</v>
      </c>
      <c r="AA485">
        <v>201.76</v>
      </c>
      <c r="AB485">
        <v>220.8</v>
      </c>
      <c r="AC485" s="1">
        <f>(Table2[[#This Row],[Close Price]]/Table2[[#This Row],[Day Low]])-1</f>
        <v>1.6703013481363937E-2</v>
      </c>
      <c r="AD485" s="1">
        <f>(Table2[[#This Row],[Day High]]/Table2[[#This Row],[Close Price]])-1</f>
        <v>2.0523570418758963E-2</v>
      </c>
      <c r="AE485" s="1">
        <f>(Table2[[#This Row],[Close Price]]/Table2[[#This Row],[Current Week Low]])-1</f>
        <v>1.6703013481363937E-2</v>
      </c>
      <c r="AF485" s="1">
        <f>(Table2[[#This Row],[Current Week High]]/Table2[[#This Row],[Close Price]])-1</f>
        <v>2.0523570418758963E-2</v>
      </c>
      <c r="AG485" s="1">
        <f>(Table2[[#This Row],[Close Price]]/Table2[[#This Row],[Current Month Low]])-1</f>
        <v>1.6703013481363937E-2</v>
      </c>
      <c r="AH485" s="1">
        <f>(Table2[[#This Row],[Current Month High]]/Table2[[#This Row],[Close Price]])-1</f>
        <v>7.6390581582411299E-2</v>
      </c>
      <c r="AI485">
        <v>12.026519767951999</v>
      </c>
      <c r="AJ485">
        <v>50.278388278388199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-0.03</v>
      </c>
      <c r="AM485" t="s">
        <v>3215</v>
      </c>
      <c r="AN485">
        <v>-2.11</v>
      </c>
      <c r="AO485" t="s">
        <v>3215</v>
      </c>
      <c r="AP485">
        <v>-7.1816264824208997E-2</v>
      </c>
      <c r="AQ485">
        <f>(Table2[[#This Row],[Sharpe Ratio]]-AVERAGE(Table2[Sharpe Ratio]))/_xlfn.STDEV.P(Table2[Sharpe Ratio])</f>
        <v>-1.5709903081797507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-3.2130616616915897</v>
      </c>
      <c r="AS485">
        <f>_xlfn.RANK.AVG(Table2[[#This Row],[1Y Return vs Nifty Z-Score]],Table2[1Y Return vs Nifty Z-Score])</f>
        <v>384</v>
      </c>
      <c r="AT485">
        <f>_xlfn.RANK.AVG(Table2[[#This Row],[6M Return vs Nifty Z-Score]],Table2[6M Return vs Nifty Z-Score])</f>
        <v>292</v>
      </c>
      <c r="AU485">
        <f>_xlfn.RANK.AVG(Table2[[#This Row],[Sharpe Ratio Z-Score]],Table2[Sharpe Ratio Z-Score])</f>
        <v>696</v>
      </c>
      <c r="AV485">
        <f>(Table2[[#This Row],[Rank 1Y]]+Table2[[#This Row],[Rank 6M]]+Table2[[#This Row],[Rank Sharpe]])/3</f>
        <v>457.33333333333331</v>
      </c>
    </row>
    <row r="486" spans="1:48" x14ac:dyDescent="0.3">
      <c r="A486" t="s">
        <v>963</v>
      </c>
      <c r="B486" t="s">
        <v>964</v>
      </c>
      <c r="C486" t="s">
        <v>3173</v>
      </c>
      <c r="D486" t="s">
        <v>46</v>
      </c>
      <c r="E486">
        <v>15690.209097749999</v>
      </c>
      <c r="F486">
        <v>1637.95</v>
      </c>
      <c r="G486">
        <v>4.4050506977034898</v>
      </c>
      <c r="H486">
        <f>(Table2[[#This Row],[1Y Return vs Nifty]]-AVERAGE(Table2[1Y Return vs Nifty]))/_xlfn.STDEV.P(Table2[1Y Return vs Nifty])</f>
        <v>-0.39373613873877072</v>
      </c>
      <c r="I486">
        <v>-2.4407607233114099</v>
      </c>
      <c r="J486">
        <f>(Table2[[#This Row],[1M Return vs Nifty]]-AVERAGE(Table2[1M Return vs Nifty]))/_xlfn.STDEV.P(Table2[1M Return vs Nifty])</f>
        <v>-0.47931037150745998</v>
      </c>
      <c r="K486">
        <v>15.203616547827901</v>
      </c>
      <c r="L486">
        <f>(Table2[[#This Row],[6M Return vs Nifty]]-AVERAGE(Table2[6M Return vs Nifty]))/_xlfn.STDEV.P(Table2[6M Return vs Nifty])</f>
        <v>-5.1959430810545132E-2</v>
      </c>
      <c r="M486">
        <v>-1.9784940608421799</v>
      </c>
      <c r="N486">
        <f>(Table2[[#This Row],[1W Return vs Nifty]]-AVERAGE(Table2[1W Return vs Nifty]))/_xlfn.STDEV.P(Table2[1W Return vs Nifty])</f>
        <v>-0.48872952555869564</v>
      </c>
      <c r="O486">
        <v>1610.88</v>
      </c>
      <c r="P486">
        <v>1617.82221357103</v>
      </c>
      <c r="Q486">
        <v>1474.7006581661501</v>
      </c>
      <c r="R486">
        <v>56.671575464254701</v>
      </c>
      <c r="S486" s="1">
        <f>(Table2[[#This Row],[Close Price]]-Table2[[#This Row],[20D EMA]])/Table2[[#This Row],[20D EMA]]</f>
        <v>1.6804479539133849E-2</v>
      </c>
      <c r="T486" s="1">
        <f>(Table2[[#This Row],[Close Price]]-Table2[[#This Row],[50D EMA]])/Table2[[#This Row],[50D EMA]]</f>
        <v>1.2441284499699019E-2</v>
      </c>
      <c r="U486" s="1">
        <f>(Table2[[#This Row],[Close Price]]-Table2[[#This Row],[200D EMA]])/Table2[[#This Row],[200D EMA]]</f>
        <v>0.11069998574277243</v>
      </c>
      <c r="V486">
        <v>1.2395289851509499</v>
      </c>
      <c r="W486">
        <v>1600.05</v>
      </c>
      <c r="X486">
        <v>1649.95</v>
      </c>
      <c r="Y486">
        <v>1600.05</v>
      </c>
      <c r="Z486">
        <v>1649.95</v>
      </c>
      <c r="AA486">
        <v>1542.3</v>
      </c>
      <c r="AB486">
        <v>1693.95</v>
      </c>
      <c r="AC486" s="1">
        <f>(Table2[[#This Row],[Close Price]]/Table2[[#This Row],[Day Low]])-1</f>
        <v>2.3686759788756673E-2</v>
      </c>
      <c r="AD486" s="1">
        <f>(Table2[[#This Row],[Day High]]/Table2[[#This Row],[Close Price]])-1</f>
        <v>7.3262309594310793E-3</v>
      </c>
      <c r="AE486" s="1">
        <f>(Table2[[#This Row],[Close Price]]/Table2[[#This Row],[Current Week Low]])-1</f>
        <v>2.3686759788756673E-2</v>
      </c>
      <c r="AF486" s="1">
        <f>(Table2[[#This Row],[Current Week High]]/Table2[[#This Row],[Close Price]])-1</f>
        <v>7.3262309594310793E-3</v>
      </c>
      <c r="AG486" s="1">
        <f>(Table2[[#This Row],[Close Price]]/Table2[[#This Row],[Current Month Low]])-1</f>
        <v>6.20177656746419E-2</v>
      </c>
      <c r="AH486" s="1">
        <f>(Table2[[#This Row],[Current Month High]]/Table2[[#This Row],[Close Price]])-1</f>
        <v>3.4189077810677926E-2</v>
      </c>
      <c r="AI486">
        <v>13.5565798711804</v>
      </c>
      <c r="AJ486">
        <v>59.807795502219598</v>
      </c>
      <c r="AK486" t="str">
        <f>IF(AND(Table2[[#This Row],[20D EMA]]&gt;Table2[[#This Row],[50D EMA]],Table2[[#This Row],[50D EMA]]&gt;Table2[[#This Row],[200D EMA]]),"Uptrend","Downtrend/NoTrend")</f>
        <v>Downtrend/NoTrend</v>
      </c>
      <c r="AL486">
        <v>-0.09</v>
      </c>
      <c r="AM486" t="s">
        <v>3215</v>
      </c>
      <c r="AN486">
        <v>9.75</v>
      </c>
      <c r="AO486" t="s">
        <v>3216</v>
      </c>
      <c r="AP486">
        <v>-2.1036090733703001E-2</v>
      </c>
      <c r="AQ486">
        <f>(Table2[[#This Row],[Sharpe Ratio]]-AVERAGE(Table2[Sharpe Ratio]))/_xlfn.STDEV.P(Table2[Sharpe Ratio])</f>
        <v>-0.98031893407054727</v>
      </c>
      <c r="AR4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6">
        <f>_xlfn.RANK.AVG(Table2[[#This Row],[1Y Return vs Nifty Z-Score]],Table2[1Y Return vs Nifty Z-Score])</f>
        <v>418</v>
      </c>
      <c r="AT486">
        <f>_xlfn.RANK.AVG(Table2[[#This Row],[6M Return vs Nifty Z-Score]],Table2[6M Return vs Nifty Z-Score])</f>
        <v>329</v>
      </c>
      <c r="AU486">
        <f>_xlfn.RANK.AVG(Table2[[#This Row],[Sharpe Ratio Z-Score]],Table2[Sharpe Ratio Z-Score])</f>
        <v>625</v>
      </c>
      <c r="AV486">
        <f>(Table2[[#This Row],[Rank 1Y]]+Table2[[#This Row],[Rank 6M]]+Table2[[#This Row],[Rank Sharpe]])/3</f>
        <v>457.33333333333331</v>
      </c>
    </row>
    <row r="487" spans="1:48" x14ac:dyDescent="0.3">
      <c r="A487" t="s">
        <v>167</v>
      </c>
      <c r="B487" t="s">
        <v>168</v>
      </c>
      <c r="C487" t="s">
        <v>3169</v>
      </c>
      <c r="D487" t="s">
        <v>21</v>
      </c>
      <c r="E487">
        <v>161996.85953384999</v>
      </c>
      <c r="F487">
        <v>1656.05</v>
      </c>
      <c r="G487">
        <v>2.6861387213375201</v>
      </c>
      <c r="H487">
        <f>(Table2[[#This Row],[1Y Return vs Nifty]]-AVERAGE(Table2[1Y Return vs Nifty]))/_xlfn.STDEV.P(Table2[1Y Return vs Nifty])</f>
        <v>-0.42235368068855988</v>
      </c>
      <c r="I487">
        <v>3.2708356429053498</v>
      </c>
      <c r="J487">
        <f>(Table2[[#This Row],[1M Return vs Nifty]]-AVERAGE(Table2[1M Return vs Nifty]))/_xlfn.STDEV.P(Table2[1M Return vs Nifty])</f>
        <v>7.2549611451829171E-2</v>
      </c>
      <c r="K487">
        <v>14.867764003967199</v>
      </c>
      <c r="L487">
        <f>(Table2[[#This Row],[6M Return vs Nifty]]-AVERAGE(Table2[6M Return vs Nifty]))/_xlfn.STDEV.P(Table2[6M Return vs Nifty])</f>
        <v>-6.1958178520905668E-2</v>
      </c>
      <c r="M487">
        <v>0.453435285422358</v>
      </c>
      <c r="N487">
        <f>(Table2[[#This Row],[1W Return vs Nifty]]-AVERAGE(Table2[1W Return vs Nifty]))/_xlfn.STDEV.P(Table2[1W Return vs Nifty])</f>
        <v>9.9427067464453969E-2</v>
      </c>
      <c r="O487">
        <v>1614.58</v>
      </c>
      <c r="P487">
        <v>1550.9705838295699</v>
      </c>
      <c r="Q487">
        <v>1384.6758607644199</v>
      </c>
      <c r="R487">
        <v>64.084323199288505</v>
      </c>
      <c r="S487" s="1">
        <f>(Table2[[#This Row],[Close Price]]-Table2[[#This Row],[20D EMA]])/Table2[[#This Row],[20D EMA]]</f>
        <v>2.5684698187764018E-2</v>
      </c>
      <c r="T487" s="1">
        <f>(Table2[[#This Row],[Close Price]]-Table2[[#This Row],[50D EMA]])/Table2[[#This Row],[50D EMA]]</f>
        <v>6.7750747348781948E-2</v>
      </c>
      <c r="U487" s="1">
        <f>(Table2[[#This Row],[Close Price]]-Table2[[#This Row],[200D EMA]])/Table2[[#This Row],[200D EMA]]</f>
        <v>0.19598387386183369</v>
      </c>
      <c r="V487">
        <v>0.86163092439219102</v>
      </c>
      <c r="W487">
        <v>1646.5</v>
      </c>
      <c r="X487">
        <v>1670</v>
      </c>
      <c r="Y487">
        <v>1646.5</v>
      </c>
      <c r="Z487">
        <v>1670</v>
      </c>
      <c r="AA487">
        <v>1574.75</v>
      </c>
      <c r="AB487">
        <v>1670</v>
      </c>
      <c r="AC487" s="1">
        <f>(Table2[[#This Row],[Close Price]]/Table2[[#This Row],[Day Low]])-1</f>
        <v>5.800182204676485E-3</v>
      </c>
      <c r="AD487" s="1">
        <f>(Table2[[#This Row],[Day High]]/Table2[[#This Row],[Close Price]])-1</f>
        <v>8.4236587059569601E-3</v>
      </c>
      <c r="AE487" s="1">
        <f>(Table2[[#This Row],[Close Price]]/Table2[[#This Row],[Current Week Low]])-1</f>
        <v>5.800182204676485E-3</v>
      </c>
      <c r="AF487" s="1">
        <f>(Table2[[#This Row],[Current Week High]]/Table2[[#This Row],[Close Price]])-1</f>
        <v>8.4236587059569601E-3</v>
      </c>
      <c r="AG487" s="1">
        <f>(Table2[[#This Row],[Close Price]]/Table2[[#This Row],[Current Month Low]])-1</f>
        <v>5.1627242419431729E-2</v>
      </c>
      <c r="AH487" s="1">
        <f>(Table2[[#This Row],[Current Month High]]/Table2[[#This Row],[Close Price]])-1</f>
        <v>8.4236587059569601E-3</v>
      </c>
      <c r="AI487">
        <v>0.54044261948613603</v>
      </c>
      <c r="AJ487">
        <v>50.8036242771934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-0.04</v>
      </c>
      <c r="AM487" t="s">
        <v>3215</v>
      </c>
      <c r="AN487">
        <v>0.1</v>
      </c>
      <c r="AO487" t="s">
        <v>3216</v>
      </c>
      <c r="AP487">
        <v>-1.2476767439237001E-2</v>
      </c>
      <c r="AQ487">
        <f>(Table2[[#This Row],[Sharpe Ratio]]-AVERAGE(Table2[Sharpe Ratio]))/_xlfn.STDEV.P(Table2[Sharpe Ratio])</f>
        <v>-0.88075749415156956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-1.1930926744447519</v>
      </c>
      <c r="AS487">
        <f>_xlfn.RANK.AVG(Table2[[#This Row],[1Y Return vs Nifty Z-Score]],Table2[1Y Return vs Nifty Z-Score])</f>
        <v>438</v>
      </c>
      <c r="AT487">
        <f>_xlfn.RANK.AVG(Table2[[#This Row],[6M Return vs Nifty Z-Score]],Table2[6M Return vs Nifty Z-Score])</f>
        <v>332</v>
      </c>
      <c r="AU487">
        <f>_xlfn.RANK.AVG(Table2[[#This Row],[Sharpe Ratio Z-Score]],Table2[Sharpe Ratio Z-Score])</f>
        <v>603</v>
      </c>
      <c r="AV487">
        <f>(Table2[[#This Row],[Rank 1Y]]+Table2[[#This Row],[Rank 6M]]+Table2[[#This Row],[Rank Sharpe]])/3</f>
        <v>457.66666666666669</v>
      </c>
    </row>
    <row r="488" spans="1:48" x14ac:dyDescent="0.3">
      <c r="A488" t="s">
        <v>1393</v>
      </c>
      <c r="B488" t="s">
        <v>1394</v>
      </c>
      <c r="C488" t="s">
        <v>3182</v>
      </c>
      <c r="D488" t="s">
        <v>1395</v>
      </c>
      <c r="E488">
        <v>8234.2130263910003</v>
      </c>
      <c r="F488">
        <v>250.4</v>
      </c>
      <c r="G488">
        <v>0.78685343982100098</v>
      </c>
      <c r="H488">
        <f>(Table2[[#This Row],[1Y Return vs Nifty]]-AVERAGE(Table2[1Y Return vs Nifty]))/_xlfn.STDEV.P(Table2[1Y Return vs Nifty])</f>
        <v>-0.45397419236439684</v>
      </c>
      <c r="I488">
        <v>1.71824607282331</v>
      </c>
      <c r="J488">
        <f>(Table2[[#This Row],[1M Return vs Nifty]]-AVERAGE(Table2[1M Return vs Nifty]))/_xlfn.STDEV.P(Table2[1M Return vs Nifty])</f>
        <v>-7.746309931256587E-2</v>
      </c>
      <c r="K488">
        <v>17.897724715972</v>
      </c>
      <c r="L488">
        <f>(Table2[[#This Row],[6M Return vs Nifty]]-AVERAGE(Table2[6M Return vs Nifty]))/_xlfn.STDEV.P(Table2[6M Return vs Nifty])</f>
        <v>2.8247518251204862E-2</v>
      </c>
      <c r="M488">
        <v>-1.5108864436779199</v>
      </c>
      <c r="N488">
        <f>(Table2[[#This Row],[1W Return vs Nifty]]-AVERAGE(Table2[1W Return vs Nifty]))/_xlfn.STDEV.P(Table2[1W Return vs Nifty])</f>
        <v>-0.37563968460363373</v>
      </c>
      <c r="O488">
        <v>249.42</v>
      </c>
      <c r="P488">
        <v>236.47512658689601</v>
      </c>
      <c r="Q488">
        <v>209.828252899604</v>
      </c>
      <c r="R488">
        <v>62.052367198590197</v>
      </c>
      <c r="S488" s="1">
        <f>(Table2[[#This Row],[Close Price]]-Table2[[#This Row],[20D EMA]])/Table2[[#This Row],[20D EMA]]</f>
        <v>3.9291155480715989E-3</v>
      </c>
      <c r="T488" s="1">
        <f>(Table2[[#This Row],[Close Price]]-Table2[[#This Row],[50D EMA]])/Table2[[#This Row],[50D EMA]]</f>
        <v>5.8885150476860451E-2</v>
      </c>
      <c r="U488" s="1">
        <f>(Table2[[#This Row],[Close Price]]-Table2[[#This Row],[200D EMA]])/Table2[[#This Row],[200D EMA]]</f>
        <v>0.19335693139383034</v>
      </c>
      <c r="V488">
        <v>1.07504838385192</v>
      </c>
      <c r="W488">
        <v>248.6</v>
      </c>
      <c r="X488">
        <v>259.2</v>
      </c>
      <c r="Y488">
        <v>248.6</v>
      </c>
      <c r="Z488">
        <v>259.2</v>
      </c>
      <c r="AA488">
        <v>242.3</v>
      </c>
      <c r="AB488">
        <v>269</v>
      </c>
      <c r="AC488" s="1">
        <f>(Table2[[#This Row],[Close Price]]/Table2[[#This Row],[Day Low]])-1</f>
        <v>7.2405470635559244E-3</v>
      </c>
      <c r="AD488" s="1">
        <f>(Table2[[#This Row],[Day High]]/Table2[[#This Row],[Close Price]])-1</f>
        <v>3.514376996805102E-2</v>
      </c>
      <c r="AE488" s="1">
        <f>(Table2[[#This Row],[Close Price]]/Table2[[#This Row],[Current Week Low]])-1</f>
        <v>7.2405470635559244E-3</v>
      </c>
      <c r="AF488" s="1">
        <f>(Table2[[#This Row],[Current Week High]]/Table2[[#This Row],[Close Price]])-1</f>
        <v>3.514376996805102E-2</v>
      </c>
      <c r="AG488" s="1">
        <f>(Table2[[#This Row],[Close Price]]/Table2[[#This Row],[Current Month Low]])-1</f>
        <v>3.3429632686752031E-2</v>
      </c>
      <c r="AH488" s="1">
        <f>(Table2[[#This Row],[Current Month High]]/Table2[[#This Row],[Close Price]])-1</f>
        <v>7.4281150159744458E-2</v>
      </c>
      <c r="AI488">
        <v>7.4281150159744396</v>
      </c>
      <c r="AJ488">
        <v>47.641509433962199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0.12</v>
      </c>
      <c r="AM488" t="s">
        <v>3216</v>
      </c>
      <c r="AN488">
        <v>2.2200000000000002</v>
      </c>
      <c r="AO488" t="s">
        <v>3216</v>
      </c>
      <c r="AP488">
        <v>-1.976121099056E-2</v>
      </c>
      <c r="AQ488">
        <f>(Table2[[#This Row],[Sharpe Ratio]]-AVERAGE(Table2[Sharpe Ratio]))/_xlfn.STDEV.P(Table2[Sharpe Ratio])</f>
        <v>-0.9654896235533339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-1.8443190815827255</v>
      </c>
      <c r="AS488">
        <f>_xlfn.RANK.AVG(Table2[[#This Row],[1Y Return vs Nifty Z-Score]],Table2[1Y Return vs Nifty Z-Score])</f>
        <v>452</v>
      </c>
      <c r="AT488">
        <f>_xlfn.RANK.AVG(Table2[[#This Row],[6M Return vs Nifty Z-Score]],Table2[6M Return vs Nifty Z-Score])</f>
        <v>304</v>
      </c>
      <c r="AU488">
        <f>_xlfn.RANK.AVG(Table2[[#This Row],[Sharpe Ratio Z-Score]],Table2[Sharpe Ratio Z-Score])</f>
        <v>617</v>
      </c>
      <c r="AV488">
        <f>(Table2[[#This Row],[Rank 1Y]]+Table2[[#This Row],[Rank 6M]]+Table2[[#This Row],[Rank Sharpe]])/3</f>
        <v>457.66666666666669</v>
      </c>
    </row>
    <row r="489" spans="1:48" x14ac:dyDescent="0.3">
      <c r="A489" t="s">
        <v>306</v>
      </c>
      <c r="B489" t="s">
        <v>307</v>
      </c>
      <c r="C489" t="s">
        <v>3170</v>
      </c>
      <c r="D489" t="s">
        <v>34</v>
      </c>
      <c r="E489">
        <v>91748.358590000003</v>
      </c>
      <c r="F489">
        <v>120.19</v>
      </c>
      <c r="G489">
        <v>-4.1829418660071296</v>
      </c>
      <c r="H489">
        <f>(Table2[[#This Row],[1Y Return vs Nifty]]-AVERAGE(Table2[1Y Return vs Nifty]))/_xlfn.STDEV.P(Table2[1Y Return vs Nifty])</f>
        <v>-0.53671451159068018</v>
      </c>
      <c r="I489">
        <v>-1.70679822937826</v>
      </c>
      <c r="J489">
        <f>(Table2[[#This Row],[1M Return vs Nifty]]-AVERAGE(Table2[1M Return vs Nifty]))/_xlfn.STDEV.P(Table2[1M Return vs Nifty])</f>
        <v>-0.4083942031678196</v>
      </c>
      <c r="K489">
        <v>-36.830944596838599</v>
      </c>
      <c r="L489">
        <f>(Table2[[#This Row],[6M Return vs Nifty]]-AVERAGE(Table2[6M Return vs Nifty]))/_xlfn.STDEV.P(Table2[6M Return vs Nifty])</f>
        <v>-1.6010929973576593</v>
      </c>
      <c r="M489">
        <v>-1.90200905678513</v>
      </c>
      <c r="N489">
        <f>(Table2[[#This Row],[1W Return vs Nifty]]-AVERAGE(Table2[1W Return vs Nifty]))/_xlfn.STDEV.P(Table2[1W Return vs Nifty])</f>
        <v>-0.47023180091358879</v>
      </c>
      <c r="O489">
        <v>122.26</v>
      </c>
      <c r="P489">
        <v>127.43492272601701</v>
      </c>
      <c r="Q489">
        <v>128.91780314965399</v>
      </c>
      <c r="R489">
        <v>44.789170772589301</v>
      </c>
      <c r="S489" s="1">
        <f>(Table2[[#This Row],[Close Price]]-Table2[[#This Row],[20D EMA]])/Table2[[#This Row],[20D EMA]]</f>
        <v>-1.6931130377883259E-2</v>
      </c>
      <c r="T489" s="1">
        <f>(Table2[[#This Row],[Close Price]]-Table2[[#This Row],[50D EMA]])/Table2[[#This Row],[50D EMA]]</f>
        <v>-5.6851941140133727E-2</v>
      </c>
      <c r="U489" s="1">
        <f>(Table2[[#This Row],[Close Price]]-Table2[[#This Row],[200D EMA]])/Table2[[#This Row],[200D EMA]]</f>
        <v>-6.7700526509300973E-2</v>
      </c>
      <c r="V489">
        <v>0.72931877407065204</v>
      </c>
      <c r="W489">
        <v>121.7</v>
      </c>
      <c r="X489">
        <v>127.3</v>
      </c>
      <c r="Y489">
        <v>121.7</v>
      </c>
      <c r="Z489">
        <v>127.3</v>
      </c>
      <c r="AA489">
        <v>117.11</v>
      </c>
      <c r="AB489">
        <v>127.3</v>
      </c>
      <c r="AC489" s="1">
        <f>(Table2[[#This Row],[Close Price]]/Table2[[#This Row],[Day Low]])-1</f>
        <v>-1.2407559572719884E-2</v>
      </c>
      <c r="AD489" s="1">
        <f>(Table2[[#This Row],[Day High]]/Table2[[#This Row],[Close Price]])-1</f>
        <v>5.9156335801647364E-2</v>
      </c>
      <c r="AE489" s="1">
        <f>(Table2[[#This Row],[Close Price]]/Table2[[#This Row],[Current Week Low]])-1</f>
        <v>-1.2407559572719884E-2</v>
      </c>
      <c r="AF489" s="1">
        <f>(Table2[[#This Row],[Current Week High]]/Table2[[#This Row],[Close Price]])-1</f>
        <v>5.9156335801647364E-2</v>
      </c>
      <c r="AG489" s="1">
        <f>(Table2[[#This Row],[Close Price]]/Table2[[#This Row],[Current Month Low]])-1</f>
        <v>2.6300059772863094E-2</v>
      </c>
      <c r="AH489" s="1">
        <f>(Table2[[#This Row],[Current Month High]]/Table2[[#This Row],[Close Price]])-1</f>
        <v>5.9156335801647364E-2</v>
      </c>
      <c r="AI489">
        <v>43.522755636908201</v>
      </c>
      <c r="AJ489">
        <v>31.7150684931506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-0.1</v>
      </c>
      <c r="AM489" t="s">
        <v>3215</v>
      </c>
      <c r="AN489">
        <v>-0.02</v>
      </c>
      <c r="AO489" t="s">
        <v>3215</v>
      </c>
      <c r="AP489">
        <v>0.13297682399848801</v>
      </c>
      <c r="AQ489">
        <f>(Table2[[#This Row],[Sharpe Ratio]]-AVERAGE(Table2[Sharpe Ratio]))/_xlfn.STDEV.P(Table2[Sharpe Ratio])</f>
        <v>0.81114833843797784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494</v>
      </c>
      <c r="AT489">
        <f>_xlfn.RANK.AVG(Table2[[#This Row],[6M Return vs Nifty Z-Score]],Table2[6M Return vs Nifty Z-Score])</f>
        <v>731</v>
      </c>
      <c r="AU489">
        <f>_xlfn.RANK.AVG(Table2[[#This Row],[Sharpe Ratio Z-Score]],Table2[Sharpe Ratio Z-Score])</f>
        <v>149</v>
      </c>
      <c r="AV489">
        <f>(Table2[[#This Row],[Rank 1Y]]+Table2[[#This Row],[Rank 6M]]+Table2[[#This Row],[Rank Sharpe]])/3</f>
        <v>458</v>
      </c>
    </row>
    <row r="490" spans="1:48" x14ac:dyDescent="0.3">
      <c r="A490" t="s">
        <v>607</v>
      </c>
      <c r="B490" t="s">
        <v>608</v>
      </c>
      <c r="C490" t="s">
        <v>3176</v>
      </c>
      <c r="D490" t="s">
        <v>206</v>
      </c>
      <c r="E490">
        <v>32636.47857168</v>
      </c>
      <c r="F490">
        <v>17206.45</v>
      </c>
      <c r="G490">
        <v>-13.5253406935425</v>
      </c>
      <c r="H490">
        <f>(Table2[[#This Row],[1Y Return vs Nifty]]-AVERAGE(Table2[1Y Return vs Nifty]))/_xlfn.STDEV.P(Table2[1Y Return vs Nifty])</f>
        <v>-0.69225272066400634</v>
      </c>
      <c r="I490">
        <v>5.53644392777157</v>
      </c>
      <c r="J490">
        <f>(Table2[[#This Row],[1M Return vs Nifty]]-AVERAGE(Table2[1M Return vs Nifty]))/_xlfn.STDEV.P(Table2[1M Return vs Nifty])</f>
        <v>0.29145488229239941</v>
      </c>
      <c r="K490">
        <v>-6.2677825470997899</v>
      </c>
      <c r="L490">
        <f>(Table2[[#This Row],[6M Return vs Nifty]]-AVERAGE(Table2[6M Return vs Nifty]))/_xlfn.STDEV.P(Table2[6M Return vs Nifty])</f>
        <v>-0.69118967176917678</v>
      </c>
      <c r="M490">
        <v>6.5982436618472402</v>
      </c>
      <c r="N490">
        <f>(Table2[[#This Row],[1W Return vs Nifty]]-AVERAGE(Table2[1W Return vs Nifty]))/_xlfn.STDEV.P(Table2[1W Return vs Nifty])</f>
        <v>1.5855350273891411</v>
      </c>
      <c r="O490">
        <v>16178.79</v>
      </c>
      <c r="P490">
        <v>15839.6401353075</v>
      </c>
      <c r="Q490">
        <v>15148.014200982199</v>
      </c>
      <c r="R490">
        <v>82.958028269827693</v>
      </c>
      <c r="S490" s="1">
        <f>(Table2[[#This Row],[Close Price]]-Table2[[#This Row],[20D EMA]])/Table2[[#This Row],[20D EMA]]</f>
        <v>6.3518965262544344E-2</v>
      </c>
      <c r="T490" s="1">
        <f>(Table2[[#This Row],[Close Price]]-Table2[[#This Row],[50D EMA]])/Table2[[#This Row],[50D EMA]]</f>
        <v>8.6290461968627719E-2</v>
      </c>
      <c r="U490" s="1">
        <f>(Table2[[#This Row],[Close Price]]-Table2[[#This Row],[200D EMA]])/Table2[[#This Row],[200D EMA]]</f>
        <v>0.13588816142543172</v>
      </c>
      <c r="V490">
        <v>0.28179984499431199</v>
      </c>
      <c r="W490">
        <v>16840</v>
      </c>
      <c r="X490">
        <v>17300</v>
      </c>
      <c r="Y490">
        <v>16840</v>
      </c>
      <c r="Z490">
        <v>17300</v>
      </c>
      <c r="AA490">
        <v>15075</v>
      </c>
      <c r="AB490">
        <v>17300</v>
      </c>
      <c r="AC490" s="1">
        <f>(Table2[[#This Row],[Close Price]]/Table2[[#This Row],[Day Low]])-1</f>
        <v>2.1760688836104602E-2</v>
      </c>
      <c r="AD490" s="1">
        <f>(Table2[[#This Row],[Day High]]/Table2[[#This Row],[Close Price]])-1</f>
        <v>5.4369146453800976E-3</v>
      </c>
      <c r="AE490" s="1">
        <f>(Table2[[#This Row],[Close Price]]/Table2[[#This Row],[Current Week Low]])-1</f>
        <v>2.1760688836104602E-2</v>
      </c>
      <c r="AF490" s="1">
        <f>(Table2[[#This Row],[Current Week High]]/Table2[[#This Row],[Close Price]])-1</f>
        <v>5.4369146453800976E-3</v>
      </c>
      <c r="AG490" s="1">
        <f>(Table2[[#This Row],[Close Price]]/Table2[[#This Row],[Current Month Low]])-1</f>
        <v>0.14138971807628531</v>
      </c>
      <c r="AH490" s="1">
        <f>(Table2[[#This Row],[Current Month High]]/Table2[[#This Row],[Close Price]])-1</f>
        <v>5.4369146453800976E-3</v>
      </c>
      <c r="AI490">
        <v>6.0648768339779604</v>
      </c>
      <c r="AJ490">
        <v>32.612331406551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0.06</v>
      </c>
      <c r="AM490" t="s">
        <v>3216</v>
      </c>
      <c r="AN490">
        <v>10.46</v>
      </c>
      <c r="AO490" t="s">
        <v>3216</v>
      </c>
      <c r="AP490">
        <v>9.2513551474941003E-2</v>
      </c>
      <c r="AQ490">
        <f>(Table2[[#This Row],[Sharpe Ratio]]-AVERAGE(Table2[Sharpe Ratio]))/_xlfn.STDEV.P(Table2[Sharpe Ratio])</f>
        <v>0.34048242973430543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0.83402994698266286</v>
      </c>
      <c r="AS490">
        <f>_xlfn.RANK.AVG(Table2[[#This Row],[1Y Return vs Nifty Z-Score]],Table2[1Y Return vs Nifty Z-Score])</f>
        <v>566</v>
      </c>
      <c r="AT490">
        <f>_xlfn.RANK.AVG(Table2[[#This Row],[6M Return vs Nifty Z-Score]],Table2[6M Return vs Nifty Z-Score])</f>
        <v>557</v>
      </c>
      <c r="AU490">
        <f>_xlfn.RANK.AVG(Table2[[#This Row],[Sharpe Ratio Z-Score]],Table2[Sharpe Ratio Z-Score])</f>
        <v>251</v>
      </c>
      <c r="AV490">
        <f>(Table2[[#This Row],[Rank 1Y]]+Table2[[#This Row],[Rank 6M]]+Table2[[#This Row],[Rank Sharpe]])/3</f>
        <v>458</v>
      </c>
    </row>
    <row r="491" spans="1:48" x14ac:dyDescent="0.3">
      <c r="A491" t="s">
        <v>310</v>
      </c>
      <c r="B491" t="s">
        <v>311</v>
      </c>
      <c r="C491" t="s">
        <v>3172</v>
      </c>
      <c r="D491" t="s">
        <v>173</v>
      </c>
      <c r="E491">
        <v>88294.595647965005</v>
      </c>
      <c r="F491">
        <v>695.2</v>
      </c>
      <c r="G491">
        <v>-6.2595647868650701</v>
      </c>
      <c r="H491">
        <f>(Table2[[#This Row],[1Y Return vs Nifty]]-AVERAGE(Table2[1Y Return vs Nifty]))/_xlfn.STDEV.P(Table2[1Y Return vs Nifty])</f>
        <v>-0.57128745329371311</v>
      </c>
      <c r="I491">
        <v>0.98397703281896598</v>
      </c>
      <c r="J491">
        <f>(Table2[[#This Row],[1M Return vs Nifty]]-AVERAGE(Table2[1M Return vs Nifty]))/_xlfn.STDEV.P(Table2[1M Return vs Nifty])</f>
        <v>-0.14840888643105157</v>
      </c>
      <c r="K491">
        <v>24.480342671476802</v>
      </c>
      <c r="L491">
        <f>(Table2[[#This Row],[6M Return vs Nifty]]-AVERAGE(Table2[6M Return vs Nifty]))/_xlfn.STDEV.P(Table2[6M Return vs Nifty])</f>
        <v>0.22422023727303997</v>
      </c>
      <c r="M491">
        <v>0.75490833643195498</v>
      </c>
      <c r="N491">
        <f>(Table2[[#This Row],[1W Return vs Nifty]]-AVERAGE(Table2[1W Return vs Nifty]))/_xlfn.STDEV.P(Table2[1W Return vs Nifty])</f>
        <v>0.17233764064473714</v>
      </c>
      <c r="O491">
        <v>670.2</v>
      </c>
      <c r="P491">
        <v>656.83901320419102</v>
      </c>
      <c r="Q491">
        <v>597.56334286677804</v>
      </c>
      <c r="R491">
        <v>63.429496938097401</v>
      </c>
      <c r="S491" s="1">
        <f>(Table2[[#This Row],[Close Price]]-Table2[[#This Row],[20D EMA]])/Table2[[#This Row],[20D EMA]]</f>
        <v>3.7302297821545802E-2</v>
      </c>
      <c r="T491" s="1">
        <f>(Table2[[#This Row],[Close Price]]-Table2[[#This Row],[50D EMA]])/Table2[[#This Row],[50D EMA]]</f>
        <v>5.8402418286143697E-2</v>
      </c>
      <c r="U491" s="1">
        <f>(Table2[[#This Row],[Close Price]]-Table2[[#This Row],[200D EMA]])/Table2[[#This Row],[200D EMA]]</f>
        <v>0.16339130955526052</v>
      </c>
      <c r="V491">
        <v>1.0103923912471799</v>
      </c>
      <c r="W491">
        <v>675.55</v>
      </c>
      <c r="X491">
        <v>697.4</v>
      </c>
      <c r="Y491">
        <v>675.55</v>
      </c>
      <c r="Z491">
        <v>697.4</v>
      </c>
      <c r="AA491">
        <v>633</v>
      </c>
      <c r="AB491">
        <v>697.4</v>
      </c>
      <c r="AC491" s="1">
        <f>(Table2[[#This Row],[Close Price]]/Table2[[#This Row],[Day Low]])-1</f>
        <v>2.9087410258308077E-2</v>
      </c>
      <c r="AD491" s="1">
        <f>(Table2[[#This Row],[Day High]]/Table2[[#This Row],[Close Price]])-1</f>
        <v>3.1645569620251113E-3</v>
      </c>
      <c r="AE491" s="1">
        <f>(Table2[[#This Row],[Close Price]]/Table2[[#This Row],[Current Week Low]])-1</f>
        <v>2.9087410258308077E-2</v>
      </c>
      <c r="AF491" s="1">
        <f>(Table2[[#This Row],[Current Week High]]/Table2[[#This Row],[Close Price]])-1</f>
        <v>3.1645569620251113E-3</v>
      </c>
      <c r="AG491" s="1">
        <f>(Table2[[#This Row],[Close Price]]/Table2[[#This Row],[Current Month Low]])-1</f>
        <v>9.8262243285940132E-2</v>
      </c>
      <c r="AH491" s="1">
        <f>(Table2[[#This Row],[Current Month High]]/Table2[[#This Row],[Close Price]])-1</f>
        <v>3.1645569620251113E-3</v>
      </c>
      <c r="AI491">
        <v>0.31645569620251102</v>
      </c>
      <c r="AJ491">
        <v>42.957022414147602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0</v>
      </c>
      <c r="AM491" t="s">
        <v>3217</v>
      </c>
      <c r="AN491">
        <v>5.21</v>
      </c>
      <c r="AO491" t="s">
        <v>3216</v>
      </c>
      <c r="AP491">
        <v>-2.0663902922964002E-2</v>
      </c>
      <c r="AQ491">
        <f>(Table2[[#This Row],[Sharpe Ratio]]-AVERAGE(Table2[Sharpe Ratio]))/_xlfn.STDEV.P(Table2[Sharpe Ratio])</f>
        <v>-0.97598967192181818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-1.2991281337288056</v>
      </c>
      <c r="AS491">
        <f>_xlfn.RANK.AVG(Table2[[#This Row],[1Y Return vs Nifty Z-Score]],Table2[1Y Return vs Nifty Z-Score])</f>
        <v>515</v>
      </c>
      <c r="AT491">
        <f>_xlfn.RANK.AVG(Table2[[#This Row],[6M Return vs Nifty Z-Score]],Table2[6M Return vs Nifty Z-Score])</f>
        <v>243</v>
      </c>
      <c r="AU491">
        <f>_xlfn.RANK.AVG(Table2[[#This Row],[Sharpe Ratio Z-Score]],Table2[Sharpe Ratio Z-Score])</f>
        <v>622</v>
      </c>
      <c r="AV491">
        <f>(Table2[[#This Row],[Rank 1Y]]+Table2[[#This Row],[Rank 6M]]+Table2[[#This Row],[Rank Sharpe]])/3</f>
        <v>460</v>
      </c>
    </row>
    <row r="492" spans="1:48" x14ac:dyDescent="0.3">
      <c r="A492" t="s">
        <v>439</v>
      </c>
      <c r="B492" t="s">
        <v>440</v>
      </c>
      <c r="C492" t="s">
        <v>3170</v>
      </c>
      <c r="D492" t="s">
        <v>34</v>
      </c>
      <c r="E492">
        <v>51929.379682223996</v>
      </c>
      <c r="F492">
        <v>60.35</v>
      </c>
      <c r="G492">
        <v>-9.0913791202482095</v>
      </c>
      <c r="H492">
        <f>(Table2[[#This Row],[1Y Return vs Nifty]]-AVERAGE(Table2[1Y Return vs Nifty]))/_xlfn.STDEV.P(Table2[1Y Return vs Nifty])</f>
        <v>-0.61843330287405962</v>
      </c>
      <c r="I492">
        <v>9.7216502761258802E-2</v>
      </c>
      <c r="J492">
        <f>(Table2[[#This Row],[1M Return vs Nifty]]-AVERAGE(Table2[1M Return vs Nifty]))/_xlfn.STDEV.P(Table2[1M Return vs Nifty])</f>
        <v>-0.23408854928348163</v>
      </c>
      <c r="K492">
        <v>-12.0959576334666</v>
      </c>
      <c r="L492">
        <f>(Table2[[#This Row],[6M Return vs Nifty]]-AVERAGE(Table2[6M Return vs Nifty]))/_xlfn.STDEV.P(Table2[6M Return vs Nifty])</f>
        <v>-0.86470168877078213</v>
      </c>
      <c r="M492">
        <v>0.37512240704828997</v>
      </c>
      <c r="N492">
        <f>(Table2[[#This Row],[1W Return vs Nifty]]-AVERAGE(Table2[1W Return vs Nifty]))/_xlfn.STDEV.P(Table2[1W Return vs Nifty])</f>
        <v>8.0487275564217628E-2</v>
      </c>
      <c r="O492">
        <v>59.92</v>
      </c>
      <c r="P492">
        <v>60.9019891868599</v>
      </c>
      <c r="Q492">
        <v>57.834028105777598</v>
      </c>
      <c r="R492">
        <v>52.515718678389803</v>
      </c>
      <c r="S492" s="1">
        <f>(Table2[[#This Row],[Close Price]]-Table2[[#This Row],[20D EMA]])/Table2[[#This Row],[20D EMA]]</f>
        <v>7.1762349799732927E-3</v>
      </c>
      <c r="T492" s="1">
        <f>(Table2[[#This Row],[Close Price]]-Table2[[#This Row],[50D EMA]])/Table2[[#This Row],[50D EMA]]</f>
        <v>-9.0635658084382426E-3</v>
      </c>
      <c r="U492" s="1">
        <f>(Table2[[#This Row],[Close Price]]-Table2[[#This Row],[200D EMA]])/Table2[[#This Row],[200D EMA]]</f>
        <v>4.3503314166890246E-2</v>
      </c>
      <c r="V492">
        <v>0.41862107894037298</v>
      </c>
      <c r="W492">
        <v>59.82</v>
      </c>
      <c r="X492">
        <v>61.38</v>
      </c>
      <c r="Y492">
        <v>59.82</v>
      </c>
      <c r="Z492">
        <v>61.38</v>
      </c>
      <c r="AA492">
        <v>57.36</v>
      </c>
      <c r="AB492">
        <v>61.38</v>
      </c>
      <c r="AC492" s="1">
        <f>(Table2[[#This Row],[Close Price]]/Table2[[#This Row],[Day Low]])-1</f>
        <v>8.8599130725510733E-3</v>
      </c>
      <c r="AD492" s="1">
        <f>(Table2[[#This Row],[Day High]]/Table2[[#This Row],[Close Price]])-1</f>
        <v>1.7067108533554309E-2</v>
      </c>
      <c r="AE492" s="1">
        <f>(Table2[[#This Row],[Close Price]]/Table2[[#This Row],[Current Week Low]])-1</f>
        <v>8.8599130725510733E-3</v>
      </c>
      <c r="AF492" s="1">
        <f>(Table2[[#This Row],[Current Week High]]/Table2[[#This Row],[Close Price]])-1</f>
        <v>1.7067108533554309E-2</v>
      </c>
      <c r="AG492" s="1">
        <f>(Table2[[#This Row],[Close Price]]/Table2[[#This Row],[Current Month Low]])-1</f>
        <v>5.2126917712691734E-2</v>
      </c>
      <c r="AH492" s="1">
        <f>(Table2[[#This Row],[Current Month High]]/Table2[[#This Row],[Close Price]])-1</f>
        <v>1.7067108533554309E-2</v>
      </c>
      <c r="AI492">
        <v>27.423363711681802</v>
      </c>
      <c r="AJ492">
        <v>47.735618115054997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-0.01</v>
      </c>
      <c r="AM492" t="s">
        <v>3215</v>
      </c>
      <c r="AN492">
        <v>-1.69</v>
      </c>
      <c r="AO492" t="s">
        <v>3215</v>
      </c>
      <c r="AP492">
        <v>9.7767399038173997E-2</v>
      </c>
      <c r="AQ492">
        <f>(Table2[[#This Row],[Sharpe Ratio]]-AVERAGE(Table2[Sharpe Ratio]))/_xlfn.STDEV.P(Table2[Sharpe Ratio])</f>
        <v>0.40159481099562383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2">
        <f>_xlfn.RANK.AVG(Table2[[#This Row],[1Y Return vs Nifty Z-Score]],Table2[1Y Return vs Nifty Z-Score])</f>
        <v>539</v>
      </c>
      <c r="AT492">
        <f>_xlfn.RANK.AVG(Table2[[#This Row],[6M Return vs Nifty Z-Score]],Table2[6M Return vs Nifty Z-Score])</f>
        <v>607</v>
      </c>
      <c r="AU492">
        <f>_xlfn.RANK.AVG(Table2[[#This Row],[Sharpe Ratio Z-Score]],Table2[Sharpe Ratio Z-Score])</f>
        <v>235</v>
      </c>
      <c r="AV492">
        <f>(Table2[[#This Row],[Rank 1Y]]+Table2[[#This Row],[Rank 6M]]+Table2[[#This Row],[Rank Sharpe]])/3</f>
        <v>460.33333333333331</v>
      </c>
    </row>
    <row r="493" spans="1:48" x14ac:dyDescent="0.3">
      <c r="A493" t="s">
        <v>1976</v>
      </c>
      <c r="B493" t="s">
        <v>1977</v>
      </c>
      <c r="C493" t="s">
        <v>3182</v>
      </c>
      <c r="D493" t="s">
        <v>514</v>
      </c>
      <c r="E493">
        <v>3558.92292</v>
      </c>
      <c r="F493">
        <v>804.55</v>
      </c>
      <c r="G493">
        <v>-10.1964559190108</v>
      </c>
      <c r="H493">
        <f>(Table2[[#This Row],[1Y Return vs Nifty]]-AVERAGE(Table2[1Y Return vs Nifty]))/_xlfn.STDEV.P(Table2[1Y Return vs Nifty])</f>
        <v>-0.63683132562400058</v>
      </c>
      <c r="I493">
        <v>-3.3055396965625699</v>
      </c>
      <c r="J493">
        <f>(Table2[[#This Row],[1M Return vs Nifty]]-AVERAGE(Table2[1M Return vs Nifty]))/_xlfn.STDEV.P(Table2[1M Return vs Nifty])</f>
        <v>-0.56286615501217707</v>
      </c>
      <c r="K493">
        <v>-38.997687288750797</v>
      </c>
      <c r="L493">
        <f>(Table2[[#This Row],[6M Return vs Nifty]]-AVERAGE(Table2[6M Return vs Nifty]))/_xlfn.STDEV.P(Table2[6M Return vs Nifty])</f>
        <v>-1.6655996206532779</v>
      </c>
      <c r="M493">
        <v>0.31744396818972598</v>
      </c>
      <c r="N493">
        <f>(Table2[[#This Row],[1W Return vs Nifty]]-AVERAGE(Table2[1W Return vs Nifty]))/_xlfn.STDEV.P(Table2[1W Return vs Nifty])</f>
        <v>6.6537876030035234E-2</v>
      </c>
      <c r="O493">
        <v>846.33</v>
      </c>
      <c r="P493">
        <v>927.95460687674802</v>
      </c>
      <c r="Q493">
        <v>967.596848636667</v>
      </c>
      <c r="R493">
        <v>45.032783241611703</v>
      </c>
      <c r="S493" s="1">
        <f>(Table2[[#This Row],[Close Price]]-Table2[[#This Row],[20D EMA]])/Table2[[#This Row],[20D EMA]]</f>
        <v>-4.9366086514716578E-2</v>
      </c>
      <c r="T493" s="1">
        <f>(Table2[[#This Row],[Close Price]]-Table2[[#This Row],[50D EMA]])/Table2[[#This Row],[50D EMA]]</f>
        <v>-0.13298560722931871</v>
      </c>
      <c r="U493" s="1">
        <f>(Table2[[#This Row],[Close Price]]-Table2[[#This Row],[200D EMA]])/Table2[[#This Row],[200D EMA]]</f>
        <v>-0.16850700667989796</v>
      </c>
      <c r="V493">
        <v>0.76905966763779499</v>
      </c>
      <c r="W493">
        <v>802</v>
      </c>
      <c r="X493">
        <v>832.5</v>
      </c>
      <c r="Y493">
        <v>802</v>
      </c>
      <c r="Z493">
        <v>832.5</v>
      </c>
      <c r="AA493">
        <v>784.15</v>
      </c>
      <c r="AB493">
        <v>907.3</v>
      </c>
      <c r="AC493" s="1">
        <f>(Table2[[#This Row],[Close Price]]/Table2[[#This Row],[Day Low]])-1</f>
        <v>3.1795511221943684E-3</v>
      </c>
      <c r="AD493" s="1">
        <f>(Table2[[#This Row],[Day High]]/Table2[[#This Row],[Close Price]])-1</f>
        <v>3.4739916723634412E-2</v>
      </c>
      <c r="AE493" s="1">
        <f>(Table2[[#This Row],[Close Price]]/Table2[[#This Row],[Current Week Low]])-1</f>
        <v>3.1795511221943684E-3</v>
      </c>
      <c r="AF493" s="1">
        <f>(Table2[[#This Row],[Current Week High]]/Table2[[#This Row],[Close Price]])-1</f>
        <v>3.4739916723634412E-2</v>
      </c>
      <c r="AG493" s="1">
        <f>(Table2[[#This Row],[Close Price]]/Table2[[#This Row],[Current Month Low]])-1</f>
        <v>2.601543072116308E-2</v>
      </c>
      <c r="AH493" s="1">
        <f>(Table2[[#This Row],[Current Month High]]/Table2[[#This Row],[Close Price]])-1</f>
        <v>0.12771114287489893</v>
      </c>
      <c r="AI493">
        <v>85.811944565284904</v>
      </c>
      <c r="AJ493">
        <v>29.766129032258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-0.27</v>
      </c>
      <c r="AM493" t="s">
        <v>3215</v>
      </c>
      <c r="AN493">
        <v>-6.17</v>
      </c>
      <c r="AO493" t="s">
        <v>3215</v>
      </c>
      <c r="AP493">
        <v>0.15616056793573599</v>
      </c>
      <c r="AQ493">
        <f>(Table2[[#This Row],[Sharpe Ratio]]-AVERAGE(Table2[Sharpe Ratio]))/_xlfn.STDEV.P(Table2[Sharpe Ratio])</f>
        <v>1.0808199993504293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547</v>
      </c>
      <c r="AT493">
        <f>_xlfn.RANK.AVG(Table2[[#This Row],[6M Return vs Nifty Z-Score]],Table2[6M Return vs Nifty Z-Score])</f>
        <v>734</v>
      </c>
      <c r="AU493">
        <f>_xlfn.RANK.AVG(Table2[[#This Row],[Sharpe Ratio Z-Score]],Table2[Sharpe Ratio Z-Score])</f>
        <v>103</v>
      </c>
      <c r="AV493">
        <f>(Table2[[#This Row],[Rank 1Y]]+Table2[[#This Row],[Rank 6M]]+Table2[[#This Row],[Rank Sharpe]])/3</f>
        <v>461.33333333333331</v>
      </c>
    </row>
    <row r="494" spans="1:48" x14ac:dyDescent="0.3">
      <c r="A494" t="s">
        <v>942</v>
      </c>
      <c r="B494" t="s">
        <v>943</v>
      </c>
      <c r="C494" t="s">
        <v>3184</v>
      </c>
      <c r="D494" t="s">
        <v>467</v>
      </c>
      <c r="E494">
        <v>16249.32738036</v>
      </c>
      <c r="F494">
        <v>5219.1000000000004</v>
      </c>
      <c r="G494">
        <v>-23.209638411069701</v>
      </c>
      <c r="H494">
        <f>(Table2[[#This Row],[1Y Return vs Nifty]]-AVERAGE(Table2[1Y Return vs Nifty]))/_xlfn.STDEV.P(Table2[1Y Return vs Nifty])</f>
        <v>-0.85348308033111286</v>
      </c>
      <c r="I494">
        <v>-2.0891330094111198</v>
      </c>
      <c r="J494">
        <f>(Table2[[#This Row],[1M Return vs Nifty]]-AVERAGE(Table2[1M Return vs Nifty]))/_xlfn.STDEV.P(Table2[1M Return vs Nifty])</f>
        <v>-0.44533576060028862</v>
      </c>
      <c r="K494">
        <v>12.238900944704399</v>
      </c>
      <c r="L494">
        <f>(Table2[[#This Row],[6M Return vs Nifty]]-AVERAGE(Table2[6M Return vs Nifty]))/_xlfn.STDEV.P(Table2[6M Return vs Nifty])</f>
        <v>-0.14022269958869146</v>
      </c>
      <c r="M494">
        <v>-4.5623902073636602</v>
      </c>
      <c r="N494">
        <f>(Table2[[#This Row],[1W Return vs Nifty]]-AVERAGE(Table2[1W Return vs Nifty]))/_xlfn.STDEV.P(Table2[1W Return vs Nifty])</f>
        <v>-1.1136389443286301</v>
      </c>
      <c r="O494">
        <v>5342.41</v>
      </c>
      <c r="P494">
        <v>5257.4949564992503</v>
      </c>
      <c r="Q494">
        <v>4862.0843028773697</v>
      </c>
      <c r="R494">
        <v>44.053320345302403</v>
      </c>
      <c r="S494" s="1">
        <f>(Table2[[#This Row],[Close Price]]-Table2[[#This Row],[20D EMA]])/Table2[[#This Row],[20D EMA]]</f>
        <v>-2.3081343438635278E-2</v>
      </c>
      <c r="T494" s="1">
        <f>(Table2[[#This Row],[Close Price]]-Table2[[#This Row],[50D EMA]])/Table2[[#This Row],[50D EMA]]</f>
        <v>-7.3028993497723776E-3</v>
      </c>
      <c r="U494" s="1">
        <f>(Table2[[#This Row],[Close Price]]-Table2[[#This Row],[200D EMA]])/Table2[[#This Row],[200D EMA]]</f>
        <v>7.3428528771364493E-2</v>
      </c>
      <c r="V494">
        <v>0.41591959237099602</v>
      </c>
      <c r="W494">
        <v>5210.6499999999996</v>
      </c>
      <c r="X494">
        <v>5318.1</v>
      </c>
      <c r="Y494">
        <v>5210.6499999999996</v>
      </c>
      <c r="Z494">
        <v>5318.1</v>
      </c>
      <c r="AA494">
        <v>5210.6499999999996</v>
      </c>
      <c r="AB494">
        <v>5526</v>
      </c>
      <c r="AC494" s="1">
        <f>(Table2[[#This Row],[Close Price]]/Table2[[#This Row],[Day Low]])-1</f>
        <v>1.621678677324434E-3</v>
      </c>
      <c r="AD494" s="1">
        <f>(Table2[[#This Row],[Day High]]/Table2[[#This Row],[Close Price]])-1</f>
        <v>1.8968787722021041E-2</v>
      </c>
      <c r="AE494" s="1">
        <f>(Table2[[#This Row],[Close Price]]/Table2[[#This Row],[Current Week Low]])-1</f>
        <v>1.621678677324434E-3</v>
      </c>
      <c r="AF494" s="1">
        <f>(Table2[[#This Row],[Current Week High]]/Table2[[#This Row],[Close Price]])-1</f>
        <v>1.8968787722021041E-2</v>
      </c>
      <c r="AG494" s="1">
        <f>(Table2[[#This Row],[Close Price]]/Table2[[#This Row],[Current Month Low]])-1</f>
        <v>1.621678677324434E-3</v>
      </c>
      <c r="AH494" s="1">
        <f>(Table2[[#This Row],[Current Month High]]/Table2[[#This Row],[Close Price]])-1</f>
        <v>5.8803241938265138E-2</v>
      </c>
      <c r="AI494">
        <v>14.1738997145101</v>
      </c>
      <c r="AJ494">
        <v>29.796070629196699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0.04</v>
      </c>
      <c r="AM494" t="s">
        <v>3216</v>
      </c>
      <c r="AN494">
        <v>-3.48</v>
      </c>
      <c r="AO494" t="s">
        <v>3215</v>
      </c>
      <c r="AP494">
        <v>4.1443316141005999E-2</v>
      </c>
      <c r="AQ494">
        <f>(Table2[[#This Row],[Sharpe Ratio]]-AVERAGE(Table2[Sharpe Ratio]))/_xlfn.STDEV.P(Table2[Sharpe Ratio])</f>
        <v>-0.2535629161325898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-2.8062434009813129</v>
      </c>
      <c r="AS494">
        <f>_xlfn.RANK.AVG(Table2[[#This Row],[1Y Return vs Nifty Z-Score]],Table2[1Y Return vs Nifty Z-Score])</f>
        <v>626</v>
      </c>
      <c r="AT494">
        <f>_xlfn.RANK.AVG(Table2[[#This Row],[6M Return vs Nifty Z-Score]],Table2[6M Return vs Nifty Z-Score])</f>
        <v>354</v>
      </c>
      <c r="AU494">
        <f>_xlfn.RANK.AVG(Table2[[#This Row],[Sharpe Ratio Z-Score]],Table2[Sharpe Ratio Z-Score])</f>
        <v>406</v>
      </c>
      <c r="AV494">
        <f>(Table2[[#This Row],[Rank 1Y]]+Table2[[#This Row],[Rank 6M]]+Table2[[#This Row],[Rank Sharpe]])/3</f>
        <v>462</v>
      </c>
    </row>
    <row r="495" spans="1:48" x14ac:dyDescent="0.3">
      <c r="A495" t="s">
        <v>1362</v>
      </c>
      <c r="B495" t="s">
        <v>1363</v>
      </c>
      <c r="C495" t="s">
        <v>3178</v>
      </c>
      <c r="D495" t="s">
        <v>75</v>
      </c>
      <c r="E495">
        <v>8408.9735756850005</v>
      </c>
      <c r="F495">
        <v>207.54</v>
      </c>
      <c r="G495">
        <v>3.3574275709335302</v>
      </c>
      <c r="H495">
        <f>(Table2[[#This Row],[1Y Return vs Nifty]]-AVERAGE(Table2[1Y Return vs Nifty]))/_xlfn.STDEV.P(Table2[1Y Return vs Nifty])</f>
        <v>-0.41117763614534042</v>
      </c>
      <c r="I495">
        <v>-5.4998827600591103</v>
      </c>
      <c r="J495">
        <f>(Table2[[#This Row],[1M Return vs Nifty]]-AVERAGE(Table2[1M Return vs Nifty]))/_xlfn.STDEV.P(Table2[1M Return vs Nifty])</f>
        <v>-0.77488571101419823</v>
      </c>
      <c r="K495">
        <v>-13.273092810601799</v>
      </c>
      <c r="L495">
        <f>(Table2[[#This Row],[6M Return vs Nifty]]-AVERAGE(Table2[6M Return vs Nifty]))/_xlfn.STDEV.P(Table2[6M Return vs Nifty])</f>
        <v>-0.89974646622539955</v>
      </c>
      <c r="M495">
        <v>-6.6549479303553696</v>
      </c>
      <c r="N495">
        <f>(Table2[[#This Row],[1W Return vs Nifty]]-AVERAGE(Table2[1W Return vs Nifty]))/_xlfn.STDEV.P(Table2[1W Return vs Nifty])</f>
        <v>-1.6197192804821154</v>
      </c>
      <c r="O495">
        <v>215.21</v>
      </c>
      <c r="P495">
        <v>214.618212012801</v>
      </c>
      <c r="Q495">
        <v>202.310677469186</v>
      </c>
      <c r="R495">
        <v>31.2023016664096</v>
      </c>
      <c r="S495" s="1">
        <f>(Table2[[#This Row],[Close Price]]-Table2[[#This Row],[20D EMA]])/Table2[[#This Row],[20D EMA]]</f>
        <v>-3.5639607824915272E-2</v>
      </c>
      <c r="T495" s="1">
        <f>(Table2[[#This Row],[Close Price]]-Table2[[#This Row],[50D EMA]])/Table2[[#This Row],[50D EMA]]</f>
        <v>-3.2980481695462173E-2</v>
      </c>
      <c r="U495" s="1">
        <f>(Table2[[#This Row],[Close Price]]-Table2[[#This Row],[200D EMA]])/Table2[[#This Row],[200D EMA]]</f>
        <v>2.5847980918409348E-2</v>
      </c>
      <c r="V495">
        <v>0.57836332226809595</v>
      </c>
      <c r="W495">
        <v>205.25</v>
      </c>
      <c r="X495">
        <v>209.94</v>
      </c>
      <c r="Y495">
        <v>205.25</v>
      </c>
      <c r="Z495">
        <v>209.94</v>
      </c>
      <c r="AA495">
        <v>205.25</v>
      </c>
      <c r="AB495">
        <v>230</v>
      </c>
      <c r="AC495" s="1">
        <f>(Table2[[#This Row],[Close Price]]/Table2[[#This Row],[Day Low]])-1</f>
        <v>1.1157125456759953E-2</v>
      </c>
      <c r="AD495" s="1">
        <f>(Table2[[#This Row],[Day High]]/Table2[[#This Row],[Close Price]])-1</f>
        <v>1.1564035848511178E-2</v>
      </c>
      <c r="AE495" s="1">
        <f>(Table2[[#This Row],[Close Price]]/Table2[[#This Row],[Current Week Low]])-1</f>
        <v>1.1157125456759953E-2</v>
      </c>
      <c r="AF495" s="1">
        <f>(Table2[[#This Row],[Current Week High]]/Table2[[#This Row],[Close Price]])-1</f>
        <v>1.1564035848511178E-2</v>
      </c>
      <c r="AG495" s="1">
        <f>(Table2[[#This Row],[Close Price]]/Table2[[#This Row],[Current Month Low]])-1</f>
        <v>1.1157125456759953E-2</v>
      </c>
      <c r="AH495" s="1">
        <f>(Table2[[#This Row],[Current Month High]]/Table2[[#This Row],[Close Price]])-1</f>
        <v>0.10822010214898348</v>
      </c>
      <c r="AI495">
        <v>23.349715717452</v>
      </c>
      <c r="AJ495">
        <v>41.183673469387699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-0.04</v>
      </c>
      <c r="AM495" t="s">
        <v>3215</v>
      </c>
      <c r="AN495">
        <v>-5.6</v>
      </c>
      <c r="AO495" t="s">
        <v>3215</v>
      </c>
      <c r="AP495">
        <v>6.7617909219281999E-2</v>
      </c>
      <c r="AQ495">
        <f>(Table2[[#This Row],[Sharpe Ratio]]-AVERAGE(Table2[Sharpe Ratio]))/_xlfn.STDEV.P(Table2[Sharpe Ratio])</f>
        <v>5.0898089312940688E-2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-3.6546310045541128</v>
      </c>
      <c r="AS495">
        <f>_xlfn.RANK.AVG(Table2[[#This Row],[1Y Return vs Nifty Z-Score]],Table2[1Y Return vs Nifty Z-Score])</f>
        <v>430</v>
      </c>
      <c r="AT495">
        <f>_xlfn.RANK.AVG(Table2[[#This Row],[6M Return vs Nifty Z-Score]],Table2[6M Return vs Nifty Z-Score])</f>
        <v>625</v>
      </c>
      <c r="AU495">
        <f>_xlfn.RANK.AVG(Table2[[#This Row],[Sharpe Ratio Z-Score]],Table2[Sharpe Ratio Z-Score])</f>
        <v>336</v>
      </c>
      <c r="AV495">
        <f>(Table2[[#This Row],[Rank 1Y]]+Table2[[#This Row],[Rank 6M]]+Table2[[#This Row],[Rank Sharpe]])/3</f>
        <v>463.66666666666669</v>
      </c>
    </row>
    <row r="496" spans="1:48" x14ac:dyDescent="0.3">
      <c r="A496" t="s">
        <v>1476</v>
      </c>
      <c r="B496" t="s">
        <v>1477</v>
      </c>
      <c r="C496" t="s">
        <v>625</v>
      </c>
      <c r="D496" t="s">
        <v>625</v>
      </c>
      <c r="E496">
        <v>7245.8046539999996</v>
      </c>
      <c r="F496">
        <v>354.7</v>
      </c>
      <c r="G496">
        <v>-30.501039788951999</v>
      </c>
      <c r="H496">
        <f>(Table2[[#This Row],[1Y Return vs Nifty]]-AVERAGE(Table2[1Y Return vs Nifty]))/_xlfn.STDEV.P(Table2[1Y Return vs Nifty])</f>
        <v>-0.97487497687571611</v>
      </c>
      <c r="I496">
        <v>1.0785136512690701</v>
      </c>
      <c r="J496">
        <f>(Table2[[#This Row],[1M Return vs Nifty]]-AVERAGE(Table2[1M Return vs Nifty]))/_xlfn.STDEV.P(Table2[1M Return vs Nifty])</f>
        <v>-0.13927466662597454</v>
      </c>
      <c r="K496">
        <v>-7.4959324455636303</v>
      </c>
      <c r="L496">
        <f>(Table2[[#This Row],[6M Return vs Nifty]]-AVERAGE(Table2[6M Return vs Nifty]))/_xlfn.STDEV.P(Table2[6M Return vs Nifty])</f>
        <v>-0.727753220891312</v>
      </c>
      <c r="M496">
        <v>-2.8481807114890398</v>
      </c>
      <c r="N496">
        <f>(Table2[[#This Row],[1W Return vs Nifty]]-AVERAGE(Table2[1W Return vs Nifty]))/_xlfn.STDEV.P(Table2[1W Return vs Nifty])</f>
        <v>-0.69906126822542136</v>
      </c>
      <c r="O496">
        <v>365.24</v>
      </c>
      <c r="P496">
        <v>362.51123833075798</v>
      </c>
      <c r="Q496">
        <v>349.88389508796899</v>
      </c>
      <c r="R496">
        <v>44.121818280307103</v>
      </c>
      <c r="S496" s="1">
        <f>(Table2[[#This Row],[Close Price]]-Table2[[#This Row],[20D EMA]])/Table2[[#This Row],[20D EMA]]</f>
        <v>-2.885773737816236E-2</v>
      </c>
      <c r="T496" s="1">
        <f>(Table2[[#This Row],[Close Price]]-Table2[[#This Row],[50D EMA]])/Table2[[#This Row],[50D EMA]]</f>
        <v>-2.1547575646829891E-2</v>
      </c>
      <c r="U496" s="1">
        <f>(Table2[[#This Row],[Close Price]]-Table2[[#This Row],[200D EMA]])/Table2[[#This Row],[200D EMA]]</f>
        <v>1.3764865944516001E-2</v>
      </c>
      <c r="V496">
        <v>0.556697710286708</v>
      </c>
      <c r="W496">
        <v>351.9</v>
      </c>
      <c r="X496">
        <v>364.95</v>
      </c>
      <c r="Y496">
        <v>351.9</v>
      </c>
      <c r="Z496">
        <v>364.95</v>
      </c>
      <c r="AA496">
        <v>351.9</v>
      </c>
      <c r="AB496">
        <v>397.6</v>
      </c>
      <c r="AC496" s="1">
        <f>(Table2[[#This Row],[Close Price]]/Table2[[#This Row],[Day Low]])-1</f>
        <v>7.9568059107701927E-3</v>
      </c>
      <c r="AD496" s="1">
        <f>(Table2[[#This Row],[Day High]]/Table2[[#This Row],[Close Price]])-1</f>
        <v>2.8897659994361335E-2</v>
      </c>
      <c r="AE496" s="1">
        <f>(Table2[[#This Row],[Close Price]]/Table2[[#This Row],[Current Week Low]])-1</f>
        <v>7.9568059107701927E-3</v>
      </c>
      <c r="AF496" s="1">
        <f>(Table2[[#This Row],[Current Week High]]/Table2[[#This Row],[Close Price]])-1</f>
        <v>2.8897659994361335E-2</v>
      </c>
      <c r="AG496" s="1">
        <f>(Table2[[#This Row],[Close Price]]/Table2[[#This Row],[Current Month Low]])-1</f>
        <v>7.9568059107701927E-3</v>
      </c>
      <c r="AH496" s="1">
        <f>(Table2[[#This Row],[Current Month High]]/Table2[[#This Row],[Close Price]])-1</f>
        <v>0.12094727939103467</v>
      </c>
      <c r="AI496">
        <v>23.188610093036299</v>
      </c>
      <c r="AJ496">
        <v>32.474323062558298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-0.09</v>
      </c>
      <c r="AM496" t="s">
        <v>3215</v>
      </c>
      <c r="AN496">
        <v>-3.38</v>
      </c>
      <c r="AO496" t="s">
        <v>3215</v>
      </c>
      <c r="AP496">
        <v>0.12880130968238299</v>
      </c>
      <c r="AQ496">
        <f>(Table2[[#This Row],[Sharpe Ratio]]-AVERAGE(Table2[Sharpe Ratio]))/_xlfn.STDEV.P(Table2[Sharpe Ratio])</f>
        <v>0.76257905282838956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-1.7783850797900345</v>
      </c>
      <c r="AS496">
        <f>_xlfn.RANK.AVG(Table2[[#This Row],[1Y Return vs Nifty Z-Score]],Table2[1Y Return vs Nifty Z-Score])</f>
        <v>665</v>
      </c>
      <c r="AT496">
        <f>_xlfn.RANK.AVG(Table2[[#This Row],[6M Return vs Nifty Z-Score]],Table2[6M Return vs Nifty Z-Score])</f>
        <v>569</v>
      </c>
      <c r="AU496">
        <f>_xlfn.RANK.AVG(Table2[[#This Row],[Sharpe Ratio Z-Score]],Table2[Sharpe Ratio Z-Score])</f>
        <v>157</v>
      </c>
      <c r="AV496">
        <f>(Table2[[#This Row],[Rank 1Y]]+Table2[[#This Row],[Rank 6M]]+Table2[[#This Row],[Rank Sharpe]])/3</f>
        <v>463.66666666666669</v>
      </c>
    </row>
    <row r="497" spans="1:48" x14ac:dyDescent="0.3">
      <c r="A497" t="s">
        <v>1724</v>
      </c>
      <c r="B497" t="s">
        <v>1725</v>
      </c>
      <c r="C497" t="s">
        <v>3174</v>
      </c>
      <c r="D497" t="s">
        <v>54</v>
      </c>
      <c r="E497">
        <v>4879.6271812499999</v>
      </c>
      <c r="F497">
        <v>383.8</v>
      </c>
      <c r="G497">
        <v>-1.54280034159053</v>
      </c>
      <c r="H497">
        <f>(Table2[[#This Row],[1Y Return vs Nifty]]-AVERAGE(Table2[1Y Return vs Nifty]))/_xlfn.STDEV.P(Table2[1Y Return vs Nifty])</f>
        <v>-0.49275975307645692</v>
      </c>
      <c r="I497">
        <v>21.251523204212099</v>
      </c>
      <c r="J497">
        <f>(Table2[[#This Row],[1M Return vs Nifty]]-AVERAGE(Table2[1M Return vs Nifty]))/_xlfn.STDEV.P(Table2[1M Return vs Nifty])</f>
        <v>1.8098610905806862</v>
      </c>
      <c r="K497">
        <v>26.889797352288198</v>
      </c>
      <c r="L497">
        <f>(Table2[[#This Row],[6M Return vs Nifty]]-AVERAGE(Table2[6M Return vs Nifty]))/_xlfn.STDEV.P(Table2[6M Return vs Nifty])</f>
        <v>0.295952698179969</v>
      </c>
      <c r="M497">
        <v>9.5594407704996698</v>
      </c>
      <c r="N497">
        <f>(Table2[[#This Row],[1W Return vs Nifty]]-AVERAGE(Table2[1W Return vs Nifty]))/_xlfn.STDEV.P(Table2[1W Return vs Nifty])</f>
        <v>2.3016938275492684</v>
      </c>
      <c r="O497">
        <v>357.32</v>
      </c>
      <c r="P497">
        <v>341.931451677751</v>
      </c>
      <c r="Q497">
        <v>316.23391807025001</v>
      </c>
      <c r="R497">
        <v>80.630781199684705</v>
      </c>
      <c r="S497" s="1">
        <f>(Table2[[#This Row],[Close Price]]-Table2[[#This Row],[20D EMA]])/Table2[[#This Row],[20D EMA]]</f>
        <v>7.4107242807567503E-2</v>
      </c>
      <c r="T497" s="1">
        <f>(Table2[[#This Row],[Close Price]]-Table2[[#This Row],[50D EMA]])/Table2[[#This Row],[50D EMA]]</f>
        <v>0.12244719845692201</v>
      </c>
      <c r="U497" s="1">
        <f>(Table2[[#This Row],[Close Price]]-Table2[[#This Row],[200D EMA]])/Table2[[#This Row],[200D EMA]]</f>
        <v>0.21365855485097104</v>
      </c>
      <c r="V497">
        <v>2.02348155994552</v>
      </c>
      <c r="W497">
        <v>380.95</v>
      </c>
      <c r="X497">
        <v>398.4</v>
      </c>
      <c r="Y497">
        <v>380.95</v>
      </c>
      <c r="Z497">
        <v>398.4</v>
      </c>
      <c r="AA497">
        <v>325.10000000000002</v>
      </c>
      <c r="AB497">
        <v>407.45</v>
      </c>
      <c r="AC497" s="1">
        <f>(Table2[[#This Row],[Close Price]]/Table2[[#This Row],[Day Low]])-1</f>
        <v>7.4812967581048273E-3</v>
      </c>
      <c r="AD497" s="1">
        <f>(Table2[[#This Row],[Day High]]/Table2[[#This Row],[Close Price]])-1</f>
        <v>3.8040646169880121E-2</v>
      </c>
      <c r="AE497" s="1">
        <f>(Table2[[#This Row],[Close Price]]/Table2[[#This Row],[Current Week Low]])-1</f>
        <v>7.4812967581048273E-3</v>
      </c>
      <c r="AF497" s="1">
        <f>(Table2[[#This Row],[Current Week High]]/Table2[[#This Row],[Close Price]])-1</f>
        <v>3.8040646169880121E-2</v>
      </c>
      <c r="AG497" s="1">
        <f>(Table2[[#This Row],[Close Price]]/Table2[[#This Row],[Current Month Low]])-1</f>
        <v>0.1805598277453091</v>
      </c>
      <c r="AH497" s="1">
        <f>(Table2[[#This Row],[Current Month High]]/Table2[[#This Row],[Close Price]])-1</f>
        <v>6.1620635747785313E-2</v>
      </c>
      <c r="AI497">
        <v>6.1620635747785304</v>
      </c>
      <c r="AJ497">
        <v>53.458616553378597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-0.02</v>
      </c>
      <c r="AM497" t="s">
        <v>3215</v>
      </c>
      <c r="AN497">
        <v>16.73</v>
      </c>
      <c r="AO497" t="s">
        <v>3216</v>
      </c>
      <c r="AP497">
        <v>-6.8072547708170006E-2</v>
      </c>
      <c r="AQ497">
        <f>(Table2[[#This Row],[Sharpe Ratio]]-AVERAGE(Table2[Sharpe Ratio]))/_xlfn.STDEV.P(Table2[Sharpe Ratio])</f>
        <v>-1.5274436568967982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2.387304206336669</v>
      </c>
      <c r="AS497">
        <f>_xlfn.RANK.AVG(Table2[[#This Row],[1Y Return vs Nifty Z-Score]],Table2[1Y Return vs Nifty Z-Score])</f>
        <v>476</v>
      </c>
      <c r="AT497">
        <f>_xlfn.RANK.AVG(Table2[[#This Row],[6M Return vs Nifty Z-Score]],Table2[6M Return vs Nifty Z-Score])</f>
        <v>230</v>
      </c>
      <c r="AU497">
        <f>_xlfn.RANK.AVG(Table2[[#This Row],[Sharpe Ratio Z-Score]],Table2[Sharpe Ratio Z-Score])</f>
        <v>686</v>
      </c>
      <c r="AV497">
        <f>(Table2[[#This Row],[Rank 1Y]]+Table2[[#This Row],[Rank 6M]]+Table2[[#This Row],[Rank Sharpe]])/3</f>
        <v>464</v>
      </c>
    </row>
    <row r="498" spans="1:48" x14ac:dyDescent="0.3">
      <c r="A498" t="s">
        <v>801</v>
      </c>
      <c r="B498" t="s">
        <v>802</v>
      </c>
      <c r="C498" t="s">
        <v>3174</v>
      </c>
      <c r="D498" t="s">
        <v>279</v>
      </c>
      <c r="E498">
        <v>20699.311426439999</v>
      </c>
      <c r="F498">
        <v>416.7</v>
      </c>
      <c r="G498">
        <v>-2.2064763829189902</v>
      </c>
      <c r="H498">
        <f>(Table2[[#This Row],[1Y Return vs Nifty]]-AVERAGE(Table2[1Y Return vs Nifty]))/_xlfn.STDEV.P(Table2[1Y Return vs Nifty])</f>
        <v>-0.50380905473641779</v>
      </c>
      <c r="I498">
        <v>3.7195666974970898</v>
      </c>
      <c r="J498">
        <f>(Table2[[#This Row],[1M Return vs Nifty]]-AVERAGE(Table2[1M Return vs Nifty]))/_xlfn.STDEV.P(Table2[1M Return vs Nifty])</f>
        <v>0.11590644135756896</v>
      </c>
      <c r="K498">
        <v>-18.6434655651619</v>
      </c>
      <c r="L498">
        <f>(Table2[[#This Row],[6M Return vs Nifty]]-AVERAGE(Table2[6M Return vs Nifty]))/_xlfn.STDEV.P(Table2[6M Return vs Nifty])</f>
        <v>-1.0596291387404897</v>
      </c>
      <c r="M498">
        <v>-1.39546124771439</v>
      </c>
      <c r="N498">
        <f>(Table2[[#This Row],[1W Return vs Nifty]]-AVERAGE(Table2[1W Return vs Nifty]))/_xlfn.STDEV.P(Table2[1W Return vs Nifty])</f>
        <v>-0.34772436292242787</v>
      </c>
      <c r="O498">
        <v>404.62</v>
      </c>
      <c r="P498">
        <v>388.57430391476998</v>
      </c>
      <c r="Q498">
        <v>376.679217649262</v>
      </c>
      <c r="R498">
        <v>65.618553445153097</v>
      </c>
      <c r="S498" s="1">
        <f>(Table2[[#This Row],[Close Price]]-Table2[[#This Row],[20D EMA]])/Table2[[#This Row],[20D EMA]]</f>
        <v>2.9855172754683367E-2</v>
      </c>
      <c r="T498" s="1">
        <f>(Table2[[#This Row],[Close Price]]-Table2[[#This Row],[50D EMA]])/Table2[[#This Row],[50D EMA]]</f>
        <v>7.2381770492469577E-2</v>
      </c>
      <c r="U498" s="1">
        <f>(Table2[[#This Row],[Close Price]]-Table2[[#This Row],[200D EMA]])/Table2[[#This Row],[200D EMA]]</f>
        <v>0.10624632439372488</v>
      </c>
      <c r="V498">
        <v>0.44688037185679302</v>
      </c>
      <c r="W498">
        <v>412.15</v>
      </c>
      <c r="X498">
        <v>420</v>
      </c>
      <c r="Y498">
        <v>412.15</v>
      </c>
      <c r="Z498">
        <v>420</v>
      </c>
      <c r="AA498">
        <v>398.75</v>
      </c>
      <c r="AB498">
        <v>422.5</v>
      </c>
      <c r="AC498" s="1">
        <f>(Table2[[#This Row],[Close Price]]/Table2[[#This Row],[Day Low]])-1</f>
        <v>1.1039670023049952E-2</v>
      </c>
      <c r="AD498" s="1">
        <f>(Table2[[#This Row],[Day High]]/Table2[[#This Row],[Close Price]])-1</f>
        <v>7.9193664506840289E-3</v>
      </c>
      <c r="AE498" s="1">
        <f>(Table2[[#This Row],[Close Price]]/Table2[[#This Row],[Current Week Low]])-1</f>
        <v>1.1039670023049952E-2</v>
      </c>
      <c r="AF498" s="1">
        <f>(Table2[[#This Row],[Current Week High]]/Table2[[#This Row],[Close Price]])-1</f>
        <v>7.9193664506840289E-3</v>
      </c>
      <c r="AG498" s="1">
        <f>(Table2[[#This Row],[Close Price]]/Table2[[#This Row],[Current Month Low]])-1</f>
        <v>4.5015673981191107E-2</v>
      </c>
      <c r="AH498" s="1">
        <f>(Table2[[#This Row],[Current Month High]]/Table2[[#This Row],[Close Price]])-1</f>
        <v>1.3918886489080906E-2</v>
      </c>
      <c r="AI498">
        <v>33.9092872570194</v>
      </c>
      <c r="AJ498">
        <v>33.944069431051098</v>
      </c>
      <c r="AK498" t="str">
        <f>IF(AND(Table2[[#This Row],[20D EMA]]&gt;Table2[[#This Row],[50D EMA]],Table2[[#This Row],[50D EMA]]&gt;Table2[[#This Row],[200D EMA]]),"Uptrend","Downtrend/NoTrend")</f>
        <v>Uptrend</v>
      </c>
      <c r="AL498">
        <v>0</v>
      </c>
      <c r="AM498" t="s">
        <v>3217</v>
      </c>
      <c r="AN498">
        <v>3.62</v>
      </c>
      <c r="AO498" t="s">
        <v>3216</v>
      </c>
      <c r="AP498">
        <v>9.7450663552246006E-2</v>
      </c>
      <c r="AQ498">
        <f>(Table2[[#This Row],[Sharpe Ratio]]-AVERAGE(Table2[Sharpe Ratio]))/_xlfn.STDEV.P(Table2[Sharpe Ratio])</f>
        <v>0.39791056634595429</v>
      </c>
      <c r="AR4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-1.397345548695812</v>
      </c>
      <c r="AS498">
        <f>_xlfn.RANK.AVG(Table2[[#This Row],[1Y Return vs Nifty Z-Score]],Table2[1Y Return vs Nifty Z-Score])</f>
        <v>483</v>
      </c>
      <c r="AT498">
        <f>_xlfn.RANK.AVG(Table2[[#This Row],[6M Return vs Nifty Z-Score]],Table2[6M Return vs Nifty Z-Score])</f>
        <v>674</v>
      </c>
      <c r="AU498">
        <f>_xlfn.RANK.AVG(Table2[[#This Row],[Sharpe Ratio Z-Score]],Table2[Sharpe Ratio Z-Score])</f>
        <v>236</v>
      </c>
      <c r="AV498">
        <f>(Table2[[#This Row],[Rank 1Y]]+Table2[[#This Row],[Rank 6M]]+Table2[[#This Row],[Rank Sharpe]])/3</f>
        <v>464.33333333333331</v>
      </c>
    </row>
    <row r="499" spans="1:48" x14ac:dyDescent="0.3">
      <c r="A499" t="s">
        <v>1155</v>
      </c>
      <c r="B499" t="s">
        <v>1156</v>
      </c>
      <c r="C499" t="s">
        <v>3184</v>
      </c>
      <c r="D499" t="s">
        <v>467</v>
      </c>
      <c r="E499">
        <v>10768.84909872</v>
      </c>
      <c r="F499">
        <v>3293.3</v>
      </c>
      <c r="G499">
        <v>-1.9131009536271699</v>
      </c>
      <c r="H499">
        <f>(Table2[[#This Row],[1Y Return vs Nifty]]-AVERAGE(Table2[1Y Return vs Nifty]))/_xlfn.STDEV.P(Table2[1Y Return vs Nifty])</f>
        <v>-0.49892475363768102</v>
      </c>
      <c r="I499">
        <v>5.81198823768948</v>
      </c>
      <c r="J499">
        <f>(Table2[[#This Row],[1M Return vs Nifty]]-AVERAGE(Table2[1M Return vs Nifty]))/_xlfn.STDEV.P(Table2[1M Return vs Nifty])</f>
        <v>0.31807824088182113</v>
      </c>
      <c r="K499">
        <v>27.549853531792898</v>
      </c>
      <c r="L499">
        <f>(Table2[[#This Row],[6M Return vs Nifty]]-AVERAGE(Table2[6M Return vs Nifty]))/_xlfn.STDEV.P(Table2[6M Return vs Nifty])</f>
        <v>0.31560339112296859</v>
      </c>
      <c r="M499">
        <v>-4.9967938072105298</v>
      </c>
      <c r="N499">
        <f>(Table2[[#This Row],[1W Return vs Nifty]]-AVERAGE(Table2[1W Return vs Nifty]))/_xlfn.STDEV.P(Table2[1W Return vs Nifty])</f>
        <v>-1.2186984690534632</v>
      </c>
      <c r="O499">
        <v>2999.17</v>
      </c>
      <c r="P499">
        <v>2903.77840482908</v>
      </c>
      <c r="Q499">
        <v>2734.9091398026699</v>
      </c>
      <c r="R499">
        <v>57.712759052121299</v>
      </c>
      <c r="S499" s="1">
        <f>(Table2[[#This Row],[Close Price]]-Table2[[#This Row],[20D EMA]])/Table2[[#This Row],[20D EMA]]</f>
        <v>9.8070466162304942E-2</v>
      </c>
      <c r="T499" s="1">
        <f>(Table2[[#This Row],[Close Price]]-Table2[[#This Row],[50D EMA]])/Table2[[#This Row],[50D EMA]]</f>
        <v>0.13414301674092374</v>
      </c>
      <c r="U499" s="1">
        <f>(Table2[[#This Row],[Close Price]]-Table2[[#This Row],[200D EMA]])/Table2[[#This Row],[200D EMA]]</f>
        <v>0.20417163117807252</v>
      </c>
      <c r="V499">
        <v>2.1377545121837001</v>
      </c>
      <c r="W499">
        <v>3008.7</v>
      </c>
      <c r="X499">
        <v>3330</v>
      </c>
      <c r="Y499">
        <v>3008.7</v>
      </c>
      <c r="Z499">
        <v>3330</v>
      </c>
      <c r="AA499">
        <v>2840.35</v>
      </c>
      <c r="AB499">
        <v>3330</v>
      </c>
      <c r="AC499" s="1">
        <f>(Table2[[#This Row],[Close Price]]/Table2[[#This Row],[Day Low]])-1</f>
        <v>9.4592348854987351E-2</v>
      </c>
      <c r="AD499" s="1">
        <f>(Table2[[#This Row],[Day High]]/Table2[[#This Row],[Close Price]])-1</f>
        <v>1.1143837488233554E-2</v>
      </c>
      <c r="AE499" s="1">
        <f>(Table2[[#This Row],[Close Price]]/Table2[[#This Row],[Current Week Low]])-1</f>
        <v>9.4592348854987351E-2</v>
      </c>
      <c r="AF499" s="1">
        <f>(Table2[[#This Row],[Current Week High]]/Table2[[#This Row],[Close Price]])-1</f>
        <v>1.1143837488233554E-2</v>
      </c>
      <c r="AG499" s="1">
        <f>(Table2[[#This Row],[Close Price]]/Table2[[#This Row],[Current Month Low]])-1</f>
        <v>0.15946978365342313</v>
      </c>
      <c r="AH499" s="1">
        <f>(Table2[[#This Row],[Current Month High]]/Table2[[#This Row],[Close Price]])-1</f>
        <v>1.1143837488233554E-2</v>
      </c>
      <c r="AI499">
        <v>1.1143837488233499</v>
      </c>
      <c r="AJ499">
        <v>46.564307966177097</v>
      </c>
      <c r="AK499" t="str">
        <f>IF(AND(Table2[[#This Row],[20D EMA]]&gt;Table2[[#This Row],[50D EMA]],Table2[[#This Row],[50D EMA]]&gt;Table2[[#This Row],[200D EMA]]),"Uptrend","Downtrend/NoTrend")</f>
        <v>Uptrend</v>
      </c>
      <c r="AL499">
        <v>0.05</v>
      </c>
      <c r="AM499" t="s">
        <v>3216</v>
      </c>
      <c r="AN499">
        <v>13.59</v>
      </c>
      <c r="AO499" t="s">
        <v>3216</v>
      </c>
      <c r="AP499">
        <v>-7.0451314362193998E-2</v>
      </c>
      <c r="AQ499">
        <f>(Table2[[#This Row],[Sharpe Ratio]]-AVERAGE(Table2[Sharpe Ratio]))/_xlfn.STDEV.P(Table2[Sharpe Ratio])</f>
        <v>-1.5551133014654293</v>
      </c>
      <c r="AR4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-2.6390548921517842</v>
      </c>
      <c r="AS499">
        <f>_xlfn.RANK.AVG(Table2[[#This Row],[1Y Return vs Nifty Z-Score]],Table2[1Y Return vs Nifty Z-Score])</f>
        <v>480</v>
      </c>
      <c r="AT499">
        <f>_xlfn.RANK.AVG(Table2[[#This Row],[6M Return vs Nifty Z-Score]],Table2[6M Return vs Nifty Z-Score])</f>
        <v>224</v>
      </c>
      <c r="AU499">
        <f>_xlfn.RANK.AVG(Table2[[#This Row],[Sharpe Ratio Z-Score]],Table2[Sharpe Ratio Z-Score])</f>
        <v>691</v>
      </c>
      <c r="AV499">
        <f>(Table2[[#This Row],[Rank 1Y]]+Table2[[#This Row],[Rank 6M]]+Table2[[#This Row],[Rank Sharpe]])/3</f>
        <v>465</v>
      </c>
    </row>
    <row r="500" spans="1:48" x14ac:dyDescent="0.3">
      <c r="A500" t="s">
        <v>47</v>
      </c>
      <c r="B500" t="s">
        <v>48</v>
      </c>
      <c r="C500" t="s">
        <v>3169</v>
      </c>
      <c r="D500" t="s">
        <v>21</v>
      </c>
      <c r="E500">
        <v>490567.83537872002</v>
      </c>
      <c r="F500">
        <v>1811.85</v>
      </c>
      <c r="G500">
        <v>13.129343851599099</v>
      </c>
      <c r="H500">
        <f>(Table2[[#This Row],[1Y Return vs Nifty]]-AVERAGE(Table2[1Y Return vs Nifty]))/_xlfn.STDEV.P(Table2[1Y Return vs Nifty])</f>
        <v>-0.24848854680465657</v>
      </c>
      <c r="I500">
        <v>6.6467385185855203</v>
      </c>
      <c r="J500">
        <f>(Table2[[#This Row],[1M Return vs Nifty]]-AVERAGE(Table2[1M Return vs Nifty]))/_xlfn.STDEV.P(Table2[1M Return vs Nifty])</f>
        <v>0.39873262299385498</v>
      </c>
      <c r="K500">
        <v>-5.0082595216722003</v>
      </c>
      <c r="L500">
        <f>(Table2[[#This Row],[6M Return vs Nifty]]-AVERAGE(Table2[6M Return vs Nifty]))/_xlfn.STDEV.P(Table2[6M Return vs Nifty])</f>
        <v>-0.65369210565914049</v>
      </c>
      <c r="M500">
        <v>1.63208094274447</v>
      </c>
      <c r="N500">
        <f>(Table2[[#This Row],[1W Return vs Nifty]]-AVERAGE(Table2[1W Return vs Nifty]))/_xlfn.STDEV.P(Table2[1W Return vs Nifty])</f>
        <v>0.38447984469949492</v>
      </c>
      <c r="O500">
        <v>1749.52</v>
      </c>
      <c r="P500">
        <v>1665.33228635819</v>
      </c>
      <c r="Q500">
        <v>1509.28352290047</v>
      </c>
      <c r="R500">
        <v>71.978665944247098</v>
      </c>
      <c r="S500" s="1">
        <f>(Table2[[#This Row],[Close Price]]-Table2[[#This Row],[20D EMA]])/Table2[[#This Row],[20D EMA]]</f>
        <v>3.5626914810919529E-2</v>
      </c>
      <c r="T500" s="1">
        <f>(Table2[[#This Row],[Close Price]]-Table2[[#This Row],[50D EMA]])/Table2[[#This Row],[50D EMA]]</f>
        <v>8.7981068308127408E-2</v>
      </c>
      <c r="U500" s="1">
        <f>(Table2[[#This Row],[Close Price]]-Table2[[#This Row],[200D EMA]])/Table2[[#This Row],[200D EMA]]</f>
        <v>0.20047027116420907</v>
      </c>
      <c r="V500">
        <v>0.81091329391860201</v>
      </c>
      <c r="W500">
        <v>1808.2</v>
      </c>
      <c r="X500">
        <v>1824.25</v>
      </c>
      <c r="Y500">
        <v>1808.2</v>
      </c>
      <c r="Z500">
        <v>1824.25</v>
      </c>
      <c r="AA500">
        <v>1740.05</v>
      </c>
      <c r="AB500">
        <v>1824.25</v>
      </c>
      <c r="AC500" s="1">
        <f>(Table2[[#This Row],[Close Price]]/Table2[[#This Row],[Day Low]])-1</f>
        <v>2.0185820152636147E-3</v>
      </c>
      <c r="AD500" s="1">
        <f>(Table2[[#This Row],[Day High]]/Table2[[#This Row],[Close Price]])-1</f>
        <v>6.8438336506886355E-3</v>
      </c>
      <c r="AE500" s="1">
        <f>(Table2[[#This Row],[Close Price]]/Table2[[#This Row],[Current Week Low]])-1</f>
        <v>2.0185820152636147E-3</v>
      </c>
      <c r="AF500" s="1">
        <f>(Table2[[#This Row],[Current Week High]]/Table2[[#This Row],[Close Price]])-1</f>
        <v>6.8438336506886355E-3</v>
      </c>
      <c r="AG500" s="1">
        <f>(Table2[[#This Row],[Close Price]]/Table2[[#This Row],[Current Month Low]])-1</f>
        <v>4.1263182092468487E-2</v>
      </c>
      <c r="AH500" s="1">
        <f>(Table2[[#This Row],[Current Month High]]/Table2[[#This Row],[Close Price]])-1</f>
        <v>6.8438336506886355E-3</v>
      </c>
      <c r="AI500">
        <v>0.68438336506886299</v>
      </c>
      <c r="AJ500">
        <v>49.919324810723502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0.04</v>
      </c>
      <c r="AM500" t="s">
        <v>3216</v>
      </c>
      <c r="AN500">
        <v>3.42</v>
      </c>
      <c r="AO500" t="s">
        <v>3216</v>
      </c>
      <c r="AP500">
        <v>1.9429598454230999E-2</v>
      </c>
      <c r="AQ500">
        <f>(Table2[[#This Row],[Sharpe Ratio]]-AVERAGE(Table2[Sharpe Ratio]))/_xlfn.STDEV.P(Table2[Sharpe Ratio])</f>
        <v>-0.5096249148985712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-0.62859309966901844</v>
      </c>
      <c r="AS500">
        <f>_xlfn.RANK.AVG(Table2[[#This Row],[1Y Return vs Nifty Z-Score]],Table2[1Y Return vs Nifty Z-Score])</f>
        <v>379</v>
      </c>
      <c r="AT500">
        <f>_xlfn.RANK.AVG(Table2[[#This Row],[6M Return vs Nifty Z-Score]],Table2[6M Return vs Nifty Z-Score])</f>
        <v>542</v>
      </c>
      <c r="AU500">
        <f>_xlfn.RANK.AVG(Table2[[#This Row],[Sharpe Ratio Z-Score]],Table2[Sharpe Ratio Z-Score])</f>
        <v>475</v>
      </c>
      <c r="AV500">
        <f>(Table2[[#This Row],[Rank 1Y]]+Table2[[#This Row],[Rank 6M]]+Table2[[#This Row],[Rank Sharpe]])/3</f>
        <v>465.33333333333331</v>
      </c>
    </row>
    <row r="501" spans="1:48" x14ac:dyDescent="0.3">
      <c r="A501" t="s">
        <v>536</v>
      </c>
      <c r="B501" t="s">
        <v>537</v>
      </c>
      <c r="C501" t="s">
        <v>3186</v>
      </c>
      <c r="D501" t="s">
        <v>538</v>
      </c>
      <c r="E501">
        <v>40013.697616049998</v>
      </c>
      <c r="F501">
        <v>35807.300000000003</v>
      </c>
      <c r="G501">
        <v>-7.0200948087652204</v>
      </c>
      <c r="H501">
        <f>(Table2[[#This Row],[1Y Return vs Nifty]]-AVERAGE(Table2[1Y Return vs Nifty]))/_xlfn.STDEV.P(Table2[1Y Return vs Nifty])</f>
        <v>-0.58394924174190044</v>
      </c>
      <c r="I501">
        <v>-5.8205525365775399</v>
      </c>
      <c r="J501">
        <f>(Table2[[#This Row],[1M Return vs Nifty]]-AVERAGE(Table2[1M Return vs Nifty]))/_xlfn.STDEV.P(Table2[1M Return vs Nifty])</f>
        <v>-0.80586913597254106</v>
      </c>
      <c r="K501">
        <v>6.05611825662338</v>
      </c>
      <c r="L501">
        <f>(Table2[[#This Row],[6M Return vs Nifty]]-AVERAGE(Table2[6M Return vs Nifty]))/_xlfn.STDEV.P(Table2[6M Return vs Nifty])</f>
        <v>-0.3242918256863262</v>
      </c>
      <c r="M501">
        <v>-1.4906832459295001</v>
      </c>
      <c r="N501">
        <f>(Table2[[#This Row],[1W Return vs Nifty]]-AVERAGE(Table2[1W Return vs Nifty]))/_xlfn.STDEV.P(Table2[1W Return vs Nifty])</f>
        <v>-0.37075358708022688</v>
      </c>
      <c r="O501">
        <v>35615.360000000001</v>
      </c>
      <c r="P501">
        <v>36031.490412807201</v>
      </c>
      <c r="Q501">
        <v>33654.404973013501</v>
      </c>
      <c r="R501">
        <v>53.513613110942003</v>
      </c>
      <c r="S501" s="1">
        <f>(Table2[[#This Row],[Close Price]]-Table2[[#This Row],[20D EMA]])/Table2[[#This Row],[20D EMA]]</f>
        <v>5.389247785225316E-3</v>
      </c>
      <c r="T501" s="1">
        <f>(Table2[[#This Row],[Close Price]]-Table2[[#This Row],[50D EMA]])/Table2[[#This Row],[50D EMA]]</f>
        <v>-6.2220688136594817E-3</v>
      </c>
      <c r="U501" s="1">
        <f>(Table2[[#This Row],[Close Price]]-Table2[[#This Row],[200D EMA]])/Table2[[#This Row],[200D EMA]]</f>
        <v>6.3970675717275244E-2</v>
      </c>
      <c r="V501">
        <v>0.81642037620416796</v>
      </c>
      <c r="W501">
        <v>35556</v>
      </c>
      <c r="X501">
        <v>35934.400000000001</v>
      </c>
      <c r="Y501">
        <v>35556</v>
      </c>
      <c r="Z501">
        <v>35934.400000000001</v>
      </c>
      <c r="AA501">
        <v>34465.550000000003</v>
      </c>
      <c r="AB501">
        <v>36244</v>
      </c>
      <c r="AC501" s="1">
        <f>(Table2[[#This Row],[Close Price]]/Table2[[#This Row],[Day Low]])-1</f>
        <v>7.0677241534482516E-3</v>
      </c>
      <c r="AD501" s="1">
        <f>(Table2[[#This Row],[Day High]]/Table2[[#This Row],[Close Price]])-1</f>
        <v>3.5495555375579801E-3</v>
      </c>
      <c r="AE501" s="1">
        <f>(Table2[[#This Row],[Close Price]]/Table2[[#This Row],[Current Week Low]])-1</f>
        <v>7.0677241534482516E-3</v>
      </c>
      <c r="AF501" s="1">
        <f>(Table2[[#This Row],[Current Week High]]/Table2[[#This Row],[Close Price]])-1</f>
        <v>3.5495555375579801E-3</v>
      </c>
      <c r="AG501" s="1">
        <f>(Table2[[#This Row],[Close Price]]/Table2[[#This Row],[Current Month Low]])-1</f>
        <v>3.8930178105383462E-2</v>
      </c>
      <c r="AH501" s="1">
        <f>(Table2[[#This Row],[Current Month High]]/Table2[[#This Row],[Close Price]])-1</f>
        <v>1.2195837161695922E-2</v>
      </c>
      <c r="AI501">
        <v>14.101035263759</v>
      </c>
      <c r="AJ501">
        <v>25.6442781225273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0</v>
      </c>
      <c r="AM501">
        <v>0</v>
      </c>
      <c r="AN501">
        <v>1.84</v>
      </c>
      <c r="AO501" t="s">
        <v>3216</v>
      </c>
      <c r="AP501">
        <v>2.3972721809243001E-2</v>
      </c>
      <c r="AQ501">
        <f>(Table2[[#This Row],[Sharpe Ratio]]-AVERAGE(Table2[Sharpe Ratio]))/_xlfn.STDEV.P(Table2[Sharpe Ratio])</f>
        <v>-0.4567796270886133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521</v>
      </c>
      <c r="AT501">
        <f>_xlfn.RANK.AVG(Table2[[#This Row],[6M Return vs Nifty Z-Score]],Table2[6M Return vs Nifty Z-Score])</f>
        <v>419</v>
      </c>
      <c r="AU501">
        <f>_xlfn.RANK.AVG(Table2[[#This Row],[Sharpe Ratio Z-Score]],Table2[Sharpe Ratio Z-Score])</f>
        <v>464</v>
      </c>
      <c r="AV501">
        <f>(Table2[[#This Row],[Rank 1Y]]+Table2[[#This Row],[Rank 6M]]+Table2[[#This Row],[Rank Sharpe]])/3</f>
        <v>468</v>
      </c>
    </row>
    <row r="502" spans="1:48" x14ac:dyDescent="0.3">
      <c r="A502" t="s">
        <v>1193</v>
      </c>
      <c r="B502" t="s">
        <v>1194</v>
      </c>
      <c r="C502" t="s">
        <v>3183</v>
      </c>
      <c r="D502" t="s">
        <v>135</v>
      </c>
      <c r="E502">
        <v>10356.845253894</v>
      </c>
      <c r="F502">
        <v>188.65</v>
      </c>
      <c r="G502">
        <v>-15.9656993772227</v>
      </c>
      <c r="H502">
        <f>(Table2[[#This Row],[1Y Return vs Nifty]]-AVERAGE(Table2[1Y Return vs Nifty]))/_xlfn.STDEV.P(Table2[1Y Return vs Nifty])</f>
        <v>-0.7328813671351283</v>
      </c>
      <c r="I502">
        <v>-6.4096074106047096</v>
      </c>
      <c r="J502">
        <f>(Table2[[#This Row],[1M Return vs Nifty]]-AVERAGE(Table2[1M Return vs Nifty]))/_xlfn.STDEV.P(Table2[1M Return vs Nifty])</f>
        <v>-0.86278418947063051</v>
      </c>
      <c r="K502">
        <v>-27.554957025520402</v>
      </c>
      <c r="L502">
        <f>(Table2[[#This Row],[6M Return vs Nifty]]-AVERAGE(Table2[6M Return vs Nifty]))/_xlfn.STDEV.P(Table2[6M Return vs Nifty])</f>
        <v>-1.3249353168950126</v>
      </c>
      <c r="M502">
        <v>0.59624110673941</v>
      </c>
      <c r="N502">
        <f>(Table2[[#This Row],[1W Return vs Nifty]]-AVERAGE(Table2[1W Return vs Nifty]))/_xlfn.STDEV.P(Table2[1W Return vs Nifty])</f>
        <v>0.13396433124587206</v>
      </c>
      <c r="O502">
        <v>195.14</v>
      </c>
      <c r="P502">
        <v>199.182068540057</v>
      </c>
      <c r="Q502">
        <v>197.84589623974699</v>
      </c>
      <c r="R502">
        <v>44.359526160025197</v>
      </c>
      <c r="S502" s="1">
        <f>(Table2[[#This Row],[Close Price]]-Table2[[#This Row],[20D EMA]])/Table2[[#This Row],[20D EMA]]</f>
        <v>-3.3258173618940151E-2</v>
      </c>
      <c r="T502" s="1">
        <f>(Table2[[#This Row],[Close Price]]-Table2[[#This Row],[50D EMA]])/Table2[[#This Row],[50D EMA]]</f>
        <v>-5.2876589831874946E-2</v>
      </c>
      <c r="U502" s="1">
        <f>(Table2[[#This Row],[Close Price]]-Table2[[#This Row],[200D EMA]])/Table2[[#This Row],[200D EMA]]</f>
        <v>-4.6480095946005988E-2</v>
      </c>
      <c r="V502">
        <v>0.41991006491641197</v>
      </c>
      <c r="W502">
        <v>188</v>
      </c>
      <c r="X502">
        <v>195</v>
      </c>
      <c r="Y502">
        <v>188</v>
      </c>
      <c r="Z502">
        <v>195</v>
      </c>
      <c r="AA502">
        <v>183.62</v>
      </c>
      <c r="AB502">
        <v>199.84</v>
      </c>
      <c r="AC502" s="1">
        <f>(Table2[[#This Row],[Close Price]]/Table2[[#This Row],[Day Low]])-1</f>
        <v>3.457446808510678E-3</v>
      </c>
      <c r="AD502" s="1">
        <f>(Table2[[#This Row],[Day High]]/Table2[[#This Row],[Close Price]])-1</f>
        <v>3.3660217333686626E-2</v>
      </c>
      <c r="AE502" s="1">
        <f>(Table2[[#This Row],[Close Price]]/Table2[[#This Row],[Current Week Low]])-1</f>
        <v>3.457446808510678E-3</v>
      </c>
      <c r="AF502" s="1">
        <f>(Table2[[#This Row],[Current Week High]]/Table2[[#This Row],[Close Price]])-1</f>
        <v>3.3660217333686626E-2</v>
      </c>
      <c r="AG502" s="1">
        <f>(Table2[[#This Row],[Close Price]]/Table2[[#This Row],[Current Month Low]])-1</f>
        <v>2.7393530116545106E-2</v>
      </c>
      <c r="AH502" s="1">
        <f>(Table2[[#This Row],[Current Month High]]/Table2[[#This Row],[Close Price]])-1</f>
        <v>5.9316194010071488E-2</v>
      </c>
      <c r="AI502">
        <v>51.020408163265202</v>
      </c>
      <c r="AJ502">
        <v>39.173736628550301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0.04</v>
      </c>
      <c r="AM502" t="s">
        <v>3216</v>
      </c>
      <c r="AN502">
        <v>-2.6</v>
      </c>
      <c r="AO502" t="s">
        <v>3215</v>
      </c>
      <c r="AP502">
        <v>0.15235551266123301</v>
      </c>
      <c r="AQ502">
        <f>(Table2[[#This Row],[Sharpe Ratio]]-AVERAGE(Table2[Sharpe Ratio]))/_xlfn.STDEV.P(Table2[Sharpe Ratio])</f>
        <v>1.0365598669698994</v>
      </c>
      <c r="AR5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>
        <f>_xlfn.RANK.AVG(Table2[[#This Row],[1Y Return vs Nifty Z-Score]],Table2[1Y Return vs Nifty Z-Score])</f>
        <v>580</v>
      </c>
      <c r="AT502">
        <f>_xlfn.RANK.AVG(Table2[[#This Row],[6M Return vs Nifty Z-Score]],Table2[6M Return vs Nifty Z-Score])</f>
        <v>716</v>
      </c>
      <c r="AU502">
        <f>_xlfn.RANK.AVG(Table2[[#This Row],[Sharpe Ratio Z-Score]],Table2[Sharpe Ratio Z-Score])</f>
        <v>108</v>
      </c>
      <c r="AV502">
        <f>(Table2[[#This Row],[Rank 1Y]]+Table2[[#This Row],[Rank 6M]]+Table2[[#This Row],[Rank Sharpe]])/3</f>
        <v>468</v>
      </c>
    </row>
    <row r="503" spans="1:48" x14ac:dyDescent="0.3">
      <c r="A503" t="s">
        <v>283</v>
      </c>
      <c r="B503" t="s">
        <v>284</v>
      </c>
      <c r="C503" t="s">
        <v>3174</v>
      </c>
      <c r="D503" t="s">
        <v>54</v>
      </c>
      <c r="E503">
        <v>100112.95720344</v>
      </c>
      <c r="F503">
        <v>2456.25</v>
      </c>
      <c r="G503">
        <v>15.9057611000362</v>
      </c>
      <c r="H503">
        <f>(Table2[[#This Row],[1Y Return vs Nifty]]-AVERAGE(Table2[1Y Return vs Nifty]))/_xlfn.STDEV.P(Table2[1Y Return vs Nifty])</f>
        <v>-0.20226498319598082</v>
      </c>
      <c r="I503">
        <v>9.2774536113683599</v>
      </c>
      <c r="J503">
        <f>(Table2[[#This Row],[1M Return vs Nifty]]-AVERAGE(Table2[1M Return vs Nifty]))/_xlfn.STDEV.P(Table2[1M Return vs Nifty])</f>
        <v>0.65291486788443975</v>
      </c>
      <c r="K503">
        <v>-0.69177974709471501</v>
      </c>
      <c r="L503">
        <f>(Table2[[#This Row],[6M Return vs Nifty]]-AVERAGE(Table2[6M Return vs Nifty]))/_xlfn.STDEV.P(Table2[6M Return vs Nifty])</f>
        <v>-0.52518513719391113</v>
      </c>
      <c r="M503">
        <v>-1.0744813877020201</v>
      </c>
      <c r="N503">
        <f>(Table2[[#This Row],[1W Return vs Nifty]]-AVERAGE(Table2[1W Return vs Nifty]))/_xlfn.STDEV.P(Table2[1W Return vs Nifty])</f>
        <v>-0.27009611225638763</v>
      </c>
      <c r="O503">
        <v>2391.4699999999998</v>
      </c>
      <c r="P503">
        <v>2292.5457872418001</v>
      </c>
      <c r="Q503">
        <v>2126.4639368908702</v>
      </c>
      <c r="R503">
        <v>68.644563238429697</v>
      </c>
      <c r="S503" s="1">
        <f>(Table2[[#This Row],[Close Price]]-Table2[[#This Row],[20D EMA]])/Table2[[#This Row],[20D EMA]]</f>
        <v>2.7087941726218687E-2</v>
      </c>
      <c r="T503" s="1">
        <f>(Table2[[#This Row],[Close Price]]-Table2[[#This Row],[50D EMA]])/Table2[[#This Row],[50D EMA]]</f>
        <v>7.1407172615363626E-2</v>
      </c>
      <c r="U503" s="1">
        <f>(Table2[[#This Row],[Close Price]]-Table2[[#This Row],[200D EMA]])/Table2[[#This Row],[200D EMA]]</f>
        <v>0.15508660052392623</v>
      </c>
      <c r="V503">
        <v>0.94953126805932597</v>
      </c>
      <c r="W503">
        <v>2430</v>
      </c>
      <c r="X503">
        <v>2518.8000000000002</v>
      </c>
      <c r="Y503">
        <v>2430</v>
      </c>
      <c r="Z503">
        <v>2518.8000000000002</v>
      </c>
      <c r="AA503">
        <v>2371</v>
      </c>
      <c r="AB503">
        <v>2564.9499999999998</v>
      </c>
      <c r="AC503" s="1">
        <f>(Table2[[#This Row],[Close Price]]/Table2[[#This Row],[Day Low]])-1</f>
        <v>1.0802469135802406E-2</v>
      </c>
      <c r="AD503" s="1">
        <f>(Table2[[#This Row],[Day High]]/Table2[[#This Row],[Close Price]])-1</f>
        <v>2.5465648854961831E-2</v>
      </c>
      <c r="AE503" s="1">
        <f>(Table2[[#This Row],[Close Price]]/Table2[[#This Row],[Current Week Low]])-1</f>
        <v>1.0802469135802406E-2</v>
      </c>
      <c r="AF503" s="1">
        <f>(Table2[[#This Row],[Current Week High]]/Table2[[#This Row],[Close Price]])-1</f>
        <v>2.5465648854961831E-2</v>
      </c>
      <c r="AG503" s="1">
        <f>(Table2[[#This Row],[Close Price]]/Table2[[#This Row],[Current Month Low]])-1</f>
        <v>3.5955293125263577E-2</v>
      </c>
      <c r="AH503" s="1">
        <f>(Table2[[#This Row],[Current Month High]]/Table2[[#This Row],[Close Price]])-1</f>
        <v>4.4254452926208554E-2</v>
      </c>
      <c r="AI503">
        <v>4.4254452926208501</v>
      </c>
      <c r="AJ503">
        <v>45.940405810879</v>
      </c>
      <c r="AK503" t="str">
        <f>IF(AND(Table2[[#This Row],[20D EMA]]&gt;Table2[[#This Row],[50D EMA]],Table2[[#This Row],[50D EMA]]&gt;Table2[[#This Row],[200D EMA]]),"Uptrend","Downtrend/NoTrend")</f>
        <v>Uptrend</v>
      </c>
      <c r="AL503">
        <v>-0.04</v>
      </c>
      <c r="AM503" t="s">
        <v>3215</v>
      </c>
      <c r="AN503">
        <v>1.25</v>
      </c>
      <c r="AO503" t="s">
        <v>3216</v>
      </c>
      <c r="AQ503">
        <f>(Table2[[#This Row],[Sharpe Ratio]]-AVERAGE(Table2[Sharpe Ratio]))/_xlfn.STDEV.P(Table2[Sharpe Ratio])</f>
        <v>-0.73562862250492933</v>
      </c>
      <c r="AR5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-1.0802599872667691</v>
      </c>
      <c r="AS503">
        <f>_xlfn.RANK.AVG(Table2[[#This Row],[1Y Return vs Nifty Z-Score]],Table2[1Y Return vs Nifty Z-Score])</f>
        <v>359</v>
      </c>
      <c r="AT503">
        <f>_xlfn.RANK.AVG(Table2[[#This Row],[6M Return vs Nifty Z-Score]],Table2[6M Return vs Nifty Z-Score])</f>
        <v>495</v>
      </c>
      <c r="AU503">
        <f>_xlfn.RANK.AVG(Table2[[#This Row],[Sharpe Ratio Z-Score]],Table2[Sharpe Ratio Z-Score])</f>
        <v>551.5</v>
      </c>
      <c r="AV503">
        <f>(Table2[[#This Row],[Rank 1Y]]+Table2[[#This Row],[Rank 6M]]+Table2[[#This Row],[Rank Sharpe]])/3</f>
        <v>468.5</v>
      </c>
    </row>
    <row r="504" spans="1:48" x14ac:dyDescent="0.3">
      <c r="A504" t="s">
        <v>1293</v>
      </c>
      <c r="B504" t="s">
        <v>1294</v>
      </c>
      <c r="C504" t="s">
        <v>3174</v>
      </c>
      <c r="D504" t="s">
        <v>279</v>
      </c>
      <c r="E504">
        <v>8979.92237312</v>
      </c>
      <c r="F504">
        <v>1367.65</v>
      </c>
      <c r="G504">
        <v>3.1011887509060698</v>
      </c>
      <c r="H504">
        <f>(Table2[[#This Row],[1Y Return vs Nifty]]-AVERAGE(Table2[1Y Return vs Nifty]))/_xlfn.STDEV.P(Table2[1Y Return vs Nifty])</f>
        <v>-0.41544366330794313</v>
      </c>
      <c r="I504">
        <v>-1.0755080371383401</v>
      </c>
      <c r="J504">
        <f>(Table2[[#This Row],[1M Return vs Nifty]]-AVERAGE(Table2[1M Return vs Nifty]))/_xlfn.STDEV.P(Table2[1M Return vs Nifty])</f>
        <v>-0.34739833224239386</v>
      </c>
      <c r="K504">
        <v>5.9496077276479404</v>
      </c>
      <c r="L504">
        <f>(Table2[[#This Row],[6M Return vs Nifty]]-AVERAGE(Table2[6M Return vs Nifty]))/_xlfn.STDEV.P(Table2[6M Return vs Nifty])</f>
        <v>-0.32746277653124278</v>
      </c>
      <c r="M504">
        <v>0.491323683986788</v>
      </c>
      <c r="N504">
        <f>(Table2[[#This Row],[1W Return vs Nifty]]-AVERAGE(Table2[1W Return vs Nifty]))/_xlfn.STDEV.P(Table2[1W Return vs Nifty])</f>
        <v>0.10859029066786947</v>
      </c>
      <c r="O504">
        <v>1343.8</v>
      </c>
      <c r="P504">
        <v>1321.7807398465</v>
      </c>
      <c r="Q504">
        <v>1226.4159843346199</v>
      </c>
      <c r="R504">
        <v>66.5340541177886</v>
      </c>
      <c r="S504" s="1">
        <f>(Table2[[#This Row],[Close Price]]-Table2[[#This Row],[20D EMA]])/Table2[[#This Row],[20D EMA]]</f>
        <v>1.7748176812025701E-2</v>
      </c>
      <c r="T504" s="1">
        <f>(Table2[[#This Row],[Close Price]]-Table2[[#This Row],[50D EMA]])/Table2[[#This Row],[50D EMA]]</f>
        <v>3.4702624096964063E-2</v>
      </c>
      <c r="U504" s="1">
        <f>(Table2[[#This Row],[Close Price]]-Table2[[#This Row],[200D EMA]])/Table2[[#This Row],[200D EMA]]</f>
        <v>0.11515995997231342</v>
      </c>
      <c r="V504">
        <v>1.04340681070428</v>
      </c>
      <c r="W504">
        <v>1351.4</v>
      </c>
      <c r="X504">
        <v>1398</v>
      </c>
      <c r="Y504">
        <v>1351.4</v>
      </c>
      <c r="Z504">
        <v>1398</v>
      </c>
      <c r="AA504">
        <v>1313</v>
      </c>
      <c r="AB504">
        <v>1398</v>
      </c>
      <c r="AC504" s="1">
        <f>(Table2[[#This Row],[Close Price]]/Table2[[#This Row],[Day Low]])-1</f>
        <v>1.2024567115583862E-2</v>
      </c>
      <c r="AD504" s="1">
        <f>(Table2[[#This Row],[Day High]]/Table2[[#This Row],[Close Price]])-1</f>
        <v>2.2191350126128606E-2</v>
      </c>
      <c r="AE504" s="1">
        <f>(Table2[[#This Row],[Close Price]]/Table2[[#This Row],[Current Week Low]])-1</f>
        <v>1.2024567115583862E-2</v>
      </c>
      <c r="AF504" s="1">
        <f>(Table2[[#This Row],[Current Week High]]/Table2[[#This Row],[Close Price]])-1</f>
        <v>2.2191350126128606E-2</v>
      </c>
      <c r="AG504" s="1">
        <f>(Table2[[#This Row],[Close Price]]/Table2[[#This Row],[Current Month Low]])-1</f>
        <v>4.1622239146991591E-2</v>
      </c>
      <c r="AH504" s="1">
        <f>(Table2[[#This Row],[Current Month High]]/Table2[[#This Row],[Close Price]])-1</f>
        <v>2.2191350126128606E-2</v>
      </c>
      <c r="AI504">
        <v>20.9337184221109</v>
      </c>
      <c r="AJ504">
        <v>39.9989763537721</v>
      </c>
      <c r="AK504" t="str">
        <f>IF(AND(Table2[[#This Row],[20D EMA]]&gt;Table2[[#This Row],[50D EMA]],Table2[[#This Row],[50D EMA]]&gt;Table2[[#This Row],[200D EMA]]),"Uptrend","Downtrend/NoTrend")</f>
        <v>Uptrend</v>
      </c>
      <c r="AL504">
        <v>-0.12</v>
      </c>
      <c r="AM504" t="s">
        <v>3215</v>
      </c>
      <c r="AN504">
        <v>2.64</v>
      </c>
      <c r="AO504" t="s">
        <v>3216</v>
      </c>
      <c r="AQ504">
        <f>(Table2[[#This Row],[Sharpe Ratio]]-AVERAGE(Table2[Sharpe Ratio]))/_xlfn.STDEV.P(Table2[Sharpe Ratio])</f>
        <v>-0.73562862250492933</v>
      </c>
      <c r="AR5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-1.7173431039186398</v>
      </c>
      <c r="AS504">
        <f>_xlfn.RANK.AVG(Table2[[#This Row],[1Y Return vs Nifty Z-Score]],Table2[1Y Return vs Nifty Z-Score])</f>
        <v>434</v>
      </c>
      <c r="AT504">
        <f>_xlfn.RANK.AVG(Table2[[#This Row],[6M Return vs Nifty Z-Score]],Table2[6M Return vs Nifty Z-Score])</f>
        <v>420</v>
      </c>
      <c r="AU504">
        <f>_xlfn.RANK.AVG(Table2[[#This Row],[Sharpe Ratio Z-Score]],Table2[Sharpe Ratio Z-Score])</f>
        <v>551.5</v>
      </c>
      <c r="AV504">
        <f>(Table2[[#This Row],[Rank 1Y]]+Table2[[#This Row],[Rank 6M]]+Table2[[#This Row],[Rank Sharpe]])/3</f>
        <v>468.5</v>
      </c>
    </row>
    <row r="505" spans="1:48" x14ac:dyDescent="0.3">
      <c r="A505" t="s">
        <v>212</v>
      </c>
      <c r="B505" t="s">
        <v>213</v>
      </c>
      <c r="C505" t="s">
        <v>3170</v>
      </c>
      <c r="D505" t="s">
        <v>34</v>
      </c>
      <c r="E505">
        <v>123828.267376155</v>
      </c>
      <c r="F505">
        <v>239.15</v>
      </c>
      <c r="G505">
        <v>-15.6798309260913</v>
      </c>
      <c r="H505">
        <f>(Table2[[#This Row],[1Y Return vs Nifty]]-AVERAGE(Table2[1Y Return vs Nifty]))/_xlfn.STDEV.P(Table2[1Y Return vs Nifty])</f>
        <v>-0.72812204699258698</v>
      </c>
      <c r="I505">
        <v>-4.9348566711480899</v>
      </c>
      <c r="J505">
        <f>(Table2[[#This Row],[1M Return vs Nifty]]-AVERAGE(Table2[1M Return vs Nifty]))/_xlfn.STDEV.P(Table2[1M Return vs Nifty])</f>
        <v>-0.72029234204955461</v>
      </c>
      <c r="K505">
        <v>-21.2897849805356</v>
      </c>
      <c r="L505">
        <f>(Table2[[#This Row],[6M Return vs Nifty]]-AVERAGE(Table2[6M Return vs Nifty]))/_xlfn.STDEV.P(Table2[6M Return vs Nifty])</f>
        <v>-1.1384133572287227</v>
      </c>
      <c r="M505">
        <v>0.57884504866999698</v>
      </c>
      <c r="N505">
        <f>(Table2[[#This Row],[1W Return vs Nifty]]-AVERAGE(Table2[1W Return vs Nifty]))/_xlfn.STDEV.P(Table2[1W Return vs Nifty])</f>
        <v>0.12975713408290568</v>
      </c>
      <c r="O505">
        <v>242.91</v>
      </c>
      <c r="P505">
        <v>249.22334669502999</v>
      </c>
      <c r="Q505">
        <v>246.10685641018301</v>
      </c>
      <c r="R505">
        <v>43.970441536127701</v>
      </c>
      <c r="S505" s="1">
        <f>(Table2[[#This Row],[Close Price]]-Table2[[#This Row],[20D EMA]])/Table2[[#This Row],[20D EMA]]</f>
        <v>-1.547898398583834E-2</v>
      </c>
      <c r="T505" s="1">
        <f>(Table2[[#This Row],[Close Price]]-Table2[[#This Row],[50D EMA]])/Table2[[#This Row],[50D EMA]]</f>
        <v>-4.0418952833325646E-2</v>
      </c>
      <c r="U505" s="1">
        <f>(Table2[[#This Row],[Close Price]]-Table2[[#This Row],[200D EMA]])/Table2[[#This Row],[200D EMA]]</f>
        <v>-2.8267625338272203E-2</v>
      </c>
      <c r="V505">
        <v>0.84758204986607399</v>
      </c>
      <c r="W505">
        <v>238.55</v>
      </c>
      <c r="X505">
        <v>241.95</v>
      </c>
      <c r="Y505">
        <v>238.55</v>
      </c>
      <c r="Z505">
        <v>241.95</v>
      </c>
      <c r="AA505">
        <v>231.5</v>
      </c>
      <c r="AB505">
        <v>255.95</v>
      </c>
      <c r="AC505" s="1">
        <f>(Table2[[#This Row],[Close Price]]/Table2[[#This Row],[Day Low]])-1</f>
        <v>2.5151959756863906E-3</v>
      </c>
      <c r="AD505" s="1">
        <f>(Table2[[#This Row],[Day High]]/Table2[[#This Row],[Close Price]])-1</f>
        <v>1.1708132970938756E-2</v>
      </c>
      <c r="AE505" s="1">
        <f>(Table2[[#This Row],[Close Price]]/Table2[[#This Row],[Current Week Low]])-1</f>
        <v>2.5151959756863906E-3</v>
      </c>
      <c r="AF505" s="1">
        <f>(Table2[[#This Row],[Current Week High]]/Table2[[#This Row],[Close Price]])-1</f>
        <v>1.1708132970938756E-2</v>
      </c>
      <c r="AG505" s="1">
        <f>(Table2[[#This Row],[Close Price]]/Table2[[#This Row],[Current Month Low]])-1</f>
        <v>3.3045356371490309E-2</v>
      </c>
      <c r="AH505" s="1">
        <f>(Table2[[#This Row],[Current Month High]]/Table2[[#This Row],[Close Price]])-1</f>
        <v>7.0248797825632314E-2</v>
      </c>
      <c r="AI505">
        <v>25.318837549655001</v>
      </c>
      <c r="AJ505">
        <v>27.309023156774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-0.13</v>
      </c>
      <c r="AM505" t="s">
        <v>3215</v>
      </c>
      <c r="AN505">
        <v>-4.26</v>
      </c>
      <c r="AO505" t="s">
        <v>3215</v>
      </c>
      <c r="AP505">
        <v>0.13603268601485599</v>
      </c>
      <c r="AQ505">
        <f>(Table2[[#This Row],[Sharpe Ratio]]-AVERAGE(Table2[Sharpe Ratio]))/_xlfn.STDEV.P(Table2[Sharpe Ratio])</f>
        <v>0.84669390811403122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575</v>
      </c>
      <c r="AT505">
        <f>_xlfn.RANK.AVG(Table2[[#This Row],[6M Return vs Nifty Z-Score]],Table2[6M Return vs Nifty Z-Score])</f>
        <v>691</v>
      </c>
      <c r="AU505">
        <f>_xlfn.RANK.AVG(Table2[[#This Row],[Sharpe Ratio Z-Score]],Table2[Sharpe Ratio Z-Score])</f>
        <v>144</v>
      </c>
      <c r="AV505">
        <f>(Table2[[#This Row],[Rank 1Y]]+Table2[[#This Row],[Rank 6M]]+Table2[[#This Row],[Rank Sharpe]])/3</f>
        <v>470</v>
      </c>
    </row>
    <row r="506" spans="1:48" x14ac:dyDescent="0.3">
      <c r="A506" t="s">
        <v>1425</v>
      </c>
      <c r="B506" t="s">
        <v>1426</v>
      </c>
      <c r="C506" t="s">
        <v>3170</v>
      </c>
      <c r="D506" t="s">
        <v>21</v>
      </c>
      <c r="E506">
        <v>7807.7574856720003</v>
      </c>
      <c r="F506">
        <v>28.01</v>
      </c>
      <c r="G506">
        <v>41.285619974901103</v>
      </c>
      <c r="H506">
        <f>(Table2[[#This Row],[1Y Return vs Nifty]]-AVERAGE(Table2[1Y Return vs Nifty]))/_xlfn.STDEV.P(Table2[1Y Return vs Nifty])</f>
        <v>0.22027508052892183</v>
      </c>
      <c r="I506">
        <v>-9.1393186854832305</v>
      </c>
      <c r="J506">
        <f>(Table2[[#This Row],[1M Return vs Nifty]]-AVERAGE(Table2[1M Return vs Nifty]))/_xlfn.STDEV.P(Table2[1M Return vs Nifty])</f>
        <v>-1.1265315415329156</v>
      </c>
      <c r="K506">
        <v>-35.8227217185066</v>
      </c>
      <c r="L506">
        <f>(Table2[[#This Row],[6M Return vs Nifty]]-AVERAGE(Table2[6M Return vs Nifty]))/_xlfn.STDEV.P(Table2[6M Return vs Nifty])</f>
        <v>-1.571076949003902</v>
      </c>
      <c r="M506">
        <v>-3.1608907506892101</v>
      </c>
      <c r="N506">
        <f>(Table2[[#This Row],[1W Return vs Nifty]]-AVERAGE(Table2[1W Return vs Nifty]))/_xlfn.STDEV.P(Table2[1W Return vs Nifty])</f>
        <v>-0.77468948149675432</v>
      </c>
      <c r="O506">
        <v>29.93</v>
      </c>
      <c r="P506">
        <v>29.312493911071201</v>
      </c>
      <c r="Q506">
        <v>27.9825937426241</v>
      </c>
      <c r="R506">
        <v>36.740945154272303</v>
      </c>
      <c r="S506" s="1">
        <f>(Table2[[#This Row],[Close Price]]-Table2[[#This Row],[20D EMA]])/Table2[[#This Row],[20D EMA]]</f>
        <v>-6.4149682592716278E-2</v>
      </c>
      <c r="T506" s="1">
        <f>(Table2[[#This Row],[Close Price]]-Table2[[#This Row],[50D EMA]])/Table2[[#This Row],[50D EMA]]</f>
        <v>-4.4434769522604584E-2</v>
      </c>
      <c r="U506" s="1">
        <f>(Table2[[#This Row],[Close Price]]-Table2[[#This Row],[200D EMA]])/Table2[[#This Row],[200D EMA]]</f>
        <v>9.7940375463318385E-4</v>
      </c>
      <c r="V506">
        <v>0.59822253330692599</v>
      </c>
      <c r="W506">
        <v>27.3</v>
      </c>
      <c r="X506">
        <v>28.57</v>
      </c>
      <c r="Y506">
        <v>27.3</v>
      </c>
      <c r="Z506">
        <v>28.57</v>
      </c>
      <c r="AA506">
        <v>27.3</v>
      </c>
      <c r="AB506">
        <v>31.64</v>
      </c>
      <c r="AC506" s="1">
        <f>(Table2[[#This Row],[Close Price]]/Table2[[#This Row],[Day Low]])-1</f>
        <v>2.6007326007326137E-2</v>
      </c>
      <c r="AD506" s="1">
        <f>(Table2[[#This Row],[Day High]]/Table2[[#This Row],[Close Price]])-1</f>
        <v>1.9992859692966825E-2</v>
      </c>
      <c r="AE506" s="1">
        <f>(Table2[[#This Row],[Close Price]]/Table2[[#This Row],[Current Week Low]])-1</f>
        <v>2.6007326007326137E-2</v>
      </c>
      <c r="AF506" s="1">
        <f>(Table2[[#This Row],[Current Week High]]/Table2[[#This Row],[Close Price]])-1</f>
        <v>1.9992859692966825E-2</v>
      </c>
      <c r="AG506" s="1">
        <f>(Table2[[#This Row],[Close Price]]/Table2[[#This Row],[Current Month Low]])-1</f>
        <v>2.6007326007326137E-2</v>
      </c>
      <c r="AH506" s="1">
        <f>(Table2[[#This Row],[Current Month High]]/Table2[[#This Row],[Close Price]])-1</f>
        <v>0.12959657265262403</v>
      </c>
      <c r="AI506">
        <v>44.601189918205499</v>
      </c>
      <c r="AJ506">
        <v>72.889310344827507</v>
      </c>
      <c r="AK506" t="str">
        <f>IF(AND(Table2[[#This Row],[20D EMA]]&gt;Table2[[#This Row],[50D EMA]],Table2[[#This Row],[50D EMA]]&gt;Table2[[#This Row],[200D EMA]]),"Uptrend","Downtrend/NoTrend")</f>
        <v>Uptrend</v>
      </c>
      <c r="AL506">
        <v>-0.24</v>
      </c>
      <c r="AM506" t="s">
        <v>3215</v>
      </c>
      <c r="AN506">
        <v>-9.6199999999999992</v>
      </c>
      <c r="AO506" t="s">
        <v>3215</v>
      </c>
      <c r="AP506">
        <v>3.2079562077125E-2</v>
      </c>
      <c r="AQ506">
        <f>(Table2[[#This Row],[Sharpe Ratio]]-AVERAGE(Table2[Sharpe Ratio]))/_xlfn.STDEV.P(Table2[Sharpe Ratio])</f>
        <v>-0.36248143755938617</v>
      </c>
      <c r="AR5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-3.6145043290640362</v>
      </c>
      <c r="AS506">
        <f>_xlfn.RANK.AVG(Table2[[#This Row],[1Y Return vs Nifty Z-Score]],Table2[1Y Return vs Nifty Z-Score])</f>
        <v>241</v>
      </c>
      <c r="AT506">
        <f>_xlfn.RANK.AVG(Table2[[#This Row],[6M Return vs Nifty Z-Score]],Table2[6M Return vs Nifty Z-Score])</f>
        <v>730</v>
      </c>
      <c r="AU506">
        <f>_xlfn.RANK.AVG(Table2[[#This Row],[Sharpe Ratio Z-Score]],Table2[Sharpe Ratio Z-Score])</f>
        <v>439</v>
      </c>
      <c r="AV506">
        <f>(Table2[[#This Row],[Rank 1Y]]+Table2[[#This Row],[Rank 6M]]+Table2[[#This Row],[Rank Sharpe]])/3</f>
        <v>470</v>
      </c>
    </row>
    <row r="507" spans="1:48" x14ac:dyDescent="0.3">
      <c r="A507" t="s">
        <v>1147</v>
      </c>
      <c r="B507" t="s">
        <v>1148</v>
      </c>
      <c r="C507" t="s">
        <v>3180</v>
      </c>
      <c r="D507" t="s">
        <v>749</v>
      </c>
      <c r="E507">
        <v>10993.73523346</v>
      </c>
      <c r="F507">
        <v>8360.2000000000007</v>
      </c>
      <c r="G507">
        <v>-27.599141856258001</v>
      </c>
      <c r="H507">
        <f>(Table2[[#This Row],[1Y Return vs Nifty]]-AVERAGE(Table2[1Y Return vs Nifty]))/_xlfn.STDEV.P(Table2[1Y Return vs Nifty])</f>
        <v>-0.92656233087365225</v>
      </c>
      <c r="I507">
        <v>-18.987174252242699</v>
      </c>
      <c r="J507">
        <f>(Table2[[#This Row],[1M Return vs Nifty]]-AVERAGE(Table2[1M Return vs Nifty]))/_xlfn.STDEV.P(Table2[1M Return vs Nifty])</f>
        <v>-2.0780409019286341</v>
      </c>
      <c r="K507">
        <v>7.4367679337770598</v>
      </c>
      <c r="L507">
        <f>(Table2[[#This Row],[6M Return vs Nifty]]-AVERAGE(Table2[6M Return vs Nifty]))/_xlfn.STDEV.P(Table2[6M Return vs Nifty])</f>
        <v>-0.28318816858859691</v>
      </c>
      <c r="M507">
        <v>-8.7270006396503899</v>
      </c>
      <c r="N507">
        <f>(Table2[[#This Row],[1W Return vs Nifty]]-AVERAGE(Table2[1W Return vs Nifty]))/_xlfn.STDEV.P(Table2[1W Return vs Nifty])</f>
        <v>-2.1208405256100895</v>
      </c>
      <c r="O507">
        <v>9033.84</v>
      </c>
      <c r="P507">
        <v>9047.4944596169007</v>
      </c>
      <c r="Q507">
        <v>8282.2119415160796</v>
      </c>
      <c r="R507">
        <v>19.996038071011</v>
      </c>
      <c r="S507" s="1">
        <f>(Table2[[#This Row],[Close Price]]-Table2[[#This Row],[20D EMA]])/Table2[[#This Row],[20D EMA]]</f>
        <v>-7.4568511286451769E-2</v>
      </c>
      <c r="T507" s="1">
        <f>(Table2[[#This Row],[Close Price]]-Table2[[#This Row],[50D EMA]])/Table2[[#This Row],[50D EMA]]</f>
        <v>-7.5965170543580762E-2</v>
      </c>
      <c r="U507" s="1">
        <f>(Table2[[#This Row],[Close Price]]-Table2[[#This Row],[200D EMA]])/Table2[[#This Row],[200D EMA]]</f>
        <v>9.4163321386394293E-3</v>
      </c>
      <c r="V507">
        <v>0.62632475559660294</v>
      </c>
      <c r="W507">
        <v>8320.0499999999993</v>
      </c>
      <c r="X507">
        <v>8471.4500000000007</v>
      </c>
      <c r="Y507">
        <v>8320.0499999999993</v>
      </c>
      <c r="Z507">
        <v>8471.4500000000007</v>
      </c>
      <c r="AA507">
        <v>8320.0499999999993</v>
      </c>
      <c r="AB507">
        <v>9401.2000000000007</v>
      </c>
      <c r="AC507" s="1">
        <f>(Table2[[#This Row],[Close Price]]/Table2[[#This Row],[Day Low]])-1</f>
        <v>4.8256921532925379E-3</v>
      </c>
      <c r="AD507" s="1">
        <f>(Table2[[#This Row],[Day High]]/Table2[[#This Row],[Close Price]])-1</f>
        <v>1.33070979163179E-2</v>
      </c>
      <c r="AE507" s="1">
        <f>(Table2[[#This Row],[Close Price]]/Table2[[#This Row],[Current Week Low]])-1</f>
        <v>4.8256921532925379E-3</v>
      </c>
      <c r="AF507" s="1">
        <f>(Table2[[#This Row],[Current Week High]]/Table2[[#This Row],[Close Price]])-1</f>
        <v>1.33070979163179E-2</v>
      </c>
      <c r="AG507" s="1">
        <f>(Table2[[#This Row],[Close Price]]/Table2[[#This Row],[Current Month Low]])-1</f>
        <v>4.8256921532925379E-3</v>
      </c>
      <c r="AH507" s="1">
        <f>(Table2[[#This Row],[Current Month High]]/Table2[[#This Row],[Close Price]])-1</f>
        <v>0.12451855218774677</v>
      </c>
      <c r="AI507">
        <v>29.063299921054501</v>
      </c>
      <c r="AJ507">
        <v>26.838815390217199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-7.0000000000000007E-2</v>
      </c>
      <c r="AM507" t="s">
        <v>3215</v>
      </c>
      <c r="AN507">
        <v>-11.66</v>
      </c>
      <c r="AO507" t="s">
        <v>3215</v>
      </c>
      <c r="AP507">
        <v>6.1634309717957997E-2</v>
      </c>
      <c r="AQ507">
        <f>(Table2[[#This Row],[Sharpe Ratio]]-AVERAGE(Table2[Sharpe Ratio]))/_xlfn.STDEV.P(Table2[Sharpe Ratio])</f>
        <v>-1.870271460054931E-2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650</v>
      </c>
      <c r="AT507">
        <f>_xlfn.RANK.AVG(Table2[[#This Row],[6M Return vs Nifty Z-Score]],Table2[6M Return vs Nifty Z-Score])</f>
        <v>404</v>
      </c>
      <c r="AU507">
        <f>_xlfn.RANK.AVG(Table2[[#This Row],[Sharpe Ratio Z-Score]],Table2[Sharpe Ratio Z-Score])</f>
        <v>357</v>
      </c>
      <c r="AV507">
        <f>(Table2[[#This Row],[Rank 1Y]]+Table2[[#This Row],[Rank 6M]]+Table2[[#This Row],[Rank Sharpe]])/3</f>
        <v>470.33333333333331</v>
      </c>
    </row>
    <row r="508" spans="1:48" x14ac:dyDescent="0.3">
      <c r="A508" t="s">
        <v>159</v>
      </c>
      <c r="B508" t="s">
        <v>160</v>
      </c>
      <c r="C508" t="s">
        <v>3184</v>
      </c>
      <c r="D508" t="s">
        <v>161</v>
      </c>
      <c r="E508">
        <v>168351.07015499999</v>
      </c>
      <c r="F508">
        <v>3304.75</v>
      </c>
      <c r="G508">
        <v>6.0507242893033002</v>
      </c>
      <c r="H508">
        <f>(Table2[[#This Row],[1Y Return vs Nifty]]-AVERAGE(Table2[1Y Return vs Nifty]))/_xlfn.STDEV.P(Table2[1Y Return vs Nifty])</f>
        <v>-0.36633791608932842</v>
      </c>
      <c r="I508">
        <v>5.0911732295201899</v>
      </c>
      <c r="J508">
        <f>(Table2[[#This Row],[1M Return vs Nifty]]-AVERAGE(Table2[1M Return vs Nifty]))/_xlfn.STDEV.P(Table2[1M Return vs Nifty])</f>
        <v>0.24843239537390557</v>
      </c>
      <c r="K508">
        <v>-2.2851006462999801</v>
      </c>
      <c r="L508">
        <f>(Table2[[#This Row],[6M Return vs Nifty]]-AVERAGE(Table2[6M Return vs Nifty]))/_xlfn.STDEV.P(Table2[6M Return vs Nifty])</f>
        <v>-0.5726202809318901</v>
      </c>
      <c r="M508">
        <v>-7.3005024105226898E-2</v>
      </c>
      <c r="N508">
        <f>(Table2[[#This Row],[1W Return vs Nifty]]-AVERAGE(Table2[1W Return vs Nifty]))/_xlfn.STDEV.P(Table2[1W Return vs Nifty])</f>
        <v>-2.7891326615287579E-2</v>
      </c>
      <c r="O508">
        <v>3201.12</v>
      </c>
      <c r="P508">
        <v>3147.7105533694498</v>
      </c>
      <c r="Q508">
        <v>2948.63392681081</v>
      </c>
      <c r="R508">
        <v>76.769304033194899</v>
      </c>
      <c r="S508" s="1">
        <f>(Table2[[#This Row],[Close Price]]-Table2[[#This Row],[20D EMA]])/Table2[[#This Row],[20D EMA]]</f>
        <v>3.2373044434447981E-2</v>
      </c>
      <c r="T508" s="1">
        <f>(Table2[[#This Row],[Close Price]]-Table2[[#This Row],[50D EMA]])/Table2[[#This Row],[50D EMA]]</f>
        <v>4.9890053093493029E-2</v>
      </c>
      <c r="U508" s="1">
        <f>(Table2[[#This Row],[Close Price]]-Table2[[#This Row],[200D EMA]])/Table2[[#This Row],[200D EMA]]</f>
        <v>0.12077324009303483</v>
      </c>
      <c r="V508">
        <v>1.5205702600995901</v>
      </c>
      <c r="W508">
        <v>3278.35</v>
      </c>
      <c r="X508">
        <v>3320</v>
      </c>
      <c r="Y508">
        <v>3278.35</v>
      </c>
      <c r="Z508">
        <v>3320</v>
      </c>
      <c r="AA508">
        <v>3135.6</v>
      </c>
      <c r="AB508">
        <v>3331</v>
      </c>
      <c r="AC508" s="1">
        <f>(Table2[[#This Row],[Close Price]]/Table2[[#This Row],[Day Low]])-1</f>
        <v>8.0528314548478086E-3</v>
      </c>
      <c r="AD508" s="1">
        <f>(Table2[[#This Row],[Day High]]/Table2[[#This Row],[Close Price]])-1</f>
        <v>4.6145699372115434E-3</v>
      </c>
      <c r="AE508" s="1">
        <f>(Table2[[#This Row],[Close Price]]/Table2[[#This Row],[Current Week Low]])-1</f>
        <v>8.0528314548478086E-3</v>
      </c>
      <c r="AF508" s="1">
        <f>(Table2[[#This Row],[Current Week High]]/Table2[[#This Row],[Close Price]])-1</f>
        <v>4.6145699372115434E-3</v>
      </c>
      <c r="AG508" s="1">
        <f>(Table2[[#This Row],[Close Price]]/Table2[[#This Row],[Current Month Low]])-1</f>
        <v>5.3945018497257413E-2</v>
      </c>
      <c r="AH508" s="1">
        <f>(Table2[[#This Row],[Current Month High]]/Table2[[#This Row],[Close Price]])-1</f>
        <v>7.9431121870034982E-3</v>
      </c>
      <c r="AI508">
        <v>0.79431121870034904</v>
      </c>
      <c r="AJ508">
        <v>44.1517087958823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0.03</v>
      </c>
      <c r="AM508" t="s">
        <v>3216</v>
      </c>
      <c r="AN508">
        <v>7.27</v>
      </c>
      <c r="AO508" t="s">
        <v>3216</v>
      </c>
      <c r="AP508">
        <v>1.0572794524486E-2</v>
      </c>
      <c r="AQ508">
        <f>(Table2[[#This Row],[Sharpe Ratio]]-AVERAGE(Table2[Sharpe Ratio]))/_xlfn.STDEV.P(Table2[Sharpe Ratio])</f>
        <v>-0.61264662841365658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-1.3310637566762571</v>
      </c>
      <c r="AS508">
        <f>_xlfn.RANK.AVG(Table2[[#This Row],[1Y Return vs Nifty Z-Score]],Table2[1Y Return vs Nifty Z-Score])</f>
        <v>409</v>
      </c>
      <c r="AT508">
        <f>_xlfn.RANK.AVG(Table2[[#This Row],[6M Return vs Nifty Z-Score]],Table2[6M Return vs Nifty Z-Score])</f>
        <v>511</v>
      </c>
      <c r="AU508">
        <f>_xlfn.RANK.AVG(Table2[[#This Row],[Sharpe Ratio Z-Score]],Table2[Sharpe Ratio Z-Score])</f>
        <v>497</v>
      </c>
      <c r="AV508">
        <f>(Table2[[#This Row],[Rank 1Y]]+Table2[[#This Row],[Rank 6M]]+Table2[[#This Row],[Rank Sharpe]])/3</f>
        <v>472.33333333333331</v>
      </c>
    </row>
    <row r="509" spans="1:48" x14ac:dyDescent="0.3">
      <c r="A509" t="s">
        <v>1887</v>
      </c>
      <c r="B509" t="s">
        <v>1888</v>
      </c>
      <c r="C509" t="s">
        <v>3182</v>
      </c>
      <c r="D509" t="s">
        <v>282</v>
      </c>
      <c r="E509">
        <v>3884.8171725000002</v>
      </c>
      <c r="F509">
        <v>1225.95</v>
      </c>
      <c r="G509">
        <v>-20.3151355077582</v>
      </c>
      <c r="H509">
        <f>(Table2[[#This Row],[1Y Return vs Nifty]]-AVERAGE(Table2[1Y Return vs Nifty]))/_xlfn.STDEV.P(Table2[1Y Return vs Nifty])</f>
        <v>-0.80529355149065085</v>
      </c>
      <c r="I509">
        <v>-5.5221897803672402</v>
      </c>
      <c r="J509">
        <f>(Table2[[#This Row],[1M Return vs Nifty]]-AVERAGE(Table2[1M Return vs Nifty]))/_xlfn.STDEV.P(Table2[1M Return vs Nifty])</f>
        <v>-0.77704103696123661</v>
      </c>
      <c r="K509">
        <v>40.8738448230907</v>
      </c>
      <c r="L509">
        <f>(Table2[[#This Row],[6M Return vs Nifty]]-AVERAGE(Table2[6M Return vs Nifty]))/_xlfn.STDEV.P(Table2[6M Return vs Nifty])</f>
        <v>0.71227517417780661</v>
      </c>
      <c r="M509">
        <v>0.32684817116484799</v>
      </c>
      <c r="N509">
        <f>(Table2[[#This Row],[1W Return vs Nifty]]-AVERAGE(Table2[1W Return vs Nifty]))/_xlfn.STDEV.P(Table2[1W Return vs Nifty])</f>
        <v>6.8812261176315004E-2</v>
      </c>
      <c r="O509">
        <v>1224.52</v>
      </c>
      <c r="P509">
        <v>1163.6022545180299</v>
      </c>
      <c r="Q509">
        <v>1068.7294150170101</v>
      </c>
      <c r="R509">
        <v>52.8396035608312</v>
      </c>
      <c r="S509" s="1">
        <f>(Table2[[#This Row],[Close Price]]-Table2[[#This Row],[20D EMA]])/Table2[[#This Row],[20D EMA]]</f>
        <v>1.1678045274883739E-3</v>
      </c>
      <c r="T509" s="1">
        <f>(Table2[[#This Row],[Close Price]]-Table2[[#This Row],[50D EMA]])/Table2[[#This Row],[50D EMA]]</f>
        <v>5.358166438736827E-2</v>
      </c>
      <c r="U509" s="1">
        <f>(Table2[[#This Row],[Close Price]]-Table2[[#This Row],[200D EMA]])/Table2[[#This Row],[200D EMA]]</f>
        <v>0.1471098135541517</v>
      </c>
      <c r="V509">
        <v>0.46914998574752698</v>
      </c>
      <c r="W509">
        <v>1209.5999999999999</v>
      </c>
      <c r="X509">
        <v>1241.7</v>
      </c>
      <c r="Y509">
        <v>1209.5999999999999</v>
      </c>
      <c r="Z509">
        <v>1241.7</v>
      </c>
      <c r="AA509">
        <v>1185.05</v>
      </c>
      <c r="AB509">
        <v>1264</v>
      </c>
      <c r="AC509" s="1">
        <f>(Table2[[#This Row],[Close Price]]/Table2[[#This Row],[Day Low]])-1</f>
        <v>1.3516865079365115E-2</v>
      </c>
      <c r="AD509" s="1">
        <f>(Table2[[#This Row],[Day High]]/Table2[[#This Row],[Close Price]])-1</f>
        <v>1.2847179738162184E-2</v>
      </c>
      <c r="AE509" s="1">
        <f>(Table2[[#This Row],[Close Price]]/Table2[[#This Row],[Current Week Low]])-1</f>
        <v>1.3516865079365115E-2</v>
      </c>
      <c r="AF509" s="1">
        <f>(Table2[[#This Row],[Current Week High]]/Table2[[#This Row],[Close Price]])-1</f>
        <v>1.2847179738162184E-2</v>
      </c>
      <c r="AG509" s="1">
        <f>(Table2[[#This Row],[Close Price]]/Table2[[#This Row],[Current Month Low]])-1</f>
        <v>3.4513311674613023E-2</v>
      </c>
      <c r="AH509" s="1">
        <f>(Table2[[#This Row],[Current Month High]]/Table2[[#This Row],[Close Price]])-1</f>
        <v>3.1037154859496763E-2</v>
      </c>
      <c r="AI509">
        <v>12.1579183490354</v>
      </c>
      <c r="AJ509">
        <v>63.1011774096986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0.09</v>
      </c>
      <c r="AM509" t="s">
        <v>3216</v>
      </c>
      <c r="AN509">
        <v>0.7</v>
      </c>
      <c r="AO509" t="s">
        <v>3216</v>
      </c>
      <c r="AP509">
        <v>-4.8856252303958E-2</v>
      </c>
      <c r="AQ509">
        <f>(Table2[[#This Row],[Sharpe Ratio]]-AVERAGE(Table2[Sharpe Ratio]))/_xlfn.STDEV.P(Table2[Sharpe Ratio])</f>
        <v>-1.3039210752005608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-2.1051682282983264</v>
      </c>
      <c r="AS509">
        <f>_xlfn.RANK.AVG(Table2[[#This Row],[1Y Return vs Nifty Z-Score]],Table2[1Y Return vs Nifty Z-Score])</f>
        <v>608</v>
      </c>
      <c r="AT509">
        <f>_xlfn.RANK.AVG(Table2[[#This Row],[6M Return vs Nifty Z-Score]],Table2[6M Return vs Nifty Z-Score])</f>
        <v>145</v>
      </c>
      <c r="AU509">
        <f>_xlfn.RANK.AVG(Table2[[#This Row],[Sharpe Ratio Z-Score]],Table2[Sharpe Ratio Z-Score])</f>
        <v>665</v>
      </c>
      <c r="AV509">
        <f>(Table2[[#This Row],[Rank 1Y]]+Table2[[#This Row],[Rank 6M]]+Table2[[#This Row],[Rank Sharpe]])/3</f>
        <v>472.66666666666669</v>
      </c>
    </row>
    <row r="510" spans="1:48" x14ac:dyDescent="0.3">
      <c r="A510" t="s">
        <v>38</v>
      </c>
      <c r="B510" t="s">
        <v>39</v>
      </c>
      <c r="C510" t="s">
        <v>3170</v>
      </c>
      <c r="D510" t="s">
        <v>40</v>
      </c>
      <c r="E510">
        <v>654099.63724891504</v>
      </c>
      <c r="F510">
        <v>1028.1500000000001</v>
      </c>
      <c r="G510">
        <v>29.202121158892499</v>
      </c>
      <c r="H510">
        <f>(Table2[[#This Row],[1Y Return vs Nifty]]-AVERAGE(Table2[1Y Return vs Nifty]))/_xlfn.STDEV.P(Table2[1Y Return vs Nifty])</f>
        <v>1.9101292096528933E-2</v>
      </c>
      <c r="I510">
        <v>-4.6229831488227697</v>
      </c>
      <c r="J510">
        <f>(Table2[[#This Row],[1M Return vs Nifty]]-AVERAGE(Table2[1M Return vs Nifty]))/_xlfn.STDEV.P(Table2[1M Return vs Nifty])</f>
        <v>-0.69015881970649962</v>
      </c>
      <c r="K510">
        <v>-1.5752459749841199</v>
      </c>
      <c r="L510">
        <f>(Table2[[#This Row],[6M Return vs Nifty]]-AVERAGE(Table2[6M Return vs Nifty]))/_xlfn.STDEV.P(Table2[6M Return vs Nifty])</f>
        <v>-0.55148702498593538</v>
      </c>
      <c r="M510">
        <v>-2.8038231337674202</v>
      </c>
      <c r="N510">
        <f>(Table2[[#This Row],[1W Return vs Nifty]]-AVERAGE(Table2[1W Return vs Nifty]))/_xlfn.STDEV.P(Table2[1W Return vs Nifty])</f>
        <v>-0.68833348872492706</v>
      </c>
      <c r="O510">
        <v>1051.8900000000001</v>
      </c>
      <c r="P510">
        <v>1059.71957880934</v>
      </c>
      <c r="Q510">
        <v>964.571197593085</v>
      </c>
      <c r="R510">
        <v>41.331690648608003</v>
      </c>
      <c r="S510" s="1">
        <f>(Table2[[#This Row],[Close Price]]-Table2[[#This Row],[20D EMA]])/Table2[[#This Row],[20D EMA]]</f>
        <v>-2.2568899789901991E-2</v>
      </c>
      <c r="T510" s="1">
        <f>(Table2[[#This Row],[Close Price]]-Table2[[#This Row],[50D EMA]])/Table2[[#This Row],[50D EMA]]</f>
        <v>-2.9790502544843264E-2</v>
      </c>
      <c r="U510" s="1">
        <f>(Table2[[#This Row],[Close Price]]-Table2[[#This Row],[200D EMA]])/Table2[[#This Row],[200D EMA]]</f>
        <v>6.5914058563602801E-2</v>
      </c>
      <c r="V510">
        <v>0.30045409769310299</v>
      </c>
      <c r="W510">
        <v>1026.05</v>
      </c>
      <c r="X510">
        <v>1041.6500000000001</v>
      </c>
      <c r="Y510">
        <v>1026.05</v>
      </c>
      <c r="Z510">
        <v>1041.6500000000001</v>
      </c>
      <c r="AA510">
        <v>1004.85</v>
      </c>
      <c r="AB510">
        <v>1079.95</v>
      </c>
      <c r="AC510" s="1">
        <f>(Table2[[#This Row],[Close Price]]/Table2[[#This Row],[Day Low]])-1</f>
        <v>2.0466838848010038E-3</v>
      </c>
      <c r="AD510" s="1">
        <f>(Table2[[#This Row],[Day High]]/Table2[[#This Row],[Close Price]])-1</f>
        <v>1.3130379808393711E-2</v>
      </c>
      <c r="AE510" s="1">
        <f>(Table2[[#This Row],[Close Price]]/Table2[[#This Row],[Current Week Low]])-1</f>
        <v>2.0466838848010038E-3</v>
      </c>
      <c r="AF510" s="1">
        <f>(Table2[[#This Row],[Current Week High]]/Table2[[#This Row],[Close Price]])-1</f>
        <v>1.3130379808393711E-2</v>
      </c>
      <c r="AG510" s="1">
        <f>(Table2[[#This Row],[Close Price]]/Table2[[#This Row],[Current Month Low]])-1</f>
        <v>2.3187540428919906E-2</v>
      </c>
      <c r="AH510" s="1">
        <f>(Table2[[#This Row],[Current Month High]]/Table2[[#This Row],[Close Price]])-1</f>
        <v>5.0381753635169835E-2</v>
      </c>
      <c r="AI510">
        <v>18.8542527841268</v>
      </c>
      <c r="AJ510">
        <v>72.118523478697497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0.02</v>
      </c>
      <c r="AM510" t="s">
        <v>3216</v>
      </c>
      <c r="AN510">
        <v>-3.81</v>
      </c>
      <c r="AO510" t="s">
        <v>3215</v>
      </c>
      <c r="AP510">
        <v>-2.1850556267766E-2</v>
      </c>
      <c r="AQ510">
        <f>(Table2[[#This Row],[Sharpe Ratio]]-AVERAGE(Table2[Sharpe Ratio]))/_xlfn.STDEV.P(Table2[Sharpe Ratio])</f>
        <v>-0.98979273924719247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288</v>
      </c>
      <c r="AT510">
        <f>_xlfn.RANK.AVG(Table2[[#This Row],[6M Return vs Nifty Z-Score]],Table2[6M Return vs Nifty Z-Score])</f>
        <v>503</v>
      </c>
      <c r="AU510">
        <f>_xlfn.RANK.AVG(Table2[[#This Row],[Sharpe Ratio Z-Score]],Table2[Sharpe Ratio Z-Score])</f>
        <v>628</v>
      </c>
      <c r="AV510">
        <f>(Table2[[#This Row],[Rank 1Y]]+Table2[[#This Row],[Rank 6M]]+Table2[[#This Row],[Rank Sharpe]])/3</f>
        <v>473</v>
      </c>
    </row>
    <row r="511" spans="1:48" x14ac:dyDescent="0.3">
      <c r="A511" t="s">
        <v>1271</v>
      </c>
      <c r="B511" t="s">
        <v>1272</v>
      </c>
      <c r="C511" t="s">
        <v>3187</v>
      </c>
      <c r="D511" t="s">
        <v>1218</v>
      </c>
      <c r="E511">
        <v>9285.3864150110003</v>
      </c>
      <c r="F511">
        <v>91.58</v>
      </c>
      <c r="G511">
        <v>12.733196120476</v>
      </c>
      <c r="H511">
        <f>(Table2[[#This Row],[1Y Return vs Nifty]]-AVERAGE(Table2[1Y Return vs Nifty]))/_xlfn.STDEV.P(Table2[1Y Return vs Nifty])</f>
        <v>-0.25508386667536731</v>
      </c>
      <c r="I511">
        <v>-9.9574472885457599</v>
      </c>
      <c r="J511">
        <f>(Table2[[#This Row],[1M Return vs Nifty]]-AVERAGE(Table2[1M Return vs Nifty]))/_xlfn.STDEV.P(Table2[1M Return vs Nifty])</f>
        <v>-1.2055799210043894</v>
      </c>
      <c r="K511">
        <v>-16.466549285611698</v>
      </c>
      <c r="L511">
        <f>(Table2[[#This Row],[6M Return vs Nifty]]-AVERAGE(Table2[6M Return vs Nifty]))/_xlfn.STDEV.P(Table2[6M Return vs Nifty])</f>
        <v>-0.9948196350946662</v>
      </c>
      <c r="M511">
        <v>-2.6436005125490798</v>
      </c>
      <c r="N511">
        <f>(Table2[[#This Row],[1W Return vs Nifty]]-AVERAGE(Table2[1W Return vs Nifty]))/_xlfn.STDEV.P(Table2[1W Return vs Nifty])</f>
        <v>-0.64958401141557798</v>
      </c>
      <c r="O511">
        <v>92.08</v>
      </c>
      <c r="P511">
        <v>91.168986820396597</v>
      </c>
      <c r="Q511">
        <v>87.741277812999897</v>
      </c>
      <c r="R511">
        <v>32.969710671772802</v>
      </c>
      <c r="S511" s="1">
        <f>(Table2[[#This Row],[Close Price]]-Table2[[#This Row],[20D EMA]])/Table2[[#This Row],[20D EMA]]</f>
        <v>-5.4300608166811468E-3</v>
      </c>
      <c r="T511" s="1">
        <f>(Table2[[#This Row],[Close Price]]-Table2[[#This Row],[50D EMA]])/Table2[[#This Row],[50D EMA]]</f>
        <v>4.5082565238231649E-3</v>
      </c>
      <c r="U511" s="1">
        <f>(Table2[[#This Row],[Close Price]]-Table2[[#This Row],[200D EMA]])/Table2[[#This Row],[200D EMA]]</f>
        <v>4.3750470504674482E-2</v>
      </c>
      <c r="V511">
        <v>0.59425057711807405</v>
      </c>
      <c r="W511">
        <v>88.5</v>
      </c>
      <c r="X511">
        <v>92.1</v>
      </c>
      <c r="Y511">
        <v>88.5</v>
      </c>
      <c r="Z511">
        <v>92.1</v>
      </c>
      <c r="AA511">
        <v>87.55</v>
      </c>
      <c r="AB511">
        <v>95.46</v>
      </c>
      <c r="AC511" s="1">
        <f>(Table2[[#This Row],[Close Price]]/Table2[[#This Row],[Day Low]])-1</f>
        <v>3.4802259887005693E-2</v>
      </c>
      <c r="AD511" s="1">
        <f>(Table2[[#This Row],[Day High]]/Table2[[#This Row],[Close Price]])-1</f>
        <v>5.6780956540729566E-3</v>
      </c>
      <c r="AE511" s="1">
        <f>(Table2[[#This Row],[Close Price]]/Table2[[#This Row],[Current Week Low]])-1</f>
        <v>3.4802259887005693E-2</v>
      </c>
      <c r="AF511" s="1">
        <f>(Table2[[#This Row],[Current Week High]]/Table2[[#This Row],[Close Price]])-1</f>
        <v>5.6780956540729566E-3</v>
      </c>
      <c r="AG511" s="1">
        <f>(Table2[[#This Row],[Close Price]]/Table2[[#This Row],[Current Month Low]])-1</f>
        <v>4.6030839520274203E-2</v>
      </c>
      <c r="AH511" s="1">
        <f>(Table2[[#This Row],[Current Month High]]/Table2[[#This Row],[Close Price]])-1</f>
        <v>4.2367329111159702E-2</v>
      </c>
      <c r="AI511">
        <v>48.176457741865001</v>
      </c>
      <c r="AJ511">
        <v>45.828025477707001</v>
      </c>
      <c r="AK511" t="str">
        <f>IF(AND(Table2[[#This Row],[20D EMA]]&gt;Table2[[#This Row],[50D EMA]],Table2[[#This Row],[50D EMA]]&gt;Table2[[#This Row],[200D EMA]]),"Uptrend","Downtrend/NoTrend")</f>
        <v>Uptrend</v>
      </c>
      <c r="AL511">
        <v>0.08</v>
      </c>
      <c r="AM511" t="s">
        <v>3216</v>
      </c>
      <c r="AN511">
        <v>-7.89</v>
      </c>
      <c r="AO511" t="s">
        <v>3215</v>
      </c>
      <c r="AP511">
        <v>5.4795653135940002E-2</v>
      </c>
      <c r="AQ511">
        <f>(Table2[[#This Row],[Sharpe Ratio]]-AVERAGE(Table2[Sharpe Ratio]))/_xlfn.STDEV.P(Table2[Sharpe Ratio])</f>
        <v>-9.8249481674684558E-2</v>
      </c>
      <c r="AR5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-3.2033169158646855</v>
      </c>
      <c r="AS511">
        <f>_xlfn.RANK.AVG(Table2[[#This Row],[1Y Return vs Nifty Z-Score]],Table2[1Y Return vs Nifty Z-Score])</f>
        <v>383</v>
      </c>
      <c r="AT511">
        <f>_xlfn.RANK.AVG(Table2[[#This Row],[6M Return vs Nifty Z-Score]],Table2[6M Return vs Nifty Z-Score])</f>
        <v>661</v>
      </c>
      <c r="AU511">
        <f>_xlfn.RANK.AVG(Table2[[#This Row],[Sharpe Ratio Z-Score]],Table2[Sharpe Ratio Z-Score])</f>
        <v>375</v>
      </c>
      <c r="AV511">
        <f>(Table2[[#This Row],[Rank 1Y]]+Table2[[#This Row],[Rank 6M]]+Table2[[#This Row],[Rank Sharpe]])/3</f>
        <v>473</v>
      </c>
    </row>
    <row r="512" spans="1:48" x14ac:dyDescent="0.3">
      <c r="A512" t="s">
        <v>1825</v>
      </c>
      <c r="B512" t="s">
        <v>1826</v>
      </c>
      <c r="C512" t="s">
        <v>3176</v>
      </c>
      <c r="D512" t="s">
        <v>206</v>
      </c>
      <c r="E512">
        <v>4292.2545530400002</v>
      </c>
      <c r="F512">
        <v>170.82</v>
      </c>
      <c r="G512">
        <v>-5.6253780844450896</v>
      </c>
      <c r="H512">
        <f>(Table2[[#This Row],[1Y Return vs Nifty]]-AVERAGE(Table2[1Y Return vs Nifty]))/_xlfn.STDEV.P(Table2[1Y Return vs Nifty])</f>
        <v>-0.56072910893982042</v>
      </c>
      <c r="I512">
        <v>-5.3623037575608699</v>
      </c>
      <c r="J512">
        <f>(Table2[[#This Row],[1M Return vs Nifty]]-AVERAGE(Table2[1M Return vs Nifty]))/_xlfn.STDEV.P(Table2[1M Return vs Nifty])</f>
        <v>-0.76159269429766063</v>
      </c>
      <c r="K512">
        <v>-0.49852546834893702</v>
      </c>
      <c r="L512">
        <f>(Table2[[#This Row],[6M Return vs Nifty]]-AVERAGE(Table2[6M Return vs Nifty]))/_xlfn.STDEV.P(Table2[6M Return vs Nifty])</f>
        <v>-0.51943171709199831</v>
      </c>
      <c r="M512">
        <v>-1.2279823128901799</v>
      </c>
      <c r="N512">
        <f>(Table2[[#This Row],[1W Return vs Nifty]]-AVERAGE(Table2[1W Return vs Nifty]))/_xlfn.STDEV.P(Table2[1W Return vs Nifty])</f>
        <v>-0.30721996263602308</v>
      </c>
      <c r="O512">
        <v>172.02</v>
      </c>
      <c r="P512">
        <v>179.61138348560999</v>
      </c>
      <c r="Q512">
        <v>171.27139726999201</v>
      </c>
      <c r="R512">
        <v>42.885385363603604</v>
      </c>
      <c r="S512" s="1">
        <f>(Table2[[#This Row],[Close Price]]-Table2[[#This Row],[20D EMA]])/Table2[[#This Row],[20D EMA]]</f>
        <v>-6.9759330310430008E-3</v>
      </c>
      <c r="T512" s="1">
        <f>(Table2[[#This Row],[Close Price]]-Table2[[#This Row],[50D EMA]])/Table2[[#This Row],[50D EMA]]</f>
        <v>-4.8946694329729618E-2</v>
      </c>
      <c r="U512" s="1">
        <f>(Table2[[#This Row],[Close Price]]-Table2[[#This Row],[200D EMA]])/Table2[[#This Row],[200D EMA]]</f>
        <v>-2.6355671594156058E-3</v>
      </c>
      <c r="V512">
        <v>0.46229852215070699</v>
      </c>
      <c r="W512">
        <v>167.77</v>
      </c>
      <c r="X512">
        <v>171.31</v>
      </c>
      <c r="Y512">
        <v>167.77</v>
      </c>
      <c r="Z512">
        <v>171.31</v>
      </c>
      <c r="AA512">
        <v>162.27000000000001</v>
      </c>
      <c r="AB512">
        <v>171.9</v>
      </c>
      <c r="AC512" s="1">
        <f>(Table2[[#This Row],[Close Price]]/Table2[[#This Row],[Day Low]])-1</f>
        <v>1.8179650712284667E-2</v>
      </c>
      <c r="AD512" s="1">
        <f>(Table2[[#This Row],[Day High]]/Table2[[#This Row],[Close Price]])-1</f>
        <v>2.8685165671467061E-3</v>
      </c>
      <c r="AE512" s="1">
        <f>(Table2[[#This Row],[Close Price]]/Table2[[#This Row],[Current Week Low]])-1</f>
        <v>1.8179650712284667E-2</v>
      </c>
      <c r="AF512" s="1">
        <f>(Table2[[#This Row],[Current Week High]]/Table2[[#This Row],[Close Price]])-1</f>
        <v>2.8685165671467061E-3</v>
      </c>
      <c r="AG512" s="1">
        <f>(Table2[[#This Row],[Close Price]]/Table2[[#This Row],[Current Month Low]])-1</f>
        <v>5.2689961175818034E-2</v>
      </c>
      <c r="AH512" s="1">
        <f>(Table2[[#This Row],[Current Month High]]/Table2[[#This Row],[Close Price]])-1</f>
        <v>6.322444678609207E-3</v>
      </c>
      <c r="AI512">
        <v>32.127385552043002</v>
      </c>
      <c r="AJ512">
        <v>35.517651725505701</v>
      </c>
      <c r="AK512" t="str">
        <f>IF(AND(Table2[[#This Row],[20D EMA]]&gt;Table2[[#This Row],[50D EMA]],Table2[[#This Row],[50D EMA]]&gt;Table2[[#This Row],[200D EMA]]),"Uptrend","Downtrend/NoTrend")</f>
        <v>Downtrend/NoTrend</v>
      </c>
      <c r="AL512">
        <v>-0.2</v>
      </c>
      <c r="AM512" t="s">
        <v>3215</v>
      </c>
      <c r="AN512">
        <v>1.0900000000000001</v>
      </c>
      <c r="AO512" t="s">
        <v>3216</v>
      </c>
      <c r="AP512">
        <v>3.7822146929787998E-2</v>
      </c>
      <c r="AQ512">
        <f>(Table2[[#This Row],[Sharpe Ratio]]-AVERAGE(Table2[Sharpe Ratio]))/_xlfn.STDEV.P(Table2[Sharpe Ratio])</f>
        <v>-0.29568409890088548</v>
      </c>
      <c r="AR5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2">
        <f>_xlfn.RANK.AVG(Table2[[#This Row],[1Y Return vs Nifty Z-Score]],Table2[1Y Return vs Nifty Z-Score])</f>
        <v>510</v>
      </c>
      <c r="AT512">
        <f>_xlfn.RANK.AVG(Table2[[#This Row],[6M Return vs Nifty Z-Score]],Table2[6M Return vs Nifty Z-Score])</f>
        <v>492</v>
      </c>
      <c r="AU512">
        <f>_xlfn.RANK.AVG(Table2[[#This Row],[Sharpe Ratio Z-Score]],Table2[Sharpe Ratio Z-Score])</f>
        <v>417</v>
      </c>
      <c r="AV512">
        <f>(Table2[[#This Row],[Rank 1Y]]+Table2[[#This Row],[Rank 6M]]+Table2[[#This Row],[Rank Sharpe]])/3</f>
        <v>473</v>
      </c>
    </row>
    <row r="513" spans="1:48" x14ac:dyDescent="0.3">
      <c r="A513" t="s">
        <v>125</v>
      </c>
      <c r="B513" t="s">
        <v>126</v>
      </c>
      <c r="C513" t="s">
        <v>3177</v>
      </c>
      <c r="D513" t="s">
        <v>127</v>
      </c>
      <c r="E513">
        <v>232638.99859947999</v>
      </c>
      <c r="F513">
        <v>971</v>
      </c>
      <c r="G513">
        <v>-5.6553350255794204</v>
      </c>
      <c r="H513">
        <f>(Table2[[#This Row],[1Y Return vs Nifty]]-AVERAGE(Table2[1Y Return vs Nifty]))/_xlfn.STDEV.P(Table2[1Y Return vs Nifty])</f>
        <v>-0.56122785118572149</v>
      </c>
      <c r="I513">
        <v>2.6925489336162198</v>
      </c>
      <c r="J513">
        <f>(Table2[[#This Row],[1M Return vs Nifty]]-AVERAGE(Table2[1M Return vs Nifty]))/_xlfn.STDEV.P(Table2[1M Return vs Nifty])</f>
        <v>1.6674988479255609E-2</v>
      </c>
      <c r="K513">
        <v>5.4527382145827099</v>
      </c>
      <c r="L513">
        <f>(Table2[[#This Row],[6M Return vs Nifty]]-AVERAGE(Table2[6M Return vs Nifty]))/_xlfn.STDEV.P(Table2[6M Return vs Nifty])</f>
        <v>-0.34225519956606576</v>
      </c>
      <c r="M513">
        <v>1.1169304473936801</v>
      </c>
      <c r="N513">
        <f>(Table2[[#This Row],[1W Return vs Nifty]]-AVERAGE(Table2[1W Return vs Nifty]))/_xlfn.STDEV.P(Table2[1W Return vs Nifty])</f>
        <v>0.25989186655567992</v>
      </c>
      <c r="O513">
        <v>937.96</v>
      </c>
      <c r="P513">
        <v>925.190786751985</v>
      </c>
      <c r="Q513">
        <v>874.53275673298594</v>
      </c>
      <c r="R513">
        <v>64.594770589525993</v>
      </c>
      <c r="S513" s="1">
        <f>(Table2[[#This Row],[Close Price]]-Table2[[#This Row],[20D EMA]])/Table2[[#This Row],[20D EMA]]</f>
        <v>3.5225382745532816E-2</v>
      </c>
      <c r="T513" s="1">
        <f>(Table2[[#This Row],[Close Price]]-Table2[[#This Row],[50D EMA]])/Table2[[#This Row],[50D EMA]]</f>
        <v>4.951326137696941E-2</v>
      </c>
      <c r="U513" s="1">
        <f>(Table2[[#This Row],[Close Price]]-Table2[[#This Row],[200D EMA]])/Table2[[#This Row],[200D EMA]]</f>
        <v>0.11030718120541209</v>
      </c>
      <c r="V513">
        <v>0.90433285882762104</v>
      </c>
      <c r="W513">
        <v>957.1</v>
      </c>
      <c r="X513">
        <v>978.55</v>
      </c>
      <c r="Y513">
        <v>957.1</v>
      </c>
      <c r="Z513">
        <v>978.55</v>
      </c>
      <c r="AA513">
        <v>911.7</v>
      </c>
      <c r="AB513">
        <v>978.55</v>
      </c>
      <c r="AC513" s="1">
        <f>(Table2[[#This Row],[Close Price]]/Table2[[#This Row],[Day Low]])-1</f>
        <v>1.4523038345000572E-2</v>
      </c>
      <c r="AD513" s="1">
        <f>(Table2[[#This Row],[Day High]]/Table2[[#This Row],[Close Price]])-1</f>
        <v>7.775489186405693E-3</v>
      </c>
      <c r="AE513" s="1">
        <f>(Table2[[#This Row],[Close Price]]/Table2[[#This Row],[Current Week Low]])-1</f>
        <v>1.4523038345000572E-2</v>
      </c>
      <c r="AF513" s="1">
        <f>(Table2[[#This Row],[Current Week High]]/Table2[[#This Row],[Close Price]])-1</f>
        <v>7.775489186405693E-3</v>
      </c>
      <c r="AG513" s="1">
        <f>(Table2[[#This Row],[Close Price]]/Table2[[#This Row],[Current Month Low]])-1</f>
        <v>6.5043325655369078E-2</v>
      </c>
      <c r="AH513" s="1">
        <f>(Table2[[#This Row],[Current Month High]]/Table2[[#This Row],[Close Price]])-1</f>
        <v>7.775489186405693E-3</v>
      </c>
      <c r="AI513">
        <v>0.77754891864056896</v>
      </c>
      <c r="AJ513">
        <v>34.301521438450798</v>
      </c>
      <c r="AK513" t="str">
        <f>IF(AND(Table2[[#This Row],[20D EMA]]&gt;Table2[[#This Row],[50D EMA]],Table2[[#This Row],[50D EMA]]&gt;Table2[[#This Row],[200D EMA]]),"Uptrend","Downtrend/NoTrend")</f>
        <v>Uptrend</v>
      </c>
      <c r="AL513">
        <v>7.0000000000000007E-2</v>
      </c>
      <c r="AM513" t="s">
        <v>3216</v>
      </c>
      <c r="AN513">
        <v>3.33</v>
      </c>
      <c r="AO513" t="s">
        <v>3216</v>
      </c>
      <c r="AP513">
        <v>1.4239024625027E-2</v>
      </c>
      <c r="AQ513">
        <f>(Table2[[#This Row],[Sharpe Ratio]]-AVERAGE(Table2[Sharpe Ratio]))/_xlfn.STDEV.P(Table2[Sharpe Ratio])</f>
        <v>-0.57000130058497656</v>
      </c>
      <c r="AR5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-1.1969174963018283</v>
      </c>
      <c r="AS513">
        <f>_xlfn.RANK.AVG(Table2[[#This Row],[1Y Return vs Nifty Z-Score]],Table2[1Y Return vs Nifty Z-Score])</f>
        <v>512</v>
      </c>
      <c r="AT513">
        <f>_xlfn.RANK.AVG(Table2[[#This Row],[6M Return vs Nifty Z-Score]],Table2[6M Return vs Nifty Z-Score])</f>
        <v>424</v>
      </c>
      <c r="AU513">
        <f>_xlfn.RANK.AVG(Table2[[#This Row],[Sharpe Ratio Z-Score]],Table2[Sharpe Ratio Z-Score])</f>
        <v>488</v>
      </c>
      <c r="AV513">
        <f>(Table2[[#This Row],[Rank 1Y]]+Table2[[#This Row],[Rank 6M]]+Table2[[#This Row],[Rank Sharpe]])/3</f>
        <v>474.66666666666669</v>
      </c>
    </row>
    <row r="514" spans="1:48" x14ac:dyDescent="0.3">
      <c r="A514" t="s">
        <v>661</v>
      </c>
      <c r="B514" t="s">
        <v>662</v>
      </c>
      <c r="C514" t="s">
        <v>625</v>
      </c>
      <c r="D514" t="s">
        <v>625</v>
      </c>
      <c r="E514">
        <v>28785.866010000002</v>
      </c>
      <c r="F514">
        <v>869.6</v>
      </c>
      <c r="G514">
        <v>-7.4209520063889602</v>
      </c>
      <c r="H514">
        <f>(Table2[[#This Row],[1Y Return vs Nifty]]-AVERAGE(Table2[1Y Return vs Nifty]))/_xlfn.STDEV.P(Table2[1Y Return vs Nifty])</f>
        <v>-0.59062296781199564</v>
      </c>
      <c r="I514">
        <v>-5.99618449197526</v>
      </c>
      <c r="J514">
        <f>(Table2[[#This Row],[1M Return vs Nifty]]-AVERAGE(Table2[1M Return vs Nifty]))/_xlfn.STDEV.P(Table2[1M Return vs Nifty])</f>
        <v>-0.82283886592162925</v>
      </c>
      <c r="K514">
        <v>-5.1824014287712403</v>
      </c>
      <c r="L514">
        <f>(Table2[[#This Row],[6M Return vs Nifty]]-AVERAGE(Table2[6M Return vs Nifty]))/_xlfn.STDEV.P(Table2[6M Return vs Nifty])</f>
        <v>-0.65887652669960317</v>
      </c>
      <c r="M514">
        <v>-4.8000104895705702</v>
      </c>
      <c r="N514">
        <f>(Table2[[#This Row],[1W Return vs Nifty]]-AVERAGE(Table2[1W Return vs Nifty]))/_xlfn.STDEV.P(Table2[1W Return vs Nifty])</f>
        <v>-1.1711068702906589</v>
      </c>
      <c r="O514">
        <v>855.94</v>
      </c>
      <c r="P514">
        <v>859.29441801418704</v>
      </c>
      <c r="Q514">
        <v>819.62891984838802</v>
      </c>
      <c r="R514">
        <v>41.221926530505797</v>
      </c>
      <c r="S514" s="1">
        <f>(Table2[[#This Row],[Close Price]]-Table2[[#This Row],[20D EMA]])/Table2[[#This Row],[20D EMA]]</f>
        <v>1.5959062551113356E-2</v>
      </c>
      <c r="T514" s="1">
        <f>(Table2[[#This Row],[Close Price]]-Table2[[#This Row],[50D EMA]])/Table2[[#This Row],[50D EMA]]</f>
        <v>1.1993074515285437E-2</v>
      </c>
      <c r="U514" s="1">
        <f>(Table2[[#This Row],[Close Price]]-Table2[[#This Row],[200D EMA]])/Table2[[#This Row],[200D EMA]]</f>
        <v>6.0967931879289311E-2</v>
      </c>
      <c r="V514">
        <v>0.395399755976656</v>
      </c>
      <c r="W514">
        <v>855</v>
      </c>
      <c r="X514">
        <v>878.95</v>
      </c>
      <c r="Y514">
        <v>855</v>
      </c>
      <c r="Z514">
        <v>878.95</v>
      </c>
      <c r="AA514">
        <v>812</v>
      </c>
      <c r="AB514">
        <v>878.95</v>
      </c>
      <c r="AC514" s="1">
        <f>(Table2[[#This Row],[Close Price]]/Table2[[#This Row],[Day Low]])-1</f>
        <v>1.70760233918128E-2</v>
      </c>
      <c r="AD514" s="1">
        <f>(Table2[[#This Row],[Day High]]/Table2[[#This Row],[Close Price]])-1</f>
        <v>1.0752069917203233E-2</v>
      </c>
      <c r="AE514" s="1">
        <f>(Table2[[#This Row],[Close Price]]/Table2[[#This Row],[Current Week Low]])-1</f>
        <v>1.70760233918128E-2</v>
      </c>
      <c r="AF514" s="1">
        <f>(Table2[[#This Row],[Current Week High]]/Table2[[#This Row],[Close Price]])-1</f>
        <v>1.0752069917203233E-2</v>
      </c>
      <c r="AG514" s="1">
        <f>(Table2[[#This Row],[Close Price]]/Table2[[#This Row],[Current Month Low]])-1</f>
        <v>7.0935960591133052E-2</v>
      </c>
      <c r="AH514" s="1">
        <f>(Table2[[#This Row],[Current Month High]]/Table2[[#This Row],[Close Price]])-1</f>
        <v>1.0752069917203233E-2</v>
      </c>
      <c r="AI514">
        <v>16.059107635694499</v>
      </c>
      <c r="AJ514">
        <v>22.478873239436599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-0.12</v>
      </c>
      <c r="AM514" t="s">
        <v>3215</v>
      </c>
      <c r="AN514">
        <v>4.1500000000000004</v>
      </c>
      <c r="AO514" t="s">
        <v>3216</v>
      </c>
      <c r="AP514">
        <v>6.1995878953471001E-2</v>
      </c>
      <c r="AQ514">
        <f>(Table2[[#This Row],[Sharpe Ratio]]-AVERAGE(Table2[Sharpe Ratio]))/_xlfn.STDEV.P(Table2[Sharpe Ratio])</f>
        <v>-1.4496966963776052E-2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526</v>
      </c>
      <c r="AT514">
        <f>_xlfn.RANK.AVG(Table2[[#This Row],[6M Return vs Nifty Z-Score]],Table2[6M Return vs Nifty Z-Score])</f>
        <v>544</v>
      </c>
      <c r="AU514">
        <f>_xlfn.RANK.AVG(Table2[[#This Row],[Sharpe Ratio Z-Score]],Table2[Sharpe Ratio Z-Score])</f>
        <v>355</v>
      </c>
      <c r="AV514">
        <f>(Table2[[#This Row],[Rank 1Y]]+Table2[[#This Row],[Rank 6M]]+Table2[[#This Row],[Rank Sharpe]])/3</f>
        <v>475</v>
      </c>
    </row>
    <row r="515" spans="1:48" x14ac:dyDescent="0.3">
      <c r="A515" t="s">
        <v>494</v>
      </c>
      <c r="B515" t="s">
        <v>495</v>
      </c>
      <c r="C515" t="s">
        <v>3182</v>
      </c>
      <c r="D515" t="s">
        <v>138</v>
      </c>
      <c r="E515">
        <v>44596.686219615003</v>
      </c>
      <c r="F515">
        <v>49576.800000000003</v>
      </c>
      <c r="G515">
        <v>-1.76200402553897</v>
      </c>
      <c r="H515">
        <f>(Table2[[#This Row],[1Y Return vs Nifty]]-AVERAGE(Table2[1Y Return vs Nifty]))/_xlfn.STDEV.P(Table2[1Y Return vs Nifty])</f>
        <v>-0.49640919569317832</v>
      </c>
      <c r="I515">
        <v>-5.6415830485304301</v>
      </c>
      <c r="J515">
        <f>(Table2[[#This Row],[1M Return vs Nifty]]-AVERAGE(Table2[1M Return vs Nifty]))/_xlfn.STDEV.P(Table2[1M Return vs Nifty])</f>
        <v>-0.7885769303804061</v>
      </c>
      <c r="K515">
        <v>14.572449739419</v>
      </c>
      <c r="L515">
        <f>(Table2[[#This Row],[6M Return vs Nifty]]-AVERAGE(Table2[6M Return vs Nifty]))/_xlfn.STDEV.P(Table2[6M Return vs Nifty])</f>
        <v>-7.075005126525151E-2</v>
      </c>
      <c r="M515">
        <v>0.31429428475371002</v>
      </c>
      <c r="N515">
        <f>(Table2[[#This Row],[1W Return vs Nifty]]-AVERAGE(Table2[1W Return vs Nifty]))/_xlfn.STDEV.P(Table2[1W Return vs Nifty])</f>
        <v>6.5776132239380267E-2</v>
      </c>
      <c r="O515">
        <v>50858.69</v>
      </c>
      <c r="P515">
        <v>51742.218570270197</v>
      </c>
      <c r="Q515">
        <v>47392.624477530699</v>
      </c>
      <c r="R515">
        <v>46.143826752845499</v>
      </c>
      <c r="S515" s="1">
        <f>(Table2[[#This Row],[Close Price]]-Table2[[#This Row],[20D EMA]])/Table2[[#This Row],[20D EMA]]</f>
        <v>-2.5204935479069542E-2</v>
      </c>
      <c r="T515" s="1">
        <f>(Table2[[#This Row],[Close Price]]-Table2[[#This Row],[50D EMA]])/Table2[[#This Row],[50D EMA]]</f>
        <v>-4.1850129934598329E-2</v>
      </c>
      <c r="U515" s="1">
        <f>(Table2[[#This Row],[Close Price]]-Table2[[#This Row],[200D EMA]])/Table2[[#This Row],[200D EMA]]</f>
        <v>4.6086823562701051E-2</v>
      </c>
      <c r="V515">
        <v>0.79912025361463301</v>
      </c>
      <c r="W515">
        <v>49440.05</v>
      </c>
      <c r="X515">
        <v>50900</v>
      </c>
      <c r="Y515">
        <v>49440.05</v>
      </c>
      <c r="Z515">
        <v>50900</v>
      </c>
      <c r="AA515">
        <v>48826.7</v>
      </c>
      <c r="AB515">
        <v>51600</v>
      </c>
      <c r="AC515" s="1">
        <f>(Table2[[#This Row],[Close Price]]/Table2[[#This Row],[Day Low]])-1</f>
        <v>2.7659761670952854E-3</v>
      </c>
      <c r="AD515" s="1">
        <f>(Table2[[#This Row],[Day High]]/Table2[[#This Row],[Close Price]])-1</f>
        <v>2.6689903341885701E-2</v>
      </c>
      <c r="AE515" s="1">
        <f>(Table2[[#This Row],[Close Price]]/Table2[[#This Row],[Current Week Low]])-1</f>
        <v>2.7659761670952854E-3</v>
      </c>
      <c r="AF515" s="1">
        <f>(Table2[[#This Row],[Current Week High]]/Table2[[#This Row],[Close Price]])-1</f>
        <v>2.6689903341885701E-2</v>
      </c>
      <c r="AG515" s="1">
        <f>(Table2[[#This Row],[Close Price]]/Table2[[#This Row],[Current Month Low]])-1</f>
        <v>1.5362496339093257E-2</v>
      </c>
      <c r="AH515" s="1">
        <f>(Table2[[#This Row],[Current Month High]]/Table2[[#This Row],[Close Price]])-1</f>
        <v>4.0809410853463568E-2</v>
      </c>
      <c r="AI515">
        <v>21.012247664229999</v>
      </c>
      <c r="AJ515">
        <v>41.738307550239099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-0.22</v>
      </c>
      <c r="AM515" t="s">
        <v>3215</v>
      </c>
      <c r="AN515">
        <v>-2.8</v>
      </c>
      <c r="AO515" t="s">
        <v>3215</v>
      </c>
      <c r="AP515">
        <v>-1.9098099853713E-2</v>
      </c>
      <c r="AQ515">
        <f>(Table2[[#This Row],[Sharpe Ratio]]-AVERAGE(Table2[Sharpe Ratio]))/_xlfn.STDEV.P(Table2[Sharpe Ratio])</f>
        <v>-0.95777636196249261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478</v>
      </c>
      <c r="AT515">
        <f>_xlfn.RANK.AVG(Table2[[#This Row],[6M Return vs Nifty Z-Score]],Table2[6M Return vs Nifty Z-Score])</f>
        <v>334</v>
      </c>
      <c r="AU515">
        <f>_xlfn.RANK.AVG(Table2[[#This Row],[Sharpe Ratio Z-Score]],Table2[Sharpe Ratio Z-Score])</f>
        <v>615</v>
      </c>
      <c r="AV515">
        <f>(Table2[[#This Row],[Rank 1Y]]+Table2[[#This Row],[Rank 6M]]+Table2[[#This Row],[Rank Sharpe]])/3</f>
        <v>475.66666666666669</v>
      </c>
    </row>
    <row r="516" spans="1:48" x14ac:dyDescent="0.3">
      <c r="A516" t="s">
        <v>61</v>
      </c>
      <c r="B516" t="s">
        <v>62</v>
      </c>
      <c r="C516" t="s">
        <v>3170</v>
      </c>
      <c r="D516" t="s">
        <v>24</v>
      </c>
      <c r="E516">
        <v>376499.57884396001</v>
      </c>
      <c r="F516">
        <v>1231.05</v>
      </c>
      <c r="G516">
        <v>-5.5779971595249096</v>
      </c>
      <c r="H516">
        <f>(Table2[[#This Row],[1Y Return vs Nifty]]-AVERAGE(Table2[1Y Return vs Nifty]))/_xlfn.STDEV.P(Table2[1Y Return vs Nifty])</f>
        <v>-0.55994028110851413</v>
      </c>
      <c r="I516">
        <v>1.5961305788497899</v>
      </c>
      <c r="J516">
        <f>(Table2[[#This Row],[1M Return vs Nifty]]-AVERAGE(Table2[1M Return vs Nifty]))/_xlfn.STDEV.P(Table2[1M Return vs Nifty])</f>
        <v>-8.9262016830949628E-2</v>
      </c>
      <c r="K516">
        <v>0.730719727530171</v>
      </c>
      <c r="L516">
        <f>(Table2[[#This Row],[6M Return vs Nifty]]-AVERAGE(Table2[6M Return vs Nifty]))/_xlfn.STDEV.P(Table2[6M Return vs Nifty])</f>
        <v>-0.48283555960430719</v>
      </c>
      <c r="M516">
        <v>4.0160483235455802</v>
      </c>
      <c r="N516">
        <f>(Table2[[#This Row],[1W Return vs Nifty]]-AVERAGE(Table2[1W Return vs Nifty]))/_xlfn.STDEV.P(Table2[1W Return vs Nifty])</f>
        <v>0.96103694522711081</v>
      </c>
      <c r="O516">
        <v>1187.94</v>
      </c>
      <c r="P516">
        <v>1188.4160765874699</v>
      </c>
      <c r="Q516">
        <v>1132.9287048838</v>
      </c>
      <c r="R516">
        <v>72.490309702257903</v>
      </c>
      <c r="S516" s="1">
        <f>(Table2[[#This Row],[Close Price]]-Table2[[#This Row],[20D EMA]])/Table2[[#This Row],[20D EMA]]</f>
        <v>3.6289711601595956E-2</v>
      </c>
      <c r="T516" s="1">
        <f>(Table2[[#This Row],[Close Price]]-Table2[[#This Row],[50D EMA]])/Table2[[#This Row],[50D EMA]]</f>
        <v>3.5874576465637471E-2</v>
      </c>
      <c r="U516" s="1">
        <f>(Table2[[#This Row],[Close Price]]-Table2[[#This Row],[200D EMA]])/Table2[[#This Row],[200D EMA]]</f>
        <v>8.6608534758825642E-2</v>
      </c>
      <c r="V516">
        <v>0.71720745085027904</v>
      </c>
      <c r="W516">
        <v>1215</v>
      </c>
      <c r="X516">
        <v>1234</v>
      </c>
      <c r="Y516">
        <v>1215</v>
      </c>
      <c r="Z516">
        <v>1234</v>
      </c>
      <c r="AA516">
        <v>1145</v>
      </c>
      <c r="AB516">
        <v>1234</v>
      </c>
      <c r="AC516" s="1">
        <f>(Table2[[#This Row],[Close Price]]/Table2[[#This Row],[Day Low]])-1</f>
        <v>1.320987654320982E-2</v>
      </c>
      <c r="AD516" s="1">
        <f>(Table2[[#This Row],[Day High]]/Table2[[#This Row],[Close Price]])-1</f>
        <v>2.3963283375980637E-3</v>
      </c>
      <c r="AE516" s="1">
        <f>(Table2[[#This Row],[Close Price]]/Table2[[#This Row],[Current Week Low]])-1</f>
        <v>1.320987654320982E-2</v>
      </c>
      <c r="AF516" s="1">
        <f>(Table2[[#This Row],[Current Week High]]/Table2[[#This Row],[Close Price]])-1</f>
        <v>2.3963283375980637E-3</v>
      </c>
      <c r="AG516" s="1">
        <f>(Table2[[#This Row],[Close Price]]/Table2[[#This Row],[Current Month Low]])-1</f>
        <v>7.5152838427947621E-2</v>
      </c>
      <c r="AH516" s="1">
        <f>(Table2[[#This Row],[Current Month High]]/Table2[[#This Row],[Close Price]])-1</f>
        <v>2.3963283375980637E-3</v>
      </c>
      <c r="AI516">
        <v>8.8217375411234507</v>
      </c>
      <c r="AJ516">
        <v>29.393525331090999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-0.03</v>
      </c>
      <c r="AM516" t="s">
        <v>3215</v>
      </c>
      <c r="AN516">
        <v>4.7300000000000004</v>
      </c>
      <c r="AO516" t="s">
        <v>3216</v>
      </c>
      <c r="AP516">
        <v>3.0410676012722002E-2</v>
      </c>
      <c r="AQ516">
        <f>(Table2[[#This Row],[Sharpe Ratio]]-AVERAGE(Table2[Sharpe Ratio]))/_xlfn.STDEV.P(Table2[Sharpe Ratio])</f>
        <v>-0.38189380158822317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508</v>
      </c>
      <c r="AT516">
        <f>_xlfn.RANK.AVG(Table2[[#This Row],[6M Return vs Nifty Z-Score]],Table2[6M Return vs Nifty Z-Score])</f>
        <v>477</v>
      </c>
      <c r="AU516">
        <f>_xlfn.RANK.AVG(Table2[[#This Row],[Sharpe Ratio Z-Score]],Table2[Sharpe Ratio Z-Score])</f>
        <v>443</v>
      </c>
      <c r="AV516">
        <f>(Table2[[#This Row],[Rank 1Y]]+Table2[[#This Row],[Rank 6M]]+Table2[[#This Row],[Rank Sharpe]])/3</f>
        <v>476</v>
      </c>
    </row>
    <row r="517" spans="1:48" x14ac:dyDescent="0.3">
      <c r="A517" t="s">
        <v>254</v>
      </c>
      <c r="B517" t="s">
        <v>255</v>
      </c>
      <c r="C517" t="s">
        <v>3170</v>
      </c>
      <c r="D517" t="s">
        <v>40</v>
      </c>
      <c r="E517">
        <v>109071.1211142</v>
      </c>
      <c r="F517">
        <v>749.9</v>
      </c>
      <c r="G517">
        <v>-1.26566093608331</v>
      </c>
      <c r="H517">
        <f>(Table2[[#This Row],[1Y Return vs Nifty]]-AVERAGE(Table2[1Y Return vs Nifty]))/_xlfn.STDEV.P(Table2[1Y Return vs Nifty])</f>
        <v>-0.4881457596480035</v>
      </c>
      <c r="I517">
        <v>2.1737983351096402</v>
      </c>
      <c r="J517">
        <f>(Table2[[#This Row],[1M Return vs Nifty]]-AVERAGE(Table2[1M Return vs Nifty]))/_xlfn.STDEV.P(Table2[1M Return vs Nifty])</f>
        <v>-3.3447197700645331E-2</v>
      </c>
      <c r="K517">
        <v>17.267937089622102</v>
      </c>
      <c r="L517">
        <f>(Table2[[#This Row],[6M Return vs Nifty]]-AVERAGE(Table2[6M Return vs Nifty]))/_xlfn.STDEV.P(Table2[6M Return vs Nifty])</f>
        <v>9.4979577607795414E-3</v>
      </c>
      <c r="M517">
        <v>-1.9723936616242499</v>
      </c>
      <c r="N517">
        <f>(Table2[[#This Row],[1W Return vs Nifty]]-AVERAGE(Table2[1W Return vs Nifty]))/_xlfn.STDEV.P(Table2[1W Return vs Nifty])</f>
        <v>-0.48725415785296444</v>
      </c>
      <c r="O517">
        <v>745.59</v>
      </c>
      <c r="P517">
        <v>713.41426587930096</v>
      </c>
      <c r="Q517">
        <v>623.02695390679105</v>
      </c>
      <c r="R517">
        <v>56.101642705460101</v>
      </c>
      <c r="S517" s="1">
        <f>(Table2[[#This Row],[Close Price]]-Table2[[#This Row],[20D EMA]])/Table2[[#This Row],[20D EMA]]</f>
        <v>5.7806569294115333E-3</v>
      </c>
      <c r="T517" s="1">
        <f>(Table2[[#This Row],[Close Price]]-Table2[[#This Row],[50D EMA]])/Table2[[#This Row],[50D EMA]]</f>
        <v>5.114242294514456E-2</v>
      </c>
      <c r="U517" s="1">
        <f>(Table2[[#This Row],[Close Price]]-Table2[[#This Row],[200D EMA]])/Table2[[#This Row],[200D EMA]]</f>
        <v>0.20363973869449953</v>
      </c>
      <c r="V517">
        <v>0.60291615499759399</v>
      </c>
      <c r="W517">
        <v>745.55</v>
      </c>
      <c r="X517">
        <v>756.8</v>
      </c>
      <c r="Y517">
        <v>745.55</v>
      </c>
      <c r="Z517">
        <v>756.8</v>
      </c>
      <c r="AA517">
        <v>740.35</v>
      </c>
      <c r="AB517">
        <v>772.9</v>
      </c>
      <c r="AC517" s="1">
        <f>(Table2[[#This Row],[Close Price]]/Table2[[#This Row],[Day Low]])-1</f>
        <v>5.8346187378446324E-3</v>
      </c>
      <c r="AD517" s="1">
        <f>(Table2[[#This Row],[Day High]]/Table2[[#This Row],[Close Price]])-1</f>
        <v>9.201226830243936E-3</v>
      </c>
      <c r="AE517" s="1">
        <f>(Table2[[#This Row],[Close Price]]/Table2[[#This Row],[Current Week Low]])-1</f>
        <v>5.8346187378446324E-3</v>
      </c>
      <c r="AF517" s="1">
        <f>(Table2[[#This Row],[Current Week High]]/Table2[[#This Row],[Close Price]])-1</f>
        <v>9.201226830243936E-3</v>
      </c>
      <c r="AG517" s="1">
        <f>(Table2[[#This Row],[Close Price]]/Table2[[#This Row],[Current Month Low]])-1</f>
        <v>1.2899304383062082E-2</v>
      </c>
      <c r="AH517" s="1">
        <f>(Table2[[#This Row],[Current Month High]]/Table2[[#This Row],[Close Price]])-1</f>
        <v>3.067075610081349E-2</v>
      </c>
      <c r="AI517">
        <v>3.0670756100813401</v>
      </c>
      <c r="AJ517">
        <v>61.808177796957501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0.23</v>
      </c>
      <c r="AM517" t="s">
        <v>3216</v>
      </c>
      <c r="AN517">
        <v>1.02</v>
      </c>
      <c r="AO517" t="s">
        <v>3216</v>
      </c>
      <c r="AP517">
        <v>-3.2729464593534E-2</v>
      </c>
      <c r="AQ517">
        <f>(Table2[[#This Row],[Sharpe Ratio]]-AVERAGE(Table2[Sharpe Ratio]))/_xlfn.STDEV.P(Table2[Sharpe Ratio])</f>
        <v>-1.1163354273076267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-2.1156845847484607</v>
      </c>
      <c r="AS517">
        <f>_xlfn.RANK.AVG(Table2[[#This Row],[1Y Return vs Nifty Z-Score]],Table2[1Y Return vs Nifty Z-Score])</f>
        <v>475</v>
      </c>
      <c r="AT517">
        <f>_xlfn.RANK.AVG(Table2[[#This Row],[6M Return vs Nifty Z-Score]],Table2[6M Return vs Nifty Z-Score])</f>
        <v>309</v>
      </c>
      <c r="AU517">
        <f>_xlfn.RANK.AVG(Table2[[#This Row],[Sharpe Ratio Z-Score]],Table2[Sharpe Ratio Z-Score])</f>
        <v>644</v>
      </c>
      <c r="AV517">
        <f>(Table2[[#This Row],[Rank 1Y]]+Table2[[#This Row],[Rank 6M]]+Table2[[#This Row],[Rank Sharpe]])/3</f>
        <v>476</v>
      </c>
    </row>
    <row r="518" spans="1:48" x14ac:dyDescent="0.3">
      <c r="A518" t="s">
        <v>653</v>
      </c>
      <c r="B518" t="s">
        <v>654</v>
      </c>
      <c r="C518" t="s">
        <v>3184</v>
      </c>
      <c r="D518" t="s">
        <v>383</v>
      </c>
      <c r="E518">
        <v>29193.93354228</v>
      </c>
      <c r="F518">
        <v>6499.2</v>
      </c>
      <c r="G518">
        <v>-1.2075671302823501</v>
      </c>
      <c r="H518">
        <f>(Table2[[#This Row],[1Y Return vs Nifty]]-AVERAGE(Table2[1Y Return vs Nifty]))/_xlfn.STDEV.P(Table2[1Y Return vs Nifty])</f>
        <v>-0.4871785769490693</v>
      </c>
      <c r="I518">
        <v>-0.64937592143153799</v>
      </c>
      <c r="J518">
        <f>(Table2[[#This Row],[1M Return vs Nifty]]-AVERAGE(Table2[1M Return vs Nifty]))/_xlfn.STDEV.P(Table2[1M Return vs Nifty])</f>
        <v>-0.30622503373983706</v>
      </c>
      <c r="K518">
        <v>12.7214849759535</v>
      </c>
      <c r="L518">
        <f>(Table2[[#This Row],[6M Return vs Nifty]]-AVERAGE(Table2[6M Return vs Nifty]))/_xlfn.STDEV.P(Table2[6M Return vs Nifty])</f>
        <v>-0.12585557310502302</v>
      </c>
      <c r="M518">
        <v>1.0047163373371799</v>
      </c>
      <c r="N518">
        <f>(Table2[[#This Row],[1W Return vs Nifty]]-AVERAGE(Table2[1W Return vs Nifty]))/_xlfn.STDEV.P(Table2[1W Return vs Nifty])</f>
        <v>0.23275313871338818</v>
      </c>
      <c r="O518">
        <v>6431.51</v>
      </c>
      <c r="P518">
        <v>6393.3878060671695</v>
      </c>
      <c r="Q518">
        <v>5893.3070344962198</v>
      </c>
      <c r="R518">
        <v>58.125258893354498</v>
      </c>
      <c r="S518" s="1">
        <f>(Table2[[#This Row],[Close Price]]-Table2[[#This Row],[20D EMA]])/Table2[[#This Row],[20D EMA]]</f>
        <v>1.0524744577867343E-2</v>
      </c>
      <c r="T518" s="1">
        <f>(Table2[[#This Row],[Close Price]]-Table2[[#This Row],[50D EMA]])/Table2[[#This Row],[50D EMA]]</f>
        <v>1.6550254284968771E-2</v>
      </c>
      <c r="U518" s="1">
        <f>(Table2[[#This Row],[Close Price]]-Table2[[#This Row],[200D EMA]])/Table2[[#This Row],[200D EMA]]</f>
        <v>0.10281035112496457</v>
      </c>
      <c r="V518">
        <v>0.717681008456313</v>
      </c>
      <c r="W518">
        <v>6472.3</v>
      </c>
      <c r="X518">
        <v>6550</v>
      </c>
      <c r="Y518">
        <v>6472.3</v>
      </c>
      <c r="Z518">
        <v>6550</v>
      </c>
      <c r="AA518">
        <v>6213.4</v>
      </c>
      <c r="AB518">
        <v>6564.2</v>
      </c>
      <c r="AC518" s="1">
        <f>(Table2[[#This Row],[Close Price]]/Table2[[#This Row],[Day Low]])-1</f>
        <v>4.1561732305361865E-3</v>
      </c>
      <c r="AD518" s="1">
        <f>(Table2[[#This Row],[Day High]]/Table2[[#This Row],[Close Price]])-1</f>
        <v>7.8163466272771487E-3</v>
      </c>
      <c r="AE518" s="1">
        <f>(Table2[[#This Row],[Close Price]]/Table2[[#This Row],[Current Week Low]])-1</f>
        <v>4.1561732305361865E-3</v>
      </c>
      <c r="AF518" s="1">
        <f>(Table2[[#This Row],[Current Week High]]/Table2[[#This Row],[Close Price]])-1</f>
        <v>7.8163466272771487E-3</v>
      </c>
      <c r="AG518" s="1">
        <f>(Table2[[#This Row],[Close Price]]/Table2[[#This Row],[Current Month Low]])-1</f>
        <v>4.5997360543341914E-2</v>
      </c>
      <c r="AH518" s="1">
        <f>(Table2[[#This Row],[Current Month High]]/Table2[[#This Row],[Close Price]])-1</f>
        <v>1.0001230920728688E-2</v>
      </c>
      <c r="AI518">
        <v>10.734398079763601</v>
      </c>
      <c r="AJ518">
        <v>35.037087826466298</v>
      </c>
      <c r="AK518" t="str">
        <f>IF(AND(Table2[[#This Row],[20D EMA]]&gt;Table2[[#This Row],[50D EMA]],Table2[[#This Row],[50D EMA]]&gt;Table2[[#This Row],[200D EMA]]),"Uptrend","Downtrend/NoTrend")</f>
        <v>Uptrend</v>
      </c>
      <c r="AL518">
        <v>-0.05</v>
      </c>
      <c r="AM518" t="s">
        <v>3215</v>
      </c>
      <c r="AN518">
        <v>2.89</v>
      </c>
      <c r="AO518" t="s">
        <v>3216</v>
      </c>
      <c r="AP518">
        <v>-1.7161870599241999E-2</v>
      </c>
      <c r="AQ518">
        <f>(Table2[[#This Row],[Sharpe Ratio]]-AVERAGE(Table2[Sharpe Ratio]))/_xlfn.STDEV.P(Table2[Sharpe Ratio])</f>
        <v>-0.93525428095720819</v>
      </c>
      <c r="AR5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-1.6217603260377496</v>
      </c>
      <c r="AS518">
        <f>_xlfn.RANK.AVG(Table2[[#This Row],[1Y Return vs Nifty Z-Score]],Table2[1Y Return vs Nifty Z-Score])</f>
        <v>473</v>
      </c>
      <c r="AT518">
        <f>_xlfn.RANK.AVG(Table2[[#This Row],[6M Return vs Nifty Z-Score]],Table2[6M Return vs Nifty Z-Score])</f>
        <v>349</v>
      </c>
      <c r="AU518">
        <f>_xlfn.RANK.AVG(Table2[[#This Row],[Sharpe Ratio Z-Score]],Table2[Sharpe Ratio Z-Score])</f>
        <v>610</v>
      </c>
      <c r="AV518">
        <f>(Table2[[#This Row],[Rank 1Y]]+Table2[[#This Row],[Rank 6M]]+Table2[[#This Row],[Rank Sharpe]])/3</f>
        <v>477.33333333333331</v>
      </c>
    </row>
    <row r="519" spans="1:48" x14ac:dyDescent="0.3">
      <c r="A519" t="s">
        <v>1014</v>
      </c>
      <c r="B519" t="s">
        <v>1015</v>
      </c>
      <c r="C519" t="s">
        <v>625</v>
      </c>
      <c r="D519" t="s">
        <v>625</v>
      </c>
      <c r="E519">
        <v>14223.062538</v>
      </c>
      <c r="F519">
        <v>491.85</v>
      </c>
      <c r="G519">
        <v>-1.9738875515671399</v>
      </c>
      <c r="H519">
        <f>(Table2[[#This Row],[1Y Return vs Nifty]]-AVERAGE(Table2[1Y Return vs Nifty]))/_xlfn.STDEV.P(Table2[1Y Return vs Nifty])</f>
        <v>-0.49993676765611256</v>
      </c>
      <c r="I519">
        <v>-4.2601131739545002</v>
      </c>
      <c r="J519">
        <f>(Table2[[#This Row],[1M Return vs Nifty]]-AVERAGE(Table2[1M Return vs Nifty]))/_xlfn.STDEV.P(Table2[1M Return vs Nifty])</f>
        <v>-0.65509797063605235</v>
      </c>
      <c r="K519">
        <v>1.8209160453684201</v>
      </c>
      <c r="L519">
        <f>(Table2[[#This Row],[6M Return vs Nifty]]-AVERAGE(Table2[6M Return vs Nifty]))/_xlfn.STDEV.P(Table2[6M Return vs Nifty])</f>
        <v>-0.45037906005982309</v>
      </c>
      <c r="M519">
        <v>-2.2291865160839501</v>
      </c>
      <c r="N519">
        <f>(Table2[[#This Row],[1W Return vs Nifty]]-AVERAGE(Table2[1W Return vs Nifty]))/_xlfn.STDEV.P(Table2[1W Return vs Nifty])</f>
        <v>-0.54935892690133203</v>
      </c>
      <c r="O519">
        <v>497.12</v>
      </c>
      <c r="P519">
        <v>499.06353329992999</v>
      </c>
      <c r="Q519">
        <v>458.22371778803301</v>
      </c>
      <c r="R519">
        <v>44.7584432564406</v>
      </c>
      <c r="S519" s="1">
        <f>(Table2[[#This Row],[Close Price]]-Table2[[#This Row],[20D EMA]])/Table2[[#This Row],[20D EMA]]</f>
        <v>-1.0601062117798482E-2</v>
      </c>
      <c r="T519" s="1">
        <f>(Table2[[#This Row],[Close Price]]-Table2[[#This Row],[50D EMA]])/Table2[[#This Row],[50D EMA]]</f>
        <v>-1.4454138238136374E-2</v>
      </c>
      <c r="U519" s="1">
        <f>(Table2[[#This Row],[Close Price]]-Table2[[#This Row],[200D EMA]])/Table2[[#This Row],[200D EMA]]</f>
        <v>7.3383984518064577E-2</v>
      </c>
      <c r="V519">
        <v>0.46059450319147099</v>
      </c>
      <c r="W519">
        <v>490.45</v>
      </c>
      <c r="X519">
        <v>499.9</v>
      </c>
      <c r="Y519">
        <v>490.45</v>
      </c>
      <c r="Z519">
        <v>499.9</v>
      </c>
      <c r="AA519">
        <v>478.05</v>
      </c>
      <c r="AB519">
        <v>515</v>
      </c>
      <c r="AC519" s="1">
        <f>(Table2[[#This Row],[Close Price]]/Table2[[#This Row],[Day Low]])-1</f>
        <v>2.8545213579367346E-3</v>
      </c>
      <c r="AD519" s="1">
        <f>(Table2[[#This Row],[Day High]]/Table2[[#This Row],[Close Price]])-1</f>
        <v>1.6366778489376843E-2</v>
      </c>
      <c r="AE519" s="1">
        <f>(Table2[[#This Row],[Close Price]]/Table2[[#This Row],[Current Week Low]])-1</f>
        <v>2.8545213579367346E-3</v>
      </c>
      <c r="AF519" s="1">
        <f>(Table2[[#This Row],[Current Week High]]/Table2[[#This Row],[Close Price]])-1</f>
        <v>1.6366778489376843E-2</v>
      </c>
      <c r="AG519" s="1">
        <f>(Table2[[#This Row],[Close Price]]/Table2[[#This Row],[Current Month Low]])-1</f>
        <v>2.8867273297772167E-2</v>
      </c>
      <c r="AH519" s="1">
        <f>(Table2[[#This Row],[Current Month High]]/Table2[[#This Row],[Close Price]])-1</f>
        <v>4.706719528311476E-2</v>
      </c>
      <c r="AI519">
        <v>20.361898952932702</v>
      </c>
      <c r="AJ519">
        <v>45.302806499261401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-7.0000000000000007E-2</v>
      </c>
      <c r="AM519" t="s">
        <v>3215</v>
      </c>
      <c r="AN519">
        <v>-0.83</v>
      </c>
      <c r="AO519" t="s">
        <v>3215</v>
      </c>
      <c r="AP519">
        <v>1.5210002382522E-2</v>
      </c>
      <c r="AQ519">
        <f>(Table2[[#This Row],[Sharpe Ratio]]-AVERAGE(Table2[Sharpe Ratio]))/_xlfn.STDEV.P(Table2[Sharpe Ratio])</f>
        <v>-0.55870695635474921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482</v>
      </c>
      <c r="AT519">
        <f>_xlfn.RANK.AVG(Table2[[#This Row],[6M Return vs Nifty Z-Score]],Table2[6M Return vs Nifty Z-Score])</f>
        <v>465</v>
      </c>
      <c r="AU519">
        <f>_xlfn.RANK.AVG(Table2[[#This Row],[Sharpe Ratio Z-Score]],Table2[Sharpe Ratio Z-Score])</f>
        <v>487</v>
      </c>
      <c r="AV519">
        <f>(Table2[[#This Row],[Rank 1Y]]+Table2[[#This Row],[Rank 6M]]+Table2[[#This Row],[Rank Sharpe]])/3</f>
        <v>478</v>
      </c>
    </row>
    <row r="520" spans="1:48" x14ac:dyDescent="0.3">
      <c r="A520" t="s">
        <v>420</v>
      </c>
      <c r="B520" t="s">
        <v>421</v>
      </c>
      <c r="C520" t="s">
        <v>3172</v>
      </c>
      <c r="D520" t="s">
        <v>251</v>
      </c>
      <c r="E520">
        <v>55000.2370692349</v>
      </c>
      <c r="F520">
        <v>2080.15</v>
      </c>
      <c r="G520">
        <v>3.2438310565739799</v>
      </c>
      <c r="H520">
        <f>(Table2[[#This Row],[1Y Return vs Nifty]]-AVERAGE(Table2[1Y Return vs Nifty]))/_xlfn.STDEV.P(Table2[1Y Return vs Nifty])</f>
        <v>-0.41306886330515519</v>
      </c>
      <c r="I520">
        <v>5.5919768128013603</v>
      </c>
      <c r="J520">
        <f>(Table2[[#This Row],[1M Return vs Nifty]]-AVERAGE(Table2[1M Return vs Nifty]))/_xlfn.STDEV.P(Table2[1M Return vs Nifty])</f>
        <v>0.2968205235284449</v>
      </c>
      <c r="K520">
        <v>4.8981880211456899</v>
      </c>
      <c r="L520">
        <f>(Table2[[#This Row],[6M Return vs Nifty]]-AVERAGE(Table2[6M Return vs Nifty]))/_xlfn.STDEV.P(Table2[6M Return vs Nifty])</f>
        <v>-0.35876484815520421</v>
      </c>
      <c r="M520">
        <v>1.16591934453726</v>
      </c>
      <c r="N520">
        <f>(Table2[[#This Row],[1W Return vs Nifty]]-AVERAGE(Table2[1W Return vs Nifty]))/_xlfn.STDEV.P(Table2[1W Return vs Nifty])</f>
        <v>0.27173972014739167</v>
      </c>
      <c r="O520">
        <v>2044.87</v>
      </c>
      <c r="P520">
        <v>2015.8737405540601</v>
      </c>
      <c r="Q520">
        <v>1886.8232454966001</v>
      </c>
      <c r="R520">
        <v>67.3767396861641</v>
      </c>
      <c r="S520" s="1">
        <f>(Table2[[#This Row],[Close Price]]-Table2[[#This Row],[20D EMA]])/Table2[[#This Row],[20D EMA]]</f>
        <v>1.7252930504139726E-2</v>
      </c>
      <c r="T520" s="1">
        <f>(Table2[[#This Row],[Close Price]]-Table2[[#This Row],[50D EMA]])/Table2[[#This Row],[50D EMA]]</f>
        <v>3.1885062121139479E-2</v>
      </c>
      <c r="U520" s="1">
        <f>(Table2[[#This Row],[Close Price]]-Table2[[#This Row],[200D EMA]])/Table2[[#This Row],[200D EMA]]</f>
        <v>0.10246150770339785</v>
      </c>
      <c r="V520">
        <v>0.74751335094268301</v>
      </c>
      <c r="W520">
        <v>2076</v>
      </c>
      <c r="X520">
        <v>2118.9499999999998</v>
      </c>
      <c r="Y520">
        <v>2076</v>
      </c>
      <c r="Z520">
        <v>2118.9499999999998</v>
      </c>
      <c r="AA520">
        <v>2003.05</v>
      </c>
      <c r="AB520">
        <v>2118.9499999999998</v>
      </c>
      <c r="AC520" s="1">
        <f>(Table2[[#This Row],[Close Price]]/Table2[[#This Row],[Day Low]])-1</f>
        <v>1.9990366088631362E-3</v>
      </c>
      <c r="AD520" s="1">
        <f>(Table2[[#This Row],[Day High]]/Table2[[#This Row],[Close Price]])-1</f>
        <v>1.8652501021560797E-2</v>
      </c>
      <c r="AE520" s="1">
        <f>(Table2[[#This Row],[Close Price]]/Table2[[#This Row],[Current Week Low]])-1</f>
        <v>1.9990366088631362E-3</v>
      </c>
      <c r="AF520" s="1">
        <f>(Table2[[#This Row],[Current Week High]]/Table2[[#This Row],[Close Price]])-1</f>
        <v>1.8652501021560797E-2</v>
      </c>
      <c r="AG520" s="1">
        <f>(Table2[[#This Row],[Close Price]]/Table2[[#This Row],[Current Month Low]])-1</f>
        <v>3.8491300766331449E-2</v>
      </c>
      <c r="AH520" s="1">
        <f>(Table2[[#This Row],[Current Month High]]/Table2[[#This Row],[Close Price]])-1</f>
        <v>1.8652501021560797E-2</v>
      </c>
      <c r="AI520">
        <v>4.9179145734682397</v>
      </c>
      <c r="AJ520">
        <v>35.505830239072303</v>
      </c>
      <c r="AK520" t="str">
        <f>IF(AND(Table2[[#This Row],[20D EMA]]&gt;Table2[[#This Row],[50D EMA]],Table2[[#This Row],[50D EMA]]&gt;Table2[[#This Row],[200D EMA]]),"Uptrend","Downtrend/NoTrend")</f>
        <v>Uptrend</v>
      </c>
      <c r="AL520">
        <v>-0.05</v>
      </c>
      <c r="AM520" t="s">
        <v>3215</v>
      </c>
      <c r="AN520">
        <v>3.95</v>
      </c>
      <c r="AO520" t="s">
        <v>3216</v>
      </c>
      <c r="AP520">
        <v>-2.4351091718869998E-3</v>
      </c>
      <c r="AQ520">
        <f>(Table2[[#This Row],[Sharpe Ratio]]-AVERAGE(Table2[Sharpe Ratio]))/_xlfn.STDEV.P(Table2[Sharpe Ratio])</f>
        <v>-0.76395363923490023</v>
      </c>
      <c r="AR5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-0.96722710701942294</v>
      </c>
      <c r="AS520">
        <f>_xlfn.RANK.AVG(Table2[[#This Row],[1Y Return vs Nifty Z-Score]],Table2[1Y Return vs Nifty Z-Score])</f>
        <v>433</v>
      </c>
      <c r="AT520">
        <f>_xlfn.RANK.AVG(Table2[[#This Row],[6M Return vs Nifty Z-Score]],Table2[6M Return vs Nifty Z-Score])</f>
        <v>428</v>
      </c>
      <c r="AU520">
        <f>_xlfn.RANK.AVG(Table2[[#This Row],[Sharpe Ratio Z-Score]],Table2[Sharpe Ratio Z-Score])</f>
        <v>584</v>
      </c>
      <c r="AV520">
        <f>(Table2[[#This Row],[Rank 1Y]]+Table2[[#This Row],[Rank 6M]]+Table2[[#This Row],[Rank Sharpe]])/3</f>
        <v>481.66666666666669</v>
      </c>
    </row>
    <row r="521" spans="1:48" x14ac:dyDescent="0.3">
      <c r="A521" t="s">
        <v>1348</v>
      </c>
      <c r="B521" t="s">
        <v>1349</v>
      </c>
      <c r="C521" t="s">
        <v>3170</v>
      </c>
      <c r="D521" t="s">
        <v>24</v>
      </c>
      <c r="E521">
        <v>8503.2615940380001</v>
      </c>
      <c r="F521">
        <v>233.76</v>
      </c>
      <c r="G521">
        <v>-28.309736608170901</v>
      </c>
      <c r="H521">
        <f>(Table2[[#This Row],[1Y Return vs Nifty]]-AVERAGE(Table2[1Y Return vs Nifty]))/_xlfn.STDEV.P(Table2[1Y Return vs Nifty])</f>
        <v>-0.93839276512611436</v>
      </c>
      <c r="I521">
        <v>-0.55512746073001695</v>
      </c>
      <c r="J521">
        <f>(Table2[[#This Row],[1M Return vs Nifty]]-AVERAGE(Table2[1M Return vs Nifty]))/_xlfn.STDEV.P(Table2[1M Return vs Nifty])</f>
        <v>-0.29711865601603221</v>
      </c>
      <c r="K521">
        <v>-11.5953796206935</v>
      </c>
      <c r="L521">
        <f>(Table2[[#This Row],[6M Return vs Nifty]]-AVERAGE(Table2[6M Return vs Nifty]))/_xlfn.STDEV.P(Table2[6M Return vs Nifty])</f>
        <v>-0.84979885908982611</v>
      </c>
      <c r="M521">
        <v>0.84049376764900696</v>
      </c>
      <c r="N521">
        <f>(Table2[[#This Row],[1W Return vs Nifty]]-AVERAGE(Table2[1W Return vs Nifty]))/_xlfn.STDEV.P(Table2[1W Return vs Nifty])</f>
        <v>0.19303628294466965</v>
      </c>
      <c r="O521">
        <v>224.63</v>
      </c>
      <c r="P521">
        <v>224.200914165504</v>
      </c>
      <c r="Q521">
        <v>222.41294424169499</v>
      </c>
      <c r="R521">
        <v>53.744273761285797</v>
      </c>
      <c r="S521" s="1">
        <f>(Table2[[#This Row],[Close Price]]-Table2[[#This Row],[20D EMA]])/Table2[[#This Row],[20D EMA]]</f>
        <v>4.0644615590081451E-2</v>
      </c>
      <c r="T521" s="1">
        <f>(Table2[[#This Row],[Close Price]]-Table2[[#This Row],[50D EMA]])/Table2[[#This Row],[50D EMA]]</f>
        <v>4.2636248251153509E-2</v>
      </c>
      <c r="U521" s="1">
        <f>(Table2[[#This Row],[Close Price]]-Table2[[#This Row],[200D EMA]])/Table2[[#This Row],[200D EMA]]</f>
        <v>5.1017964790638345E-2</v>
      </c>
      <c r="V521">
        <v>1.2273969450012601</v>
      </c>
      <c r="W521">
        <v>225.65</v>
      </c>
      <c r="X521">
        <v>234.35</v>
      </c>
      <c r="Y521">
        <v>225.65</v>
      </c>
      <c r="Z521">
        <v>234.35</v>
      </c>
      <c r="AA521">
        <v>216</v>
      </c>
      <c r="AB521">
        <v>236.99</v>
      </c>
      <c r="AC521" s="1">
        <f>(Table2[[#This Row],[Close Price]]/Table2[[#This Row],[Day Low]])-1</f>
        <v>3.5940615998227177E-2</v>
      </c>
      <c r="AD521" s="1">
        <f>(Table2[[#This Row],[Day High]]/Table2[[#This Row],[Close Price]])-1</f>
        <v>2.5239561943875E-3</v>
      </c>
      <c r="AE521" s="1">
        <f>(Table2[[#This Row],[Close Price]]/Table2[[#This Row],[Current Week Low]])-1</f>
        <v>3.5940615998227177E-2</v>
      </c>
      <c r="AF521" s="1">
        <f>(Table2[[#This Row],[Current Week High]]/Table2[[#This Row],[Close Price]])-1</f>
        <v>2.5239561943875E-3</v>
      </c>
      <c r="AG521" s="1">
        <f>(Table2[[#This Row],[Close Price]]/Table2[[#This Row],[Current Month Low]])-1</f>
        <v>8.2222222222222197E-2</v>
      </c>
      <c r="AH521" s="1">
        <f>(Table2[[#This Row],[Current Month High]]/Table2[[#This Row],[Close Price]])-1</f>
        <v>1.3817590691307391E-2</v>
      </c>
      <c r="AI521">
        <v>22.582991101984899</v>
      </c>
      <c r="AJ521">
        <v>21.75</v>
      </c>
      <c r="AK521" t="str">
        <f>IF(AND(Table2[[#This Row],[20D EMA]]&gt;Table2[[#This Row],[50D EMA]],Table2[[#This Row],[50D EMA]]&gt;Table2[[#This Row],[200D EMA]]),"Uptrend","Downtrend/NoTrend")</f>
        <v>Uptrend</v>
      </c>
      <c r="AL521">
        <v>0.06</v>
      </c>
      <c r="AM521" t="s">
        <v>3216</v>
      </c>
      <c r="AN521">
        <v>2.9</v>
      </c>
      <c r="AO521" t="s">
        <v>3216</v>
      </c>
      <c r="AP521">
        <v>0.116180366170006</v>
      </c>
      <c r="AQ521">
        <f>(Table2[[#This Row],[Sharpe Ratio]]-AVERAGE(Table2[Sharpe Ratio]))/_xlfn.STDEV.P(Table2[Sharpe Ratio])</f>
        <v>0.61577313535115652</v>
      </c>
      <c r="AR5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-1.2765008619361464</v>
      </c>
      <c r="AS521">
        <f>_xlfn.RANK.AVG(Table2[[#This Row],[1Y Return vs Nifty Z-Score]],Table2[1Y Return vs Nifty Z-Score])</f>
        <v>654</v>
      </c>
      <c r="AT521">
        <f>_xlfn.RANK.AVG(Table2[[#This Row],[6M Return vs Nifty Z-Score]],Table2[6M Return vs Nifty Z-Score])</f>
        <v>601</v>
      </c>
      <c r="AU521">
        <f>_xlfn.RANK.AVG(Table2[[#This Row],[Sharpe Ratio Z-Score]],Table2[Sharpe Ratio Z-Score])</f>
        <v>190</v>
      </c>
      <c r="AV521">
        <f>(Table2[[#This Row],[Rank 1Y]]+Table2[[#This Row],[Rank 6M]]+Table2[[#This Row],[Rank Sharpe]])/3</f>
        <v>481.66666666666669</v>
      </c>
    </row>
    <row r="522" spans="1:48" x14ac:dyDescent="0.3">
      <c r="A522" t="s">
        <v>845</v>
      </c>
      <c r="B522" t="s">
        <v>846</v>
      </c>
      <c r="C522" t="s">
        <v>3169</v>
      </c>
      <c r="D522" t="s">
        <v>21</v>
      </c>
      <c r="E522">
        <v>19042.827791219999</v>
      </c>
      <c r="F522">
        <v>680.35</v>
      </c>
      <c r="G522">
        <v>0.44453745079441698</v>
      </c>
      <c r="H522">
        <f>(Table2[[#This Row],[1Y Return vs Nifty]]-AVERAGE(Table2[1Y Return vs Nifty]))/_xlfn.STDEV.P(Table2[1Y Return vs Nifty])</f>
        <v>-0.45967328708870175</v>
      </c>
      <c r="I522">
        <v>7.8949933552879603</v>
      </c>
      <c r="J522">
        <f>(Table2[[#This Row],[1M Return vs Nifty]]-AVERAGE(Table2[1M Return vs Nifty]))/_xlfn.STDEV.P(Table2[1M Return vs Nifty])</f>
        <v>0.51934021651814077</v>
      </c>
      <c r="K522">
        <v>-23.9913308750066</v>
      </c>
      <c r="L522">
        <f>(Table2[[#This Row],[6M Return vs Nifty]]-AVERAGE(Table2[6M Return vs Nifty]))/_xlfn.STDEV.P(Table2[6M Return vs Nifty])</f>
        <v>-1.2188417366486486</v>
      </c>
      <c r="M522">
        <v>-0.66614429514698403</v>
      </c>
      <c r="N522">
        <f>(Table2[[#This Row],[1W Return vs Nifty]]-AVERAGE(Table2[1W Return vs Nifty]))/_xlfn.STDEV.P(Table2[1W Return vs Nifty])</f>
        <v>-0.17134071316099628</v>
      </c>
      <c r="O522">
        <v>663</v>
      </c>
      <c r="P522">
        <v>650.24309264437795</v>
      </c>
      <c r="Q522">
        <v>639.05183251111396</v>
      </c>
      <c r="R522">
        <v>64.878206734725893</v>
      </c>
      <c r="S522" s="1">
        <f>(Table2[[#This Row],[Close Price]]-Table2[[#This Row],[20D EMA]])/Table2[[#This Row],[20D EMA]]</f>
        <v>2.6168929110105616E-2</v>
      </c>
      <c r="T522" s="1">
        <f>(Table2[[#This Row],[Close Price]]-Table2[[#This Row],[50D EMA]])/Table2[[#This Row],[50D EMA]]</f>
        <v>4.6301002957501197E-2</v>
      </c>
      <c r="U522" s="1">
        <f>(Table2[[#This Row],[Close Price]]-Table2[[#This Row],[200D EMA]])/Table2[[#This Row],[200D EMA]]</f>
        <v>6.4624128103361378E-2</v>
      </c>
      <c r="V522">
        <v>0.52283695167686906</v>
      </c>
      <c r="W522">
        <v>673.5</v>
      </c>
      <c r="X522">
        <v>686</v>
      </c>
      <c r="Y522">
        <v>673.5</v>
      </c>
      <c r="Z522">
        <v>686</v>
      </c>
      <c r="AA522">
        <v>650.1</v>
      </c>
      <c r="AB522">
        <v>697.2</v>
      </c>
      <c r="AC522" s="1">
        <f>(Table2[[#This Row],[Close Price]]/Table2[[#This Row],[Day Low]])-1</f>
        <v>1.0170749814402358E-2</v>
      </c>
      <c r="AD522" s="1">
        <f>(Table2[[#This Row],[Day High]]/Table2[[#This Row],[Close Price]])-1</f>
        <v>8.3045491291247053E-3</v>
      </c>
      <c r="AE522" s="1">
        <f>(Table2[[#This Row],[Close Price]]/Table2[[#This Row],[Current Week Low]])-1</f>
        <v>1.0170749814402358E-2</v>
      </c>
      <c r="AF522" s="1">
        <f>(Table2[[#This Row],[Current Week High]]/Table2[[#This Row],[Close Price]])-1</f>
        <v>8.3045491291247053E-3</v>
      </c>
      <c r="AG522" s="1">
        <f>(Table2[[#This Row],[Close Price]]/Table2[[#This Row],[Current Month Low]])-1</f>
        <v>4.653130287648044E-2</v>
      </c>
      <c r="AH522" s="1">
        <f>(Table2[[#This Row],[Current Month High]]/Table2[[#This Row],[Close Price]])-1</f>
        <v>2.4766664216947287E-2</v>
      </c>
      <c r="AI522">
        <v>27.8753582714779</v>
      </c>
      <c r="AJ522">
        <v>44.878620102214597</v>
      </c>
      <c r="AK522" t="str">
        <f>IF(AND(Table2[[#This Row],[20D EMA]]&gt;Table2[[#This Row],[50D EMA]],Table2[[#This Row],[50D EMA]]&gt;Table2[[#This Row],[200D EMA]]),"Uptrend","Downtrend/NoTrend")</f>
        <v>Uptrend</v>
      </c>
      <c r="AL522">
        <v>-0.04</v>
      </c>
      <c r="AM522" t="s">
        <v>3215</v>
      </c>
      <c r="AN522">
        <v>3.57</v>
      </c>
      <c r="AO522" t="s">
        <v>3216</v>
      </c>
      <c r="AP522">
        <v>8.0554908233574002E-2</v>
      </c>
      <c r="AQ522">
        <f>(Table2[[#This Row],[Sharpe Ratio]]-AVERAGE(Table2[Sharpe Ratio]))/_xlfn.STDEV.P(Table2[Sharpe Ratio])</f>
        <v>0.2013803419141571</v>
      </c>
      <c r="AR5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-1.1291351784660488</v>
      </c>
      <c r="AS522">
        <f>_xlfn.RANK.AVG(Table2[[#This Row],[1Y Return vs Nifty Z-Score]],Table2[1Y Return vs Nifty Z-Score])</f>
        <v>457</v>
      </c>
      <c r="AT522">
        <f>_xlfn.RANK.AVG(Table2[[#This Row],[6M Return vs Nifty Z-Score]],Table2[6M Return vs Nifty Z-Score])</f>
        <v>700</v>
      </c>
      <c r="AU522">
        <f>_xlfn.RANK.AVG(Table2[[#This Row],[Sharpe Ratio Z-Score]],Table2[Sharpe Ratio Z-Score])</f>
        <v>295</v>
      </c>
      <c r="AV522">
        <f>(Table2[[#This Row],[Rank 1Y]]+Table2[[#This Row],[Rank 6M]]+Table2[[#This Row],[Rank Sharpe]])/3</f>
        <v>484</v>
      </c>
    </row>
    <row r="523" spans="1:48" x14ac:dyDescent="0.3">
      <c r="A523" t="s">
        <v>405</v>
      </c>
      <c r="B523" t="s">
        <v>406</v>
      </c>
      <c r="C523" t="s">
        <v>3170</v>
      </c>
      <c r="D523" t="s">
        <v>34</v>
      </c>
      <c r="E523">
        <v>59349.376385664</v>
      </c>
      <c r="F523">
        <v>49.64</v>
      </c>
      <c r="G523">
        <v>-18.957048436127899</v>
      </c>
      <c r="H523">
        <f>(Table2[[#This Row],[1Y Return vs Nifty]]-AVERAGE(Table2[1Y Return vs Nifty]))/_xlfn.STDEV.P(Table2[1Y Return vs Nifty])</f>
        <v>-0.7826832524885966</v>
      </c>
      <c r="I523">
        <v>-5.0974422909910801</v>
      </c>
      <c r="J523">
        <f>(Table2[[#This Row],[1M Return vs Nifty]]-AVERAGE(Table2[1M Return vs Nifty]))/_xlfn.STDEV.P(Table2[1M Return vs Nifty])</f>
        <v>-0.73600152239827199</v>
      </c>
      <c r="K523">
        <v>-17.1555839974408</v>
      </c>
      <c r="L523">
        <f>(Table2[[#This Row],[6M Return vs Nifty]]-AVERAGE(Table2[6M Return vs Nifty]))/_xlfn.STDEV.P(Table2[6M Return vs Nifty])</f>
        <v>-1.015333054966566</v>
      </c>
      <c r="M523">
        <v>9.4377699494781794E-2</v>
      </c>
      <c r="N523">
        <f>(Table2[[#This Row],[1W Return vs Nifty]]-AVERAGE(Table2[1W Return vs Nifty]))/_xlfn.STDEV.P(Table2[1W Return vs Nifty])</f>
        <v>1.2589805204899709E-2</v>
      </c>
      <c r="O523">
        <v>50.23</v>
      </c>
      <c r="P523">
        <v>52.0192672059774</v>
      </c>
      <c r="Q523">
        <v>49.799779052148097</v>
      </c>
      <c r="R523">
        <v>47.366482004571303</v>
      </c>
      <c r="S523" s="1">
        <f>(Table2[[#This Row],[Close Price]]-Table2[[#This Row],[20D EMA]])/Table2[[#This Row],[20D EMA]]</f>
        <v>-1.1745968544694334E-2</v>
      </c>
      <c r="T523" s="1">
        <f>(Table2[[#This Row],[Close Price]]-Table2[[#This Row],[50D EMA]])/Table2[[#This Row],[50D EMA]]</f>
        <v>-4.5738191515777515E-2</v>
      </c>
      <c r="U523" s="1">
        <f>(Table2[[#This Row],[Close Price]]-Table2[[#This Row],[200D EMA]])/Table2[[#This Row],[200D EMA]]</f>
        <v>-3.208428936618022E-3</v>
      </c>
      <c r="V523">
        <v>0.42107436304403101</v>
      </c>
      <c r="W523">
        <v>49.3</v>
      </c>
      <c r="X523">
        <v>50.57</v>
      </c>
      <c r="Y523">
        <v>49.3</v>
      </c>
      <c r="Z523">
        <v>50.57</v>
      </c>
      <c r="AA523">
        <v>47.72</v>
      </c>
      <c r="AB523">
        <v>51.39</v>
      </c>
      <c r="AC523" s="1">
        <f>(Table2[[#This Row],[Close Price]]/Table2[[#This Row],[Day Low]])-1</f>
        <v>6.8965517241379448E-3</v>
      </c>
      <c r="AD523" s="1">
        <f>(Table2[[#This Row],[Day High]]/Table2[[#This Row],[Close Price]])-1</f>
        <v>1.8734891216760641E-2</v>
      </c>
      <c r="AE523" s="1">
        <f>(Table2[[#This Row],[Close Price]]/Table2[[#This Row],[Current Week Low]])-1</f>
        <v>6.8965517241379448E-3</v>
      </c>
      <c r="AF523" s="1">
        <f>(Table2[[#This Row],[Current Week High]]/Table2[[#This Row],[Close Price]])-1</f>
        <v>1.8734891216760641E-2</v>
      </c>
      <c r="AG523" s="1">
        <f>(Table2[[#This Row],[Close Price]]/Table2[[#This Row],[Current Month Low]])-1</f>
        <v>4.0234702430846703E-2</v>
      </c>
      <c r="AH523" s="1">
        <f>(Table2[[#This Row],[Current Month High]]/Table2[[#This Row],[Close Price]])-1</f>
        <v>3.5253827558420658E-2</v>
      </c>
      <c r="AI523">
        <v>42.324738114423802</v>
      </c>
      <c r="AJ523">
        <v>42.848920863309303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-0.08</v>
      </c>
      <c r="AM523" t="s">
        <v>3215</v>
      </c>
      <c r="AN523">
        <v>-2.81</v>
      </c>
      <c r="AO523" t="s">
        <v>3215</v>
      </c>
      <c r="AP523">
        <v>0.115086860877395</v>
      </c>
      <c r="AQ523">
        <f>(Table2[[#This Row],[Sharpe Ratio]]-AVERAGE(Table2[Sharpe Ratio]))/_xlfn.STDEV.P(Table2[Sharpe Ratio])</f>
        <v>0.60305355954523221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597</v>
      </c>
      <c r="AT523">
        <f>_xlfn.RANK.AVG(Table2[[#This Row],[6M Return vs Nifty Z-Score]],Table2[6M Return vs Nifty Z-Score])</f>
        <v>665</v>
      </c>
      <c r="AU523">
        <f>_xlfn.RANK.AVG(Table2[[#This Row],[Sharpe Ratio Z-Score]],Table2[Sharpe Ratio Z-Score])</f>
        <v>192</v>
      </c>
      <c r="AV523">
        <f>(Table2[[#This Row],[Rank 1Y]]+Table2[[#This Row],[Rank 6M]]+Table2[[#This Row],[Rank Sharpe]])/3</f>
        <v>484.66666666666669</v>
      </c>
    </row>
    <row r="524" spans="1:48" x14ac:dyDescent="0.3">
      <c r="A524" t="s">
        <v>1235</v>
      </c>
      <c r="B524" t="s">
        <v>1236</v>
      </c>
      <c r="C524" t="s">
        <v>3180</v>
      </c>
      <c r="D524" t="s">
        <v>464</v>
      </c>
      <c r="E524">
        <v>9885.7748962200003</v>
      </c>
      <c r="F524">
        <v>329.8</v>
      </c>
      <c r="G524">
        <v>-15.3164311688403</v>
      </c>
      <c r="H524">
        <f>(Table2[[#This Row],[1Y Return vs Nifty]]-AVERAGE(Table2[1Y Return vs Nifty]))/_xlfn.STDEV.P(Table2[1Y Return vs Nifty])</f>
        <v>-0.72207193625936594</v>
      </c>
      <c r="I524">
        <v>9.5857802732646498</v>
      </c>
      <c r="J524">
        <f>(Table2[[#This Row],[1M Return vs Nifty]]-AVERAGE(Table2[1M Return vs Nifty]))/_xlfn.STDEV.P(Table2[1M Return vs Nifty])</f>
        <v>0.68270568913126517</v>
      </c>
      <c r="K524">
        <v>28.979567419753501</v>
      </c>
      <c r="L524">
        <f>(Table2[[#This Row],[6M Return vs Nifty]]-AVERAGE(Table2[6M Return vs Nifty]))/_xlfn.STDEV.P(Table2[6M Return vs Nifty])</f>
        <v>0.35816775076541302</v>
      </c>
      <c r="M524">
        <v>15.0380765673104</v>
      </c>
      <c r="N524">
        <f>(Table2[[#This Row],[1W Return vs Nifty]]-AVERAGE(Table2[1W Return vs Nifty]))/_xlfn.STDEV.P(Table2[1W Return vs Nifty])</f>
        <v>3.6266894610023286</v>
      </c>
      <c r="O524">
        <v>295.39999999999998</v>
      </c>
      <c r="P524">
        <v>290.56087771452002</v>
      </c>
      <c r="Q524">
        <v>282.81557910116101</v>
      </c>
      <c r="R524">
        <v>85.008744988059604</v>
      </c>
      <c r="S524" s="1">
        <f>(Table2[[#This Row],[Close Price]]-Table2[[#This Row],[20D EMA]])/Table2[[#This Row],[20D EMA]]</f>
        <v>0.11645226811103601</v>
      </c>
      <c r="T524" s="1">
        <f>(Table2[[#This Row],[Close Price]]-Table2[[#This Row],[50D EMA]])/Table2[[#This Row],[50D EMA]]</f>
        <v>0.13504613075967151</v>
      </c>
      <c r="U524" s="1">
        <f>(Table2[[#This Row],[Close Price]]-Table2[[#This Row],[200D EMA]])/Table2[[#This Row],[200D EMA]]</f>
        <v>0.16613095024030847</v>
      </c>
      <c r="V524">
        <v>2.0395879638943701</v>
      </c>
      <c r="W524">
        <v>317.85000000000002</v>
      </c>
      <c r="X524">
        <v>334</v>
      </c>
      <c r="Y524">
        <v>317.85000000000002</v>
      </c>
      <c r="Z524">
        <v>334</v>
      </c>
      <c r="AA524">
        <v>272</v>
      </c>
      <c r="AB524">
        <v>345.15</v>
      </c>
      <c r="AC524" s="1">
        <f>(Table2[[#This Row],[Close Price]]/Table2[[#This Row],[Day Low]])-1</f>
        <v>3.7596350479786045E-2</v>
      </c>
      <c r="AD524" s="1">
        <f>(Table2[[#This Row],[Day High]]/Table2[[#This Row],[Close Price]])-1</f>
        <v>1.2734990903577881E-2</v>
      </c>
      <c r="AE524" s="1">
        <f>(Table2[[#This Row],[Close Price]]/Table2[[#This Row],[Current Week Low]])-1</f>
        <v>3.7596350479786045E-2</v>
      </c>
      <c r="AF524" s="1">
        <f>(Table2[[#This Row],[Current Week High]]/Table2[[#This Row],[Close Price]])-1</f>
        <v>1.2734990903577881E-2</v>
      </c>
      <c r="AG524" s="1">
        <f>(Table2[[#This Row],[Close Price]]/Table2[[#This Row],[Current Month Low]])-1</f>
        <v>0.21250000000000013</v>
      </c>
      <c r="AH524" s="1">
        <f>(Table2[[#This Row],[Current Month High]]/Table2[[#This Row],[Close Price]])-1</f>
        <v>4.6543359611885826E-2</v>
      </c>
      <c r="AI524">
        <v>4.65433596118858</v>
      </c>
      <c r="AJ524">
        <v>54.835680751173697</v>
      </c>
      <c r="AK524" t="str">
        <f>IF(AND(Table2[[#This Row],[20D EMA]]&gt;Table2[[#This Row],[50D EMA]],Table2[[#This Row],[50D EMA]]&gt;Table2[[#This Row],[200D EMA]]),"Uptrend","Downtrend/NoTrend")</f>
        <v>Uptrend</v>
      </c>
      <c r="AL524">
        <v>0</v>
      </c>
      <c r="AM524" t="s">
        <v>3217</v>
      </c>
      <c r="AN524">
        <v>18.95</v>
      </c>
      <c r="AO524" t="s">
        <v>3216</v>
      </c>
      <c r="AP524">
        <v>-5.3386678990434998E-2</v>
      </c>
      <c r="AQ524">
        <f>(Table2[[#This Row],[Sharpe Ratio]]-AVERAGE(Table2[Sharpe Ratio]))/_xlfn.STDEV.P(Table2[Sharpe Ratio])</f>
        <v>-1.356618676264963</v>
      </c>
      <c r="AR5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2.5888722883746782</v>
      </c>
      <c r="AS524">
        <f>_xlfn.RANK.AVG(Table2[[#This Row],[1Y Return vs Nifty Z-Score]],Table2[1Y Return vs Nifty Z-Score])</f>
        <v>573</v>
      </c>
      <c r="AT524">
        <f>_xlfn.RANK.AVG(Table2[[#This Row],[6M Return vs Nifty Z-Score]],Table2[6M Return vs Nifty Z-Score])</f>
        <v>215</v>
      </c>
      <c r="AU524">
        <f>_xlfn.RANK.AVG(Table2[[#This Row],[Sharpe Ratio Z-Score]],Table2[Sharpe Ratio Z-Score])</f>
        <v>670</v>
      </c>
      <c r="AV524">
        <f>(Table2[[#This Row],[Rank 1Y]]+Table2[[#This Row],[Rank 6M]]+Table2[[#This Row],[Rank Sharpe]])/3</f>
        <v>486</v>
      </c>
    </row>
    <row r="525" spans="1:48" x14ac:dyDescent="0.3">
      <c r="A525" t="s">
        <v>415</v>
      </c>
      <c r="B525" t="s">
        <v>416</v>
      </c>
      <c r="C525" t="s">
        <v>3181</v>
      </c>
      <c r="D525" t="s">
        <v>417</v>
      </c>
      <c r="E525">
        <v>58574.512144979999</v>
      </c>
      <c r="F525">
        <v>951.5</v>
      </c>
      <c r="G525">
        <v>3.6316621548277901</v>
      </c>
      <c r="H525">
        <f>(Table2[[#This Row],[1Y Return vs Nifty]]-AVERAGE(Table2[1Y Return vs Nifty]))/_xlfn.STDEV.P(Table2[1Y Return vs Nifty])</f>
        <v>-0.40661200403818121</v>
      </c>
      <c r="I525">
        <v>-2.8369642582252399</v>
      </c>
      <c r="J525">
        <f>(Table2[[#This Row],[1M Return vs Nifty]]-AVERAGE(Table2[1M Return vs Nifty]))/_xlfn.STDEV.P(Table2[1M Return vs Nifty])</f>
        <v>-0.5175919414936081</v>
      </c>
      <c r="K525">
        <v>-3.95878359501764</v>
      </c>
      <c r="L525">
        <f>(Table2[[#This Row],[6M Return vs Nifty]]-AVERAGE(Table2[6M Return vs Nifty]))/_xlfn.STDEV.P(Table2[6M Return vs Nifty])</f>
        <v>-0.62244790277744944</v>
      </c>
      <c r="M525">
        <v>0.98574428662710301</v>
      </c>
      <c r="N525">
        <f>(Table2[[#This Row],[1W Return vs Nifty]]-AVERAGE(Table2[1W Return vs Nifty]))/_xlfn.STDEV.P(Table2[1W Return vs Nifty])</f>
        <v>0.22816479130706205</v>
      </c>
      <c r="O525">
        <v>963.88</v>
      </c>
      <c r="P525">
        <v>988.25946512859298</v>
      </c>
      <c r="Q525">
        <v>947.48333487523905</v>
      </c>
      <c r="R525">
        <v>52.1139887679034</v>
      </c>
      <c r="S525" s="1">
        <f>(Table2[[#This Row],[Close Price]]-Table2[[#This Row],[20D EMA]])/Table2[[#This Row],[20D EMA]]</f>
        <v>-1.2843922479976755E-2</v>
      </c>
      <c r="T525" s="1">
        <f>(Table2[[#This Row],[Close Price]]-Table2[[#This Row],[50D EMA]])/Table2[[#This Row],[50D EMA]]</f>
        <v>-3.7196168036508319E-2</v>
      </c>
      <c r="U525" s="1">
        <f>(Table2[[#This Row],[Close Price]]-Table2[[#This Row],[200D EMA]])/Table2[[#This Row],[200D EMA]]</f>
        <v>4.2392989690840811E-3</v>
      </c>
      <c r="V525">
        <v>0.84857550407321203</v>
      </c>
      <c r="W525">
        <v>950.35</v>
      </c>
      <c r="X525">
        <v>965.9</v>
      </c>
      <c r="Y525">
        <v>950.35</v>
      </c>
      <c r="Z525">
        <v>965.9</v>
      </c>
      <c r="AA525">
        <v>931</v>
      </c>
      <c r="AB525">
        <v>979.5</v>
      </c>
      <c r="AC525" s="1">
        <f>(Table2[[#This Row],[Close Price]]/Table2[[#This Row],[Day Low]])-1</f>
        <v>1.2100804966590495E-3</v>
      </c>
      <c r="AD525" s="1">
        <f>(Table2[[#This Row],[Day High]]/Table2[[#This Row],[Close Price]])-1</f>
        <v>1.5133998949027783E-2</v>
      </c>
      <c r="AE525" s="1">
        <f>(Table2[[#This Row],[Close Price]]/Table2[[#This Row],[Current Week Low]])-1</f>
        <v>1.2100804966590495E-3</v>
      </c>
      <c r="AF525" s="1">
        <f>(Table2[[#This Row],[Current Week High]]/Table2[[#This Row],[Close Price]])-1</f>
        <v>1.5133998949027783E-2</v>
      </c>
      <c r="AG525" s="1">
        <f>(Table2[[#This Row],[Close Price]]/Table2[[#This Row],[Current Month Low]])-1</f>
        <v>2.2019334049409256E-2</v>
      </c>
      <c r="AH525" s="1">
        <f>(Table2[[#This Row],[Current Month High]]/Table2[[#This Row],[Close Price]])-1</f>
        <v>2.942722017866517E-2</v>
      </c>
      <c r="AI525">
        <v>24.014713610089299</v>
      </c>
      <c r="AJ525">
        <v>41.550133888723501</v>
      </c>
      <c r="AK525" t="str">
        <f>IF(AND(Table2[[#This Row],[20D EMA]]&gt;Table2[[#This Row],[50D EMA]],Table2[[#This Row],[50D EMA]]&gt;Table2[[#This Row],[200D EMA]]),"Uptrend","Downtrend/NoTrend")</f>
        <v>Downtrend/NoTrend</v>
      </c>
      <c r="AL525">
        <v>-0.12</v>
      </c>
      <c r="AM525" t="s">
        <v>3215</v>
      </c>
      <c r="AN525">
        <v>-1.19</v>
      </c>
      <c r="AO525" t="s">
        <v>3215</v>
      </c>
      <c r="AP525">
        <v>9.7163993037160008E-3</v>
      </c>
      <c r="AQ525">
        <f>(Table2[[#This Row],[Sharpe Ratio]]-AVERAGE(Table2[Sharpe Ratio]))/_xlfn.STDEV.P(Table2[Sharpe Ratio])</f>
        <v>-0.62260815672451264</v>
      </c>
      <c r="AR5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5">
        <f>_xlfn.RANK.AVG(Table2[[#This Row],[1Y Return vs Nifty Z-Score]],Table2[1Y Return vs Nifty Z-Score])</f>
        <v>429</v>
      </c>
      <c r="AT525">
        <f>_xlfn.RANK.AVG(Table2[[#This Row],[6M Return vs Nifty Z-Score]],Table2[6M Return vs Nifty Z-Score])</f>
        <v>531</v>
      </c>
      <c r="AU525">
        <f>_xlfn.RANK.AVG(Table2[[#This Row],[Sharpe Ratio Z-Score]],Table2[Sharpe Ratio Z-Score])</f>
        <v>500</v>
      </c>
      <c r="AV525">
        <f>(Table2[[#This Row],[Rank 1Y]]+Table2[[#This Row],[Rank 6M]]+Table2[[#This Row],[Rank Sharpe]])/3</f>
        <v>486.66666666666669</v>
      </c>
    </row>
    <row r="526" spans="1:48" x14ac:dyDescent="0.3">
      <c r="A526" t="s">
        <v>512</v>
      </c>
      <c r="B526" t="s">
        <v>513</v>
      </c>
      <c r="C526" t="s">
        <v>3170</v>
      </c>
      <c r="D526" t="s">
        <v>514</v>
      </c>
      <c r="E526">
        <v>41696.694555725</v>
      </c>
      <c r="F526">
        <v>682.15</v>
      </c>
      <c r="G526">
        <v>-47.589031156956999</v>
      </c>
      <c r="H526">
        <f>(Table2[[#This Row],[1Y Return vs Nifty]]-AVERAGE(Table2[1Y Return vs Nifty]))/_xlfn.STDEV.P(Table2[1Y Return vs Nifty])</f>
        <v>-1.2593667463992315</v>
      </c>
      <c r="I526">
        <v>17.819938614970201</v>
      </c>
      <c r="J526">
        <f>(Table2[[#This Row],[1M Return vs Nifty]]-AVERAGE(Table2[1M Return vs Nifty]))/_xlfn.STDEV.P(Table2[1M Return vs Nifty])</f>
        <v>1.4782980578454485</v>
      </c>
      <c r="K526">
        <v>60.011433376802003</v>
      </c>
      <c r="L526">
        <f>(Table2[[#This Row],[6M Return vs Nifty]]-AVERAGE(Table2[6M Return vs Nifty]))/_xlfn.STDEV.P(Table2[6M Return vs Nifty])</f>
        <v>1.2820249742942775</v>
      </c>
      <c r="M526">
        <v>6.8212932040736902</v>
      </c>
      <c r="N526">
        <f>(Table2[[#This Row],[1W Return vs Nifty]]-AVERAGE(Table2[1W Return vs Nifty]))/_xlfn.STDEV.P(Table2[1W Return vs Nifty])</f>
        <v>1.6394790529558327</v>
      </c>
      <c r="O526">
        <v>609.59</v>
      </c>
      <c r="P526">
        <v>547.00132142433597</v>
      </c>
      <c r="Q526">
        <v>531.53079551601604</v>
      </c>
      <c r="R526">
        <v>67.452029079471799</v>
      </c>
      <c r="S526" s="1">
        <f>(Table2[[#This Row],[Close Price]]-Table2[[#This Row],[20D EMA]])/Table2[[#This Row],[20D EMA]]</f>
        <v>0.11903082399645654</v>
      </c>
      <c r="T526" s="1">
        <f>(Table2[[#This Row],[Close Price]]-Table2[[#This Row],[50D EMA]])/Table2[[#This Row],[50D EMA]]</f>
        <v>0.24707194166140323</v>
      </c>
      <c r="U526" s="1">
        <f>(Table2[[#This Row],[Close Price]]-Table2[[#This Row],[200D EMA]])/Table2[[#This Row],[200D EMA]]</f>
        <v>0.28336872624240167</v>
      </c>
      <c r="V526">
        <v>1.8091210790044301</v>
      </c>
      <c r="W526">
        <v>658.8</v>
      </c>
      <c r="X526">
        <v>687.8</v>
      </c>
      <c r="Y526">
        <v>658.8</v>
      </c>
      <c r="Z526">
        <v>687.8</v>
      </c>
      <c r="AA526">
        <v>583.6</v>
      </c>
      <c r="AB526">
        <v>687.8</v>
      </c>
      <c r="AC526" s="1">
        <f>(Table2[[#This Row],[Close Price]]/Table2[[#This Row],[Day Low]])-1</f>
        <v>3.5443230115361324E-2</v>
      </c>
      <c r="AD526" s="1">
        <f>(Table2[[#This Row],[Day High]]/Table2[[#This Row],[Close Price]])-1</f>
        <v>8.2826357839185238E-3</v>
      </c>
      <c r="AE526" s="1">
        <f>(Table2[[#This Row],[Close Price]]/Table2[[#This Row],[Current Week Low]])-1</f>
        <v>3.5443230115361324E-2</v>
      </c>
      <c r="AF526" s="1">
        <f>(Table2[[#This Row],[Current Week High]]/Table2[[#This Row],[Close Price]])-1</f>
        <v>8.2826357839185238E-3</v>
      </c>
      <c r="AG526" s="1">
        <f>(Table2[[#This Row],[Close Price]]/Table2[[#This Row],[Current Month Low]])-1</f>
        <v>0.16886566141192594</v>
      </c>
      <c r="AH526" s="1">
        <f>(Table2[[#This Row],[Current Month High]]/Table2[[#This Row],[Close Price]])-1</f>
        <v>8.2826357839185238E-3</v>
      </c>
      <c r="AI526">
        <v>46.346111559041198</v>
      </c>
      <c r="AJ526">
        <v>120.04838709677399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0.41</v>
      </c>
      <c r="AM526" t="s">
        <v>3216</v>
      </c>
      <c r="AN526">
        <v>23.02</v>
      </c>
      <c r="AO526" t="s">
        <v>3216</v>
      </c>
      <c r="AP526">
        <v>-6.0128311441533001E-2</v>
      </c>
      <c r="AQ526">
        <f>(Table2[[#This Row],[Sharpe Ratio]]-AVERAGE(Table2[Sharpe Ratio]))/_xlfn.STDEV.P(Table2[Sharpe Ratio])</f>
        <v>-1.4350368655474954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1.7053984731488319</v>
      </c>
      <c r="AS526">
        <f>_xlfn.RANK.AVG(Table2[[#This Row],[1Y Return vs Nifty Z-Score]],Table2[1Y Return vs Nifty Z-Score])</f>
        <v>715</v>
      </c>
      <c r="AT526">
        <f>_xlfn.RANK.AVG(Table2[[#This Row],[6M Return vs Nifty Z-Score]],Table2[6M Return vs Nifty Z-Score])</f>
        <v>71</v>
      </c>
      <c r="AU526">
        <f>_xlfn.RANK.AVG(Table2[[#This Row],[Sharpe Ratio Z-Score]],Table2[Sharpe Ratio Z-Score])</f>
        <v>676</v>
      </c>
      <c r="AV526">
        <f>(Table2[[#This Row],[Rank 1Y]]+Table2[[#This Row],[Rank 6M]]+Table2[[#This Row],[Rank Sharpe]])/3</f>
        <v>487.33333333333331</v>
      </c>
    </row>
    <row r="527" spans="1:48" x14ac:dyDescent="0.3">
      <c r="A527" t="s">
        <v>883</v>
      </c>
      <c r="B527" t="s">
        <v>884</v>
      </c>
      <c r="C527" t="s">
        <v>3171</v>
      </c>
      <c r="D527" t="s">
        <v>27</v>
      </c>
      <c r="E527">
        <v>17957.966100221998</v>
      </c>
      <c r="F527">
        <v>91.86</v>
      </c>
      <c r="G527">
        <v>-38.5973610747427</v>
      </c>
      <c r="H527">
        <f>(Table2[[#This Row],[1Y Return vs Nifty]]-AVERAGE(Table2[1Y Return vs Nifty]))/_xlfn.STDEV.P(Table2[1Y Return vs Nifty])</f>
        <v>-1.1096676929779838</v>
      </c>
      <c r="I527">
        <v>-1.36675026774756</v>
      </c>
      <c r="J527">
        <f>(Table2[[#This Row],[1M Return vs Nifty]]-AVERAGE(Table2[1M Return vs Nifty]))/_xlfn.STDEV.P(Table2[1M Return vs Nifty])</f>
        <v>-0.3755384391609593</v>
      </c>
      <c r="K527">
        <v>-0.43335079585985498</v>
      </c>
      <c r="L527">
        <f>(Table2[[#This Row],[6M Return vs Nifty]]-AVERAGE(Table2[6M Return vs Nifty]))/_xlfn.STDEV.P(Table2[6M Return vs Nifty])</f>
        <v>-0.51749138607698608</v>
      </c>
      <c r="M527">
        <v>-1.41149198302038</v>
      </c>
      <c r="N527">
        <f>(Table2[[#This Row],[1W Return vs Nifty]]-AVERAGE(Table2[1W Return vs Nifty]))/_xlfn.STDEV.P(Table2[1W Return vs Nifty])</f>
        <v>-0.35160135987372065</v>
      </c>
      <c r="O527">
        <v>92.98</v>
      </c>
      <c r="P527">
        <v>90.999387198073407</v>
      </c>
      <c r="Q527">
        <v>86.460682864170295</v>
      </c>
      <c r="R527">
        <v>44.323536057013499</v>
      </c>
      <c r="S527" s="1">
        <f>(Table2[[#This Row],[Close Price]]-Table2[[#This Row],[20D EMA]])/Table2[[#This Row],[20D EMA]]</f>
        <v>-1.2045601204560169E-2</v>
      </c>
      <c r="T527" s="1">
        <f>(Table2[[#This Row],[Close Price]]-Table2[[#This Row],[50D EMA]])/Table2[[#This Row],[50D EMA]]</f>
        <v>9.4573472242548556E-3</v>
      </c>
      <c r="U527" s="1">
        <f>(Table2[[#This Row],[Close Price]]-Table2[[#This Row],[200D EMA]])/Table2[[#This Row],[200D EMA]]</f>
        <v>6.2448236087980363E-2</v>
      </c>
      <c r="V527">
        <v>0.29205274409529802</v>
      </c>
      <c r="W527">
        <v>90.9</v>
      </c>
      <c r="X527">
        <v>92.89</v>
      </c>
      <c r="Y527">
        <v>90.9</v>
      </c>
      <c r="Z527">
        <v>92.89</v>
      </c>
      <c r="AA527">
        <v>88.88</v>
      </c>
      <c r="AB527">
        <v>98.8</v>
      </c>
      <c r="AC527" s="1">
        <f>(Table2[[#This Row],[Close Price]]/Table2[[#This Row],[Day Low]])-1</f>
        <v>1.0561056105610422E-2</v>
      </c>
      <c r="AD527" s="1">
        <f>(Table2[[#This Row],[Day High]]/Table2[[#This Row],[Close Price]])-1</f>
        <v>1.1212715001088558E-2</v>
      </c>
      <c r="AE527" s="1">
        <f>(Table2[[#This Row],[Close Price]]/Table2[[#This Row],[Current Week Low]])-1</f>
        <v>1.0561056105610422E-2</v>
      </c>
      <c r="AF527" s="1">
        <f>(Table2[[#This Row],[Current Week High]]/Table2[[#This Row],[Close Price]])-1</f>
        <v>1.1212715001088558E-2</v>
      </c>
      <c r="AG527" s="1">
        <f>(Table2[[#This Row],[Close Price]]/Table2[[#This Row],[Current Month Low]])-1</f>
        <v>3.3528352835283659E-2</v>
      </c>
      <c r="AH527" s="1">
        <f>(Table2[[#This Row],[Current Month High]]/Table2[[#This Row],[Close Price]])-1</f>
        <v>7.5549749618985418E-2</v>
      </c>
      <c r="AI527">
        <v>21.2715001088613</v>
      </c>
      <c r="AJ527">
        <v>41.214450422751703</v>
      </c>
      <c r="AK527" t="str">
        <f>IF(AND(Table2[[#This Row],[20D EMA]]&gt;Table2[[#This Row],[50D EMA]],Table2[[#This Row],[50D EMA]]&gt;Table2[[#This Row],[200D EMA]]),"Uptrend","Downtrend/NoTrend")</f>
        <v>Uptrend</v>
      </c>
      <c r="AL527">
        <v>0.09</v>
      </c>
      <c r="AM527" t="s">
        <v>3216</v>
      </c>
      <c r="AN527">
        <v>-4.97</v>
      </c>
      <c r="AO527" t="s">
        <v>3215</v>
      </c>
      <c r="AP527">
        <v>8.4429591426303005E-2</v>
      </c>
      <c r="AQ527">
        <f>(Table2[[#This Row],[Sharpe Ratio]]-AVERAGE(Table2[Sharpe Ratio]))/_xlfn.STDEV.P(Table2[Sharpe Ratio])</f>
        <v>0.24645038128834215</v>
      </c>
      <c r="AR5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-2.1078484968013078</v>
      </c>
      <c r="AS527">
        <f>_xlfn.RANK.AVG(Table2[[#This Row],[1Y Return vs Nifty Z-Score]],Table2[1Y Return vs Nifty Z-Score])</f>
        <v>692</v>
      </c>
      <c r="AT527">
        <f>_xlfn.RANK.AVG(Table2[[#This Row],[6M Return vs Nifty Z-Score]],Table2[6M Return vs Nifty Z-Score])</f>
        <v>490</v>
      </c>
      <c r="AU527">
        <f>_xlfn.RANK.AVG(Table2[[#This Row],[Sharpe Ratio Z-Score]],Table2[Sharpe Ratio Z-Score])</f>
        <v>280</v>
      </c>
      <c r="AV527">
        <f>(Table2[[#This Row],[Rank 1Y]]+Table2[[#This Row],[Rank 6M]]+Table2[[#This Row],[Rank Sharpe]])/3</f>
        <v>487.33333333333331</v>
      </c>
    </row>
    <row r="528" spans="1:48" x14ac:dyDescent="0.3">
      <c r="A528" t="s">
        <v>680</v>
      </c>
      <c r="B528" t="s">
        <v>681</v>
      </c>
      <c r="C528" t="s">
        <v>3170</v>
      </c>
      <c r="D528" t="s">
        <v>543</v>
      </c>
      <c r="E528">
        <v>27425.698054249999</v>
      </c>
      <c r="F528">
        <v>856.05</v>
      </c>
      <c r="G528">
        <v>7.7873394152208801</v>
      </c>
      <c r="H528">
        <f>(Table2[[#This Row],[1Y Return vs Nifty]]-AVERAGE(Table2[1Y Return vs Nifty]))/_xlfn.STDEV.P(Table2[1Y Return vs Nifty])</f>
        <v>-0.33742564082456888</v>
      </c>
      <c r="I528">
        <v>0.50175403986288103</v>
      </c>
      <c r="J528">
        <f>(Table2[[#This Row],[1M Return vs Nifty]]-AVERAGE(Table2[1M Return vs Nifty]))/_xlfn.STDEV.P(Table2[1M Return vs Nifty])</f>
        <v>-0.19500173991933029</v>
      </c>
      <c r="K528">
        <v>3.3327692429293498</v>
      </c>
      <c r="L528">
        <f>(Table2[[#This Row],[6M Return vs Nifty]]-AVERAGE(Table2[6M Return vs Nifty]))/_xlfn.STDEV.P(Table2[6M Return vs Nifty])</f>
        <v>-0.40536931106776725</v>
      </c>
      <c r="M528">
        <v>-0.33774043657626202</v>
      </c>
      <c r="N528">
        <f>(Table2[[#This Row],[1W Return vs Nifty]]-AVERAGE(Table2[1W Return vs Nifty]))/_xlfn.STDEV.P(Table2[1W Return vs Nifty])</f>
        <v>-9.1916985292710793E-2</v>
      </c>
      <c r="O528">
        <v>826.59</v>
      </c>
      <c r="P528">
        <v>800.15313777641597</v>
      </c>
      <c r="Q528">
        <v>745.19375390816197</v>
      </c>
      <c r="R528">
        <v>67.054382173547296</v>
      </c>
      <c r="S528" s="1">
        <f>(Table2[[#This Row],[Close Price]]-Table2[[#This Row],[20D EMA]])/Table2[[#This Row],[20D EMA]]</f>
        <v>3.5640402134068792E-2</v>
      </c>
      <c r="T528" s="1">
        <f>(Table2[[#This Row],[Close Price]]-Table2[[#This Row],[50D EMA]])/Table2[[#This Row],[50D EMA]]</f>
        <v>6.9857705462379932E-2</v>
      </c>
      <c r="U528" s="1">
        <f>(Table2[[#This Row],[Close Price]]-Table2[[#This Row],[200D EMA]])/Table2[[#This Row],[200D EMA]]</f>
        <v>0.14876164153343127</v>
      </c>
      <c r="V528">
        <v>0.57829287528756101</v>
      </c>
      <c r="W528">
        <v>841.8</v>
      </c>
      <c r="X528">
        <v>858.8</v>
      </c>
      <c r="Y528">
        <v>841.8</v>
      </c>
      <c r="Z528">
        <v>858.8</v>
      </c>
      <c r="AA528">
        <v>810</v>
      </c>
      <c r="AB528">
        <v>858.8</v>
      </c>
      <c r="AC528" s="1">
        <f>(Table2[[#This Row],[Close Price]]/Table2[[#This Row],[Day Low]])-1</f>
        <v>1.6928011404133914E-2</v>
      </c>
      <c r="AD528" s="1">
        <f>(Table2[[#This Row],[Day High]]/Table2[[#This Row],[Close Price]])-1</f>
        <v>3.2124291805384342E-3</v>
      </c>
      <c r="AE528" s="1">
        <f>(Table2[[#This Row],[Close Price]]/Table2[[#This Row],[Current Week Low]])-1</f>
        <v>1.6928011404133914E-2</v>
      </c>
      <c r="AF528" s="1">
        <f>(Table2[[#This Row],[Current Week High]]/Table2[[#This Row],[Close Price]])-1</f>
        <v>3.2124291805384342E-3</v>
      </c>
      <c r="AG528" s="1">
        <f>(Table2[[#This Row],[Close Price]]/Table2[[#This Row],[Current Month Low]])-1</f>
        <v>5.6851851851851709E-2</v>
      </c>
      <c r="AH528" s="1">
        <f>(Table2[[#This Row],[Current Month High]]/Table2[[#This Row],[Close Price]])-1</f>
        <v>3.2124291805384342E-3</v>
      </c>
      <c r="AI528">
        <v>3.1364990362712399</v>
      </c>
      <c r="AJ528">
        <v>40.832442214361997</v>
      </c>
      <c r="AK528" t="str">
        <f>IF(AND(Table2[[#This Row],[20D EMA]]&gt;Table2[[#This Row],[50D EMA]],Table2[[#This Row],[50D EMA]]&gt;Table2[[#This Row],[200D EMA]]),"Uptrend","Downtrend/NoTrend")</f>
        <v>Uptrend</v>
      </c>
      <c r="AL528">
        <v>0.1</v>
      </c>
      <c r="AM528" t="s">
        <v>3216</v>
      </c>
      <c r="AN528">
        <v>4.72</v>
      </c>
      <c r="AO528" t="s">
        <v>3216</v>
      </c>
      <c r="AP528">
        <v>-2.051645774504E-2</v>
      </c>
      <c r="AQ528">
        <f>(Table2[[#This Row],[Sharpe Ratio]]-AVERAGE(Table2[Sharpe Ratio]))/_xlfn.STDEV.P(Table2[Sharpe Ratio])</f>
        <v>-0.97427460009683942</v>
      </c>
      <c r="AR5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-2.0039882772012163</v>
      </c>
      <c r="AS528">
        <f>_xlfn.RANK.AVG(Table2[[#This Row],[1Y Return vs Nifty Z-Score]],Table2[1Y Return vs Nifty Z-Score])</f>
        <v>403</v>
      </c>
      <c r="AT528">
        <f>_xlfn.RANK.AVG(Table2[[#This Row],[6M Return vs Nifty Z-Score]],Table2[6M Return vs Nifty Z-Score])</f>
        <v>440</v>
      </c>
      <c r="AU528">
        <f>_xlfn.RANK.AVG(Table2[[#This Row],[Sharpe Ratio Z-Score]],Table2[Sharpe Ratio Z-Score])</f>
        <v>621</v>
      </c>
      <c r="AV528">
        <f>(Table2[[#This Row],[Rank 1Y]]+Table2[[#This Row],[Rank 6M]]+Table2[[#This Row],[Rank Sharpe]])/3</f>
        <v>488</v>
      </c>
    </row>
    <row r="529" spans="1:48" x14ac:dyDescent="0.3">
      <c r="A529" t="s">
        <v>30</v>
      </c>
      <c r="B529" t="s">
        <v>31</v>
      </c>
      <c r="C529" t="s">
        <v>3169</v>
      </c>
      <c r="D529" t="s">
        <v>21</v>
      </c>
      <c r="E529">
        <v>805224.47893529001</v>
      </c>
      <c r="F529">
        <v>1950.25</v>
      </c>
      <c r="G529">
        <v>5.0215946694802396</v>
      </c>
      <c r="H529">
        <f>(Table2[[#This Row],[1Y Return vs Nifty]]-AVERAGE(Table2[1Y Return vs Nifty]))/_xlfn.STDEV.P(Table2[1Y Return vs Nifty])</f>
        <v>-0.38347152180735999</v>
      </c>
      <c r="I529">
        <v>2.3823403114695498</v>
      </c>
      <c r="J529">
        <f>(Table2[[#This Row],[1M Return vs Nifty]]-AVERAGE(Table2[1M Return vs Nifty]))/_xlfn.STDEV.P(Table2[1M Return vs Nifty])</f>
        <v>-1.3297669593058354E-2</v>
      </c>
      <c r="K529">
        <v>6.4307266695879903</v>
      </c>
      <c r="L529">
        <f>(Table2[[#This Row],[6M Return vs Nifty]]-AVERAGE(Table2[6M Return vs Nifty]))/_xlfn.STDEV.P(Table2[6M Return vs Nifty])</f>
        <v>-0.31313926757747584</v>
      </c>
      <c r="M529">
        <v>0.75647793364137195</v>
      </c>
      <c r="N529">
        <f>(Table2[[#This Row],[1W Return vs Nifty]]-AVERAGE(Table2[1W Return vs Nifty]))/_xlfn.STDEV.P(Table2[1W Return vs Nifty])</f>
        <v>0.17271724416756451</v>
      </c>
      <c r="O529">
        <v>1906.95</v>
      </c>
      <c r="P529">
        <v>1824.8609497375401</v>
      </c>
      <c r="Q529">
        <v>1637.1886645391601</v>
      </c>
      <c r="R529">
        <v>62.491873212373797</v>
      </c>
      <c r="S529" s="1">
        <f>(Table2[[#This Row],[Close Price]]-Table2[[#This Row],[20D EMA]])/Table2[[#This Row],[20D EMA]]</f>
        <v>2.2706416004614673E-2</v>
      </c>
      <c r="T529" s="1">
        <f>(Table2[[#This Row],[Close Price]]-Table2[[#This Row],[50D EMA]])/Table2[[#This Row],[50D EMA]]</f>
        <v>6.8711564177256337E-2</v>
      </c>
      <c r="U529" s="1">
        <f>(Table2[[#This Row],[Close Price]]-Table2[[#This Row],[200D EMA]])/Table2[[#This Row],[200D EMA]]</f>
        <v>0.19121885109616318</v>
      </c>
      <c r="V529">
        <v>0.72086992260737603</v>
      </c>
      <c r="W529">
        <v>1933.05</v>
      </c>
      <c r="X529">
        <v>1952</v>
      </c>
      <c r="Y529">
        <v>1933.05</v>
      </c>
      <c r="Z529">
        <v>1952</v>
      </c>
      <c r="AA529">
        <v>1889</v>
      </c>
      <c r="AB529">
        <v>1975.75</v>
      </c>
      <c r="AC529" s="1">
        <f>(Table2[[#This Row],[Close Price]]/Table2[[#This Row],[Day Low]])-1</f>
        <v>8.8978557202348263E-3</v>
      </c>
      <c r="AD529" s="1">
        <f>(Table2[[#This Row],[Day High]]/Table2[[#This Row],[Close Price]])-1</f>
        <v>8.9732085630056524E-4</v>
      </c>
      <c r="AE529" s="1">
        <f>(Table2[[#This Row],[Close Price]]/Table2[[#This Row],[Current Week Low]])-1</f>
        <v>8.8978557202348263E-3</v>
      </c>
      <c r="AF529" s="1">
        <f>(Table2[[#This Row],[Current Week High]]/Table2[[#This Row],[Close Price]])-1</f>
        <v>8.9732085630056524E-4</v>
      </c>
      <c r="AG529" s="1">
        <f>(Table2[[#This Row],[Close Price]]/Table2[[#This Row],[Current Month Low]])-1</f>
        <v>3.2424563260984751E-2</v>
      </c>
      <c r="AH529" s="1">
        <f>(Table2[[#This Row],[Current Month High]]/Table2[[#This Row],[Close Price]])-1</f>
        <v>1.3075246763235571E-2</v>
      </c>
      <c r="AI529">
        <v>1.30752467632355</v>
      </c>
      <c r="AJ529">
        <v>44.286612658602401</v>
      </c>
      <c r="AK529" t="str">
        <f>IF(AND(Table2[[#This Row],[20D EMA]]&gt;Table2[[#This Row],[50D EMA]],Table2[[#This Row],[50D EMA]]&gt;Table2[[#This Row],[200D EMA]]),"Uptrend","Downtrend/NoTrend")</f>
        <v>Uptrend</v>
      </c>
      <c r="AL529">
        <v>0.03</v>
      </c>
      <c r="AM529" t="s">
        <v>3216</v>
      </c>
      <c r="AN529">
        <v>0.87</v>
      </c>
      <c r="AO529" t="s">
        <v>3216</v>
      </c>
      <c r="AP529">
        <v>-2.8299969787974999E-2</v>
      </c>
      <c r="AQ529">
        <f>(Table2[[#This Row],[Sharpe Ratio]]-AVERAGE(Table2[Sharpe Ratio]))/_xlfn.STDEV.P(Table2[Sharpe Ratio])</f>
        <v>-1.0648118587049289</v>
      </c>
      <c r="AR5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-1.6020030735152586</v>
      </c>
      <c r="AS529">
        <f>_xlfn.RANK.AVG(Table2[[#This Row],[1Y Return vs Nifty Z-Score]],Table2[1Y Return vs Nifty Z-Score])</f>
        <v>415</v>
      </c>
      <c r="AT529">
        <f>_xlfn.RANK.AVG(Table2[[#This Row],[6M Return vs Nifty Z-Score]],Table2[6M Return vs Nifty Z-Score])</f>
        <v>414</v>
      </c>
      <c r="AU529">
        <f>_xlfn.RANK.AVG(Table2[[#This Row],[Sharpe Ratio Z-Score]],Table2[Sharpe Ratio Z-Score])</f>
        <v>637</v>
      </c>
      <c r="AV529">
        <f>(Table2[[#This Row],[Rank 1Y]]+Table2[[#This Row],[Rank 6M]]+Table2[[#This Row],[Rank Sharpe]])/3</f>
        <v>488.66666666666669</v>
      </c>
    </row>
    <row r="530" spans="1:48" x14ac:dyDescent="0.3">
      <c r="A530" t="s">
        <v>2059</v>
      </c>
      <c r="B530" t="s">
        <v>2060</v>
      </c>
      <c r="C530" t="s">
        <v>3172</v>
      </c>
      <c r="D530" t="s">
        <v>372</v>
      </c>
      <c r="E530">
        <v>3221.7737431999999</v>
      </c>
      <c r="F530">
        <v>2287</v>
      </c>
      <c r="G530">
        <v>-10.550744689945301</v>
      </c>
      <c r="H530">
        <f>(Table2[[#This Row],[1Y Return vs Nifty]]-AVERAGE(Table2[1Y Return vs Nifty]))/_xlfn.STDEV.P(Table2[1Y Return vs Nifty])</f>
        <v>-0.64272975085109829</v>
      </c>
      <c r="I530">
        <v>-2.3572451888946002</v>
      </c>
      <c r="J530">
        <f>(Table2[[#This Row],[1M Return vs Nifty]]-AVERAGE(Table2[1M Return vs Nifty]))/_xlfn.STDEV.P(Table2[1M Return vs Nifty])</f>
        <v>-0.47124101953561798</v>
      </c>
      <c r="K530">
        <v>26.478812601617701</v>
      </c>
      <c r="L530">
        <f>(Table2[[#This Row],[6M Return vs Nifty]]-AVERAGE(Table2[6M Return vs Nifty]))/_xlfn.STDEV.P(Table2[6M Return vs Nifty])</f>
        <v>0.28371717128021112</v>
      </c>
      <c r="M530">
        <v>-7.17644698497321</v>
      </c>
      <c r="N530">
        <f>(Table2[[#This Row],[1W Return vs Nifty]]-AVERAGE(Table2[1W Return vs Nifty]))/_xlfn.STDEV.P(Table2[1W Return vs Nifty])</f>
        <v>-1.7458426432763314</v>
      </c>
      <c r="O530">
        <v>2307.85</v>
      </c>
      <c r="P530">
        <v>2179.68172046873</v>
      </c>
      <c r="Q530">
        <v>1972.12894714198</v>
      </c>
      <c r="R530">
        <v>42.812026937307301</v>
      </c>
      <c r="S530" s="1">
        <f>(Table2[[#This Row],[Close Price]]-Table2[[#This Row],[20D EMA]])/Table2[[#This Row],[20D EMA]]</f>
        <v>-9.0343826505188424E-3</v>
      </c>
      <c r="T530" s="1">
        <f>(Table2[[#This Row],[Close Price]]-Table2[[#This Row],[50D EMA]])/Table2[[#This Row],[50D EMA]]</f>
        <v>4.9235757002261668E-2</v>
      </c>
      <c r="U530" s="1">
        <f>(Table2[[#This Row],[Close Price]]-Table2[[#This Row],[200D EMA]])/Table2[[#This Row],[200D EMA]]</f>
        <v>0.15966047925736948</v>
      </c>
      <c r="V530">
        <v>0.82769653873161797</v>
      </c>
      <c r="W530">
        <v>2256.6</v>
      </c>
      <c r="X530">
        <v>2303.1</v>
      </c>
      <c r="Y530">
        <v>2256.6</v>
      </c>
      <c r="Z530">
        <v>2303.1</v>
      </c>
      <c r="AA530">
        <v>2256.6</v>
      </c>
      <c r="AB530">
        <v>2559.9499999999998</v>
      </c>
      <c r="AC530" s="1">
        <f>(Table2[[#This Row],[Close Price]]/Table2[[#This Row],[Day Low]])-1</f>
        <v>1.3471594434104395E-2</v>
      </c>
      <c r="AD530" s="1">
        <f>(Table2[[#This Row],[Day High]]/Table2[[#This Row],[Close Price]])-1</f>
        <v>7.0397901180585531E-3</v>
      </c>
      <c r="AE530" s="1">
        <f>(Table2[[#This Row],[Close Price]]/Table2[[#This Row],[Current Week Low]])-1</f>
        <v>1.3471594434104395E-2</v>
      </c>
      <c r="AF530" s="1">
        <f>(Table2[[#This Row],[Current Week High]]/Table2[[#This Row],[Close Price]])-1</f>
        <v>7.0397901180585531E-3</v>
      </c>
      <c r="AG530" s="1">
        <f>(Table2[[#This Row],[Close Price]]/Table2[[#This Row],[Current Month Low]])-1</f>
        <v>1.3471594434104395E-2</v>
      </c>
      <c r="AH530" s="1">
        <f>(Table2[[#This Row],[Current Month High]]/Table2[[#This Row],[Close Price]])-1</f>
        <v>0.11934849147354609</v>
      </c>
      <c r="AI530">
        <v>11.934849147354599</v>
      </c>
      <c r="AJ530">
        <v>49.379490529065897</v>
      </c>
      <c r="AK530" t="str">
        <f>IF(AND(Table2[[#This Row],[20D EMA]]&gt;Table2[[#This Row],[50D EMA]],Table2[[#This Row],[50D EMA]]&gt;Table2[[#This Row],[200D EMA]]),"Uptrend","Downtrend/NoTrend")</f>
        <v>Uptrend</v>
      </c>
      <c r="AL530">
        <v>0.05</v>
      </c>
      <c r="AM530" t="s">
        <v>3216</v>
      </c>
      <c r="AN530">
        <v>0.72</v>
      </c>
      <c r="AO530" t="s">
        <v>3216</v>
      </c>
      <c r="AP530">
        <v>-6.2352221174181002E-2</v>
      </c>
      <c r="AQ530">
        <f>(Table2[[#This Row],[Sharpe Ratio]]-AVERAGE(Table2[Sharpe Ratio]))/_xlfn.STDEV.P(Table2[Sharpe Ratio])</f>
        <v>-1.4609052254183537</v>
      </c>
      <c r="AR5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-4.0370014678011898</v>
      </c>
      <c r="AS530">
        <f>_xlfn.RANK.AVG(Table2[[#This Row],[1Y Return vs Nifty Z-Score]],Table2[1Y Return vs Nifty Z-Score])</f>
        <v>550</v>
      </c>
      <c r="AT530">
        <f>_xlfn.RANK.AVG(Table2[[#This Row],[6M Return vs Nifty Z-Score]],Table2[6M Return vs Nifty Z-Score])</f>
        <v>236</v>
      </c>
      <c r="AU530">
        <f>_xlfn.RANK.AVG(Table2[[#This Row],[Sharpe Ratio Z-Score]],Table2[Sharpe Ratio Z-Score])</f>
        <v>680</v>
      </c>
      <c r="AV530">
        <f>(Table2[[#This Row],[Rank 1Y]]+Table2[[#This Row],[Rank 6M]]+Table2[[#This Row],[Rank Sharpe]])/3</f>
        <v>488.66666666666669</v>
      </c>
    </row>
    <row r="531" spans="1:48" x14ac:dyDescent="0.3">
      <c r="A531" t="s">
        <v>79</v>
      </c>
      <c r="B531" t="s">
        <v>80</v>
      </c>
      <c r="C531" t="s">
        <v>3180</v>
      </c>
      <c r="D531" t="s">
        <v>81</v>
      </c>
      <c r="E531">
        <v>334156.089652</v>
      </c>
      <c r="F531">
        <v>3767</v>
      </c>
      <c r="G531">
        <v>-12.9084190456615</v>
      </c>
      <c r="H531">
        <f>(Table2[[#This Row],[1Y Return vs Nifty]]-AVERAGE(Table2[1Y Return vs Nifty]))/_xlfn.STDEV.P(Table2[1Y Return vs Nifty])</f>
        <v>-0.68198181594014007</v>
      </c>
      <c r="I531">
        <v>7.4259120826546301</v>
      </c>
      <c r="J531">
        <f>(Table2[[#This Row],[1M Return vs Nifty]]-AVERAGE(Table2[1M Return vs Nifty]))/_xlfn.STDEV.P(Table2[1M Return vs Nifty])</f>
        <v>0.47401712879907293</v>
      </c>
      <c r="K531">
        <v>-10.0260687610524</v>
      </c>
      <c r="L531">
        <f>(Table2[[#This Row],[6M Return vs Nifty]]-AVERAGE(Table2[6M Return vs Nifty]))/_xlfn.STDEV.P(Table2[6M Return vs Nifty])</f>
        <v>-0.80307852407521785</v>
      </c>
      <c r="M531">
        <v>0.56460362514011098</v>
      </c>
      <c r="N531">
        <f>(Table2[[#This Row],[1W Return vs Nifty]]-AVERAGE(Table2[1W Return vs Nifty]))/_xlfn.STDEV.P(Table2[1W Return vs Nifty])</f>
        <v>0.12631287812374167</v>
      </c>
      <c r="O531">
        <v>3635.44</v>
      </c>
      <c r="P531">
        <v>3521.9922012583902</v>
      </c>
      <c r="Q531">
        <v>3431.7113110857199</v>
      </c>
      <c r="R531">
        <v>74.421842853953706</v>
      </c>
      <c r="S531" s="1">
        <f>(Table2[[#This Row],[Close Price]]-Table2[[#This Row],[20D EMA]])/Table2[[#This Row],[20D EMA]]</f>
        <v>3.6188191800717369E-2</v>
      </c>
      <c r="T531" s="1">
        <f>(Table2[[#This Row],[Close Price]]-Table2[[#This Row],[50D EMA]])/Table2[[#This Row],[50D EMA]]</f>
        <v>6.9565116769443658E-2</v>
      </c>
      <c r="U531" s="1">
        <f>(Table2[[#This Row],[Close Price]]-Table2[[#This Row],[200D EMA]])/Table2[[#This Row],[200D EMA]]</f>
        <v>9.7703057897431916E-2</v>
      </c>
      <c r="V531">
        <v>0.81998164064452495</v>
      </c>
      <c r="W531">
        <v>3735.4</v>
      </c>
      <c r="X531">
        <v>3789</v>
      </c>
      <c r="Y531">
        <v>3735.4</v>
      </c>
      <c r="Z531">
        <v>3789</v>
      </c>
      <c r="AA531">
        <v>3552</v>
      </c>
      <c r="AB531">
        <v>3799.85</v>
      </c>
      <c r="AC531" s="1">
        <f>(Table2[[#This Row],[Close Price]]/Table2[[#This Row],[Day Low]])-1</f>
        <v>8.4596027199228541E-3</v>
      </c>
      <c r="AD531" s="1">
        <f>(Table2[[#This Row],[Day High]]/Table2[[#This Row],[Close Price]])-1</f>
        <v>5.840191133527961E-3</v>
      </c>
      <c r="AE531" s="1">
        <f>(Table2[[#This Row],[Close Price]]/Table2[[#This Row],[Current Week Low]])-1</f>
        <v>8.4596027199228541E-3</v>
      </c>
      <c r="AF531" s="1">
        <f>(Table2[[#This Row],[Current Week High]]/Table2[[#This Row],[Close Price]])-1</f>
        <v>5.840191133527961E-3</v>
      </c>
      <c r="AG531" s="1">
        <f>(Table2[[#This Row],[Close Price]]/Table2[[#This Row],[Current Month Low]])-1</f>
        <v>6.0529279279279313E-2</v>
      </c>
      <c r="AH531" s="1">
        <f>(Table2[[#This Row],[Current Month High]]/Table2[[#This Row],[Close Price]])-1</f>
        <v>8.7204672152907392E-3</v>
      </c>
      <c r="AI531">
        <v>3.1842314839394699</v>
      </c>
      <c r="AJ531">
        <v>23.279825896290401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-0.01</v>
      </c>
      <c r="AM531" t="s">
        <v>3215</v>
      </c>
      <c r="AN531">
        <v>5.87</v>
      </c>
      <c r="AO531" t="s">
        <v>3216</v>
      </c>
      <c r="AP531">
        <v>7.1943723728647005E-2</v>
      </c>
      <c r="AQ531">
        <f>(Table2[[#This Row],[Sharpe Ratio]]-AVERAGE(Table2[Sharpe Ratio]))/_xlfn.STDEV.P(Table2[Sharpe Ratio])</f>
        <v>0.10121565608287961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-0.78351467700966371</v>
      </c>
      <c r="AS531">
        <f>_xlfn.RANK.AVG(Table2[[#This Row],[1Y Return vs Nifty Z-Score]],Table2[1Y Return vs Nifty Z-Score])</f>
        <v>564</v>
      </c>
      <c r="AT531">
        <f>_xlfn.RANK.AVG(Table2[[#This Row],[6M Return vs Nifty Z-Score]],Table2[6M Return vs Nifty Z-Score])</f>
        <v>590</v>
      </c>
      <c r="AU531">
        <f>_xlfn.RANK.AVG(Table2[[#This Row],[Sharpe Ratio Z-Score]],Table2[Sharpe Ratio Z-Score])</f>
        <v>316</v>
      </c>
      <c r="AV531">
        <f>(Table2[[#This Row],[Rank 1Y]]+Table2[[#This Row],[Rank 6M]]+Table2[[#This Row],[Rank Sharpe]])/3</f>
        <v>490</v>
      </c>
    </row>
    <row r="532" spans="1:48" x14ac:dyDescent="0.3">
      <c r="A532" t="s">
        <v>1285</v>
      </c>
      <c r="B532" t="s">
        <v>1286</v>
      </c>
      <c r="C532" t="s">
        <v>3181</v>
      </c>
      <c r="D532" t="s">
        <v>417</v>
      </c>
      <c r="E532">
        <v>9110.4464043999997</v>
      </c>
      <c r="F532">
        <v>206.8</v>
      </c>
      <c r="G532">
        <v>-32.828532925260497</v>
      </c>
      <c r="H532">
        <f>(Table2[[#This Row],[1Y Return vs Nifty]]-AVERAGE(Table2[1Y Return vs Nifty]))/_xlfn.STDEV.P(Table2[1Y Return vs Nifty])</f>
        <v>-1.0136245657912415</v>
      </c>
      <c r="I532">
        <v>5.8689086469811196</v>
      </c>
      <c r="J532">
        <f>(Table2[[#This Row],[1M Return vs Nifty]]-AVERAGE(Table2[1M Return vs Nifty]))/_xlfn.STDEV.P(Table2[1M Return vs Nifty])</f>
        <v>0.32357794605838397</v>
      </c>
      <c r="K532">
        <v>24.0947489345983</v>
      </c>
      <c r="L532">
        <f>(Table2[[#This Row],[6M Return vs Nifty]]-AVERAGE(Table2[6M Return vs Nifty]))/_xlfn.STDEV.P(Table2[6M Return vs Nifty])</f>
        <v>0.21274063241602756</v>
      </c>
      <c r="M532">
        <v>0.52149232063548401</v>
      </c>
      <c r="N532">
        <f>(Table2[[#This Row],[1W Return vs Nifty]]-AVERAGE(Table2[1W Return vs Nifty]))/_xlfn.STDEV.P(Table2[1W Return vs Nifty])</f>
        <v>0.11588650697230493</v>
      </c>
      <c r="O532">
        <v>200.75</v>
      </c>
      <c r="P532">
        <v>193.383671312834</v>
      </c>
      <c r="Q532">
        <v>192.259004278227</v>
      </c>
      <c r="R532">
        <v>58.525524270061098</v>
      </c>
      <c r="S532" s="1">
        <f>(Table2[[#This Row],[Close Price]]-Table2[[#This Row],[20D EMA]])/Table2[[#This Row],[20D EMA]]</f>
        <v>3.013698630136992E-2</v>
      </c>
      <c r="T532" s="1">
        <f>(Table2[[#This Row],[Close Price]]-Table2[[#This Row],[50D EMA]])/Table2[[#This Row],[50D EMA]]</f>
        <v>6.9376740011635268E-2</v>
      </c>
      <c r="U532" s="1">
        <f>(Table2[[#This Row],[Close Price]]-Table2[[#This Row],[200D EMA]])/Table2[[#This Row],[200D EMA]]</f>
        <v>7.5632326175631592E-2</v>
      </c>
      <c r="V532">
        <v>1.8525499636899301</v>
      </c>
      <c r="W532">
        <v>204.15</v>
      </c>
      <c r="X532">
        <v>210.25</v>
      </c>
      <c r="Y532">
        <v>204.15</v>
      </c>
      <c r="Z532">
        <v>210.25</v>
      </c>
      <c r="AA532">
        <v>192.71</v>
      </c>
      <c r="AB532">
        <v>217.58</v>
      </c>
      <c r="AC532" s="1">
        <f>(Table2[[#This Row],[Close Price]]/Table2[[#This Row],[Day Low]])-1</f>
        <v>1.2980651481753647E-2</v>
      </c>
      <c r="AD532" s="1">
        <f>(Table2[[#This Row],[Day High]]/Table2[[#This Row],[Close Price]])-1</f>
        <v>1.6682785299806602E-2</v>
      </c>
      <c r="AE532" s="1">
        <f>(Table2[[#This Row],[Close Price]]/Table2[[#This Row],[Current Week Low]])-1</f>
        <v>1.2980651481753647E-2</v>
      </c>
      <c r="AF532" s="1">
        <f>(Table2[[#This Row],[Current Week High]]/Table2[[#This Row],[Close Price]])-1</f>
        <v>1.6682785299806602E-2</v>
      </c>
      <c r="AG532" s="1">
        <f>(Table2[[#This Row],[Close Price]]/Table2[[#This Row],[Current Month Low]])-1</f>
        <v>7.3115043329355034E-2</v>
      </c>
      <c r="AH532" s="1">
        <f>(Table2[[#This Row],[Current Month High]]/Table2[[#This Row],[Close Price]])-1</f>
        <v>5.2127659574468188E-2</v>
      </c>
      <c r="AI532">
        <v>11.774661508704</v>
      </c>
      <c r="AJ532">
        <v>42.620689655172399</v>
      </c>
      <c r="AK532" t="str">
        <f>IF(AND(Table2[[#This Row],[20D EMA]]&gt;Table2[[#This Row],[50D EMA]],Table2[[#This Row],[50D EMA]]&gt;Table2[[#This Row],[200D EMA]]),"Uptrend","Downtrend/NoTrend")</f>
        <v>Uptrend</v>
      </c>
      <c r="AL532">
        <v>0.09</v>
      </c>
      <c r="AM532" t="s">
        <v>3216</v>
      </c>
      <c r="AN532">
        <v>6.61</v>
      </c>
      <c r="AO532" t="s">
        <v>3216</v>
      </c>
      <c r="AQ532">
        <f>(Table2[[#This Row],[Sharpe Ratio]]-AVERAGE(Table2[Sharpe Ratio]))/_xlfn.STDEV.P(Table2[Sharpe Ratio])</f>
        <v>-0.73562862250492933</v>
      </c>
      <c r="AR5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-1.0970481028494543</v>
      </c>
      <c r="AS532">
        <f>_xlfn.RANK.AVG(Table2[[#This Row],[1Y Return vs Nifty Z-Score]],Table2[1Y Return vs Nifty Z-Score])</f>
        <v>675</v>
      </c>
      <c r="AT532">
        <f>_xlfn.RANK.AVG(Table2[[#This Row],[6M Return vs Nifty Z-Score]],Table2[6M Return vs Nifty Z-Score])</f>
        <v>246</v>
      </c>
      <c r="AU532">
        <f>_xlfn.RANK.AVG(Table2[[#This Row],[Sharpe Ratio Z-Score]],Table2[Sharpe Ratio Z-Score])</f>
        <v>551.5</v>
      </c>
      <c r="AV532">
        <f>(Table2[[#This Row],[Rank 1Y]]+Table2[[#This Row],[Rank 6M]]+Table2[[#This Row],[Rank Sharpe]])/3</f>
        <v>490.83333333333331</v>
      </c>
    </row>
    <row r="533" spans="1:48" x14ac:dyDescent="0.3">
      <c r="A533" t="s">
        <v>218</v>
      </c>
      <c r="B533" t="s">
        <v>219</v>
      </c>
      <c r="C533" t="s">
        <v>3172</v>
      </c>
      <c r="D533" t="s">
        <v>220</v>
      </c>
      <c r="E533">
        <v>119747.51129341</v>
      </c>
      <c r="F533">
        <v>1210.3</v>
      </c>
      <c r="G533">
        <v>13.3836998950446</v>
      </c>
      <c r="H533">
        <f>(Table2[[#This Row],[1Y Return vs Nifty]]-AVERAGE(Table2[1Y Return vs Nifty]))/_xlfn.STDEV.P(Table2[1Y Return vs Nifty])</f>
        <v>-0.24425386530637941</v>
      </c>
      <c r="I533">
        <v>-7.7311042014578293E-2</v>
      </c>
      <c r="J533">
        <f>(Table2[[#This Row],[1M Return vs Nifty]]-AVERAGE(Table2[1M Return vs Nifty]))/_xlfn.STDEV.P(Table2[1M Return vs Nifty])</f>
        <v>-0.25095157000665591</v>
      </c>
      <c r="K533">
        <v>-12.023704949355899</v>
      </c>
      <c r="L533">
        <f>(Table2[[#This Row],[6M Return vs Nifty]]-AVERAGE(Table2[6M Return vs Nifty]))/_xlfn.STDEV.P(Table2[6M Return vs Nifty])</f>
        <v>-0.86255063655151143</v>
      </c>
      <c r="M533">
        <v>1.0745925284256801</v>
      </c>
      <c r="N533">
        <f>(Table2[[#This Row],[1W Return vs Nifty]]-AVERAGE(Table2[1W Return vs Nifty]))/_xlfn.STDEV.P(Table2[1W Return vs Nifty])</f>
        <v>0.24965253694104383</v>
      </c>
      <c r="O533">
        <v>1199.52</v>
      </c>
      <c r="P533">
        <v>1179.0075666313801</v>
      </c>
      <c r="Q533">
        <v>1096.79225347639</v>
      </c>
      <c r="R533">
        <v>57.382172022342502</v>
      </c>
      <c r="S533" s="1">
        <f>(Table2[[#This Row],[Close Price]]-Table2[[#This Row],[20D EMA]])/Table2[[#This Row],[20D EMA]]</f>
        <v>8.9869281045751401E-3</v>
      </c>
      <c r="T533" s="1">
        <f>(Table2[[#This Row],[Close Price]]-Table2[[#This Row],[50D EMA]])/Table2[[#This Row],[50D EMA]]</f>
        <v>2.6541333791459485E-2</v>
      </c>
      <c r="U533" s="1">
        <f>(Table2[[#This Row],[Close Price]]-Table2[[#This Row],[200D EMA]])/Table2[[#This Row],[200D EMA]]</f>
        <v>0.10349065300546763</v>
      </c>
      <c r="V533">
        <v>1.0823015071287201</v>
      </c>
      <c r="W533">
        <v>1207</v>
      </c>
      <c r="X533">
        <v>1223.75</v>
      </c>
      <c r="Y533">
        <v>1207</v>
      </c>
      <c r="Z533">
        <v>1223.75</v>
      </c>
      <c r="AA533">
        <v>1168.75</v>
      </c>
      <c r="AB533">
        <v>1227</v>
      </c>
      <c r="AC533" s="1">
        <f>(Table2[[#This Row],[Close Price]]/Table2[[#This Row],[Day Low]])-1</f>
        <v>2.7340513670255362E-3</v>
      </c>
      <c r="AD533" s="1">
        <f>(Table2[[#This Row],[Day High]]/Table2[[#This Row],[Close Price]])-1</f>
        <v>1.1112947203172796E-2</v>
      </c>
      <c r="AE533" s="1">
        <f>(Table2[[#This Row],[Close Price]]/Table2[[#This Row],[Current Week Low]])-1</f>
        <v>2.7340513670255362E-3</v>
      </c>
      <c r="AF533" s="1">
        <f>(Table2[[#This Row],[Current Week High]]/Table2[[#This Row],[Close Price]])-1</f>
        <v>1.1112947203172796E-2</v>
      </c>
      <c r="AG533" s="1">
        <f>(Table2[[#This Row],[Close Price]]/Table2[[#This Row],[Current Month Low]])-1</f>
        <v>3.5550802139037385E-2</v>
      </c>
      <c r="AH533" s="1">
        <f>(Table2[[#This Row],[Current Month High]]/Table2[[#This Row],[Close Price]])-1</f>
        <v>1.3798231843344722E-2</v>
      </c>
      <c r="AI533">
        <v>3.5627859888577298</v>
      </c>
      <c r="AJ533">
        <v>43.315044312874598</v>
      </c>
      <c r="AK533" t="str">
        <f>IF(AND(Table2[[#This Row],[20D EMA]]&gt;Table2[[#This Row],[50D EMA]],Table2[[#This Row],[50D EMA]]&gt;Table2[[#This Row],[200D EMA]]),"Uptrend","Downtrend/NoTrend")</f>
        <v>Uptrend</v>
      </c>
      <c r="AL533">
        <v>0</v>
      </c>
      <c r="AM533" t="s">
        <v>3217</v>
      </c>
      <c r="AN533">
        <v>1.67</v>
      </c>
      <c r="AO533" t="s">
        <v>3216</v>
      </c>
      <c r="AP533">
        <v>1.1361502310294E-2</v>
      </c>
      <c r="AQ533">
        <f>(Table2[[#This Row],[Sharpe Ratio]]-AVERAGE(Table2[Sharpe Ratio]))/_xlfn.STDEV.P(Table2[Sharpe Ratio])</f>
        <v>-0.60347243553311392</v>
      </c>
      <c r="AR5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-1.7115759704566169</v>
      </c>
      <c r="AS533">
        <f>_xlfn.RANK.AVG(Table2[[#This Row],[1Y Return vs Nifty Z-Score]],Table2[1Y Return vs Nifty Z-Score])</f>
        <v>374</v>
      </c>
      <c r="AT533">
        <f>_xlfn.RANK.AVG(Table2[[#This Row],[6M Return vs Nifty Z-Score]],Table2[6M Return vs Nifty Z-Score])</f>
        <v>606</v>
      </c>
      <c r="AU533">
        <f>_xlfn.RANK.AVG(Table2[[#This Row],[Sharpe Ratio Z-Score]],Table2[Sharpe Ratio Z-Score])</f>
        <v>495</v>
      </c>
      <c r="AV533">
        <f>(Table2[[#This Row],[Rank 1Y]]+Table2[[#This Row],[Rank 6M]]+Table2[[#This Row],[Rank Sharpe]])/3</f>
        <v>491.66666666666669</v>
      </c>
    </row>
    <row r="534" spans="1:48" x14ac:dyDescent="0.3">
      <c r="A534" t="s">
        <v>1564</v>
      </c>
      <c r="B534" t="s">
        <v>1565</v>
      </c>
      <c r="C534" t="s">
        <v>3170</v>
      </c>
      <c r="D534" t="s">
        <v>543</v>
      </c>
      <c r="E534">
        <v>6388.8606586249998</v>
      </c>
      <c r="F534">
        <v>301.55</v>
      </c>
      <c r="G534">
        <v>-11.0693777273923</v>
      </c>
      <c r="H534">
        <f>(Table2[[#This Row],[1Y Return vs Nifty]]-AVERAGE(Table2[1Y Return vs Nifty]))/_xlfn.STDEV.P(Table2[1Y Return vs Nifty])</f>
        <v>-0.65136428415458025</v>
      </c>
      <c r="I534">
        <v>-0.30084511025361899</v>
      </c>
      <c r="J534">
        <f>(Table2[[#This Row],[1M Return vs Nifty]]-AVERAGE(Table2[1M Return vs Nifty]))/_xlfn.STDEV.P(Table2[1M Return vs Nifty])</f>
        <v>-0.27254964857867658</v>
      </c>
      <c r="K534">
        <v>-24.552981567404402</v>
      </c>
      <c r="L534">
        <f>(Table2[[#This Row],[6M Return vs Nifty]]-AVERAGE(Table2[6M Return vs Nifty]))/_xlfn.STDEV.P(Table2[6M Return vs Nifty])</f>
        <v>-1.2355627759180852</v>
      </c>
      <c r="M534">
        <v>1.23162398447321</v>
      </c>
      <c r="N534">
        <f>(Table2[[#This Row],[1W Return vs Nifty]]-AVERAGE(Table2[1W Return vs Nifty]))/_xlfn.STDEV.P(Table2[1W Return vs Nifty])</f>
        <v>0.28763023819632244</v>
      </c>
      <c r="O534">
        <v>294.68</v>
      </c>
      <c r="P534">
        <v>297.96464119275998</v>
      </c>
      <c r="Q534">
        <v>311.17235010772998</v>
      </c>
      <c r="R534">
        <v>60.2832674224192</v>
      </c>
      <c r="S534" s="1">
        <f>(Table2[[#This Row],[Close Price]]-Table2[[#This Row],[20D EMA]])/Table2[[#This Row],[20D EMA]]</f>
        <v>2.3313424731912599E-2</v>
      </c>
      <c r="T534" s="1">
        <f>(Table2[[#This Row],[Close Price]]-Table2[[#This Row],[50D EMA]])/Table2[[#This Row],[50D EMA]]</f>
        <v>1.2032833133783073E-2</v>
      </c>
      <c r="U534" s="1">
        <f>(Table2[[#This Row],[Close Price]]-Table2[[#This Row],[200D EMA]])/Table2[[#This Row],[200D EMA]]</f>
        <v>-3.092289563773468E-2</v>
      </c>
      <c r="V534">
        <v>0.69875446231998595</v>
      </c>
      <c r="W534">
        <v>297</v>
      </c>
      <c r="X534">
        <v>305</v>
      </c>
      <c r="Y534">
        <v>297</v>
      </c>
      <c r="Z534">
        <v>305</v>
      </c>
      <c r="AA534">
        <v>283.25</v>
      </c>
      <c r="AB534">
        <v>307.2</v>
      </c>
      <c r="AC534" s="1">
        <f>(Table2[[#This Row],[Close Price]]/Table2[[#This Row],[Day Low]])-1</f>
        <v>1.53198653198654E-2</v>
      </c>
      <c r="AD534" s="1">
        <f>(Table2[[#This Row],[Day High]]/Table2[[#This Row],[Close Price]])-1</f>
        <v>1.1440888741502286E-2</v>
      </c>
      <c r="AE534" s="1">
        <f>(Table2[[#This Row],[Close Price]]/Table2[[#This Row],[Current Week Low]])-1</f>
        <v>1.53198653198654E-2</v>
      </c>
      <c r="AF534" s="1">
        <f>(Table2[[#This Row],[Current Week High]]/Table2[[#This Row],[Close Price]])-1</f>
        <v>1.1440888741502286E-2</v>
      </c>
      <c r="AG534" s="1">
        <f>(Table2[[#This Row],[Close Price]]/Table2[[#This Row],[Current Month Low]])-1</f>
        <v>6.4607237422771524E-2</v>
      </c>
      <c r="AH534" s="1">
        <f>(Table2[[#This Row],[Current Month High]]/Table2[[#This Row],[Close Price]])-1</f>
        <v>1.8736527938981951E-2</v>
      </c>
      <c r="AI534">
        <v>34.398938816116697</v>
      </c>
      <c r="AJ534">
        <v>18.463956000785601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-0.03</v>
      </c>
      <c r="AM534" t="s">
        <v>3215</v>
      </c>
      <c r="AN534">
        <v>3.91</v>
      </c>
      <c r="AO534" t="s">
        <v>3216</v>
      </c>
      <c r="AP534">
        <v>0.104877392224706</v>
      </c>
      <c r="AQ534">
        <f>(Table2[[#This Row],[Sharpe Ratio]]-AVERAGE(Table2[Sharpe Ratio]))/_xlfn.STDEV.P(Table2[Sharpe Ratio])</f>
        <v>0.48429774615907606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554</v>
      </c>
      <c r="AT534">
        <f>_xlfn.RANK.AVG(Table2[[#This Row],[6M Return vs Nifty Z-Score]],Table2[6M Return vs Nifty Z-Score])</f>
        <v>707</v>
      </c>
      <c r="AU534">
        <f>_xlfn.RANK.AVG(Table2[[#This Row],[Sharpe Ratio Z-Score]],Table2[Sharpe Ratio Z-Score])</f>
        <v>214</v>
      </c>
      <c r="AV534">
        <f>(Table2[[#This Row],[Rank 1Y]]+Table2[[#This Row],[Rank 6M]]+Table2[[#This Row],[Rank Sharpe]])/3</f>
        <v>491.66666666666669</v>
      </c>
    </row>
    <row r="535" spans="1:48" x14ac:dyDescent="0.3">
      <c r="A535" t="s">
        <v>403</v>
      </c>
      <c r="B535" t="s">
        <v>404</v>
      </c>
      <c r="C535" t="s">
        <v>3169</v>
      </c>
      <c r="D535" t="s">
        <v>21</v>
      </c>
      <c r="E535">
        <v>59513.6235848699</v>
      </c>
      <c r="F535">
        <v>3125.75</v>
      </c>
      <c r="G535">
        <v>0.125609607610073</v>
      </c>
      <c r="H535">
        <f>(Table2[[#This Row],[1Y Return vs Nifty]]-AVERAGE(Table2[1Y Return vs Nifty]))/_xlfn.STDEV.P(Table2[1Y Return vs Nifty])</f>
        <v>-0.46498300105705714</v>
      </c>
      <c r="I535">
        <v>9.5910837122304002</v>
      </c>
      <c r="J535">
        <f>(Table2[[#This Row],[1M Return vs Nifty]]-AVERAGE(Table2[1M Return vs Nifty]))/_xlfn.STDEV.P(Table2[1M Return vs Nifty])</f>
        <v>0.68321811255014964</v>
      </c>
      <c r="K535">
        <v>11.709173626830401</v>
      </c>
      <c r="L535">
        <f>(Table2[[#This Row],[6M Return vs Nifty]]-AVERAGE(Table2[6M Return vs Nifty]))/_xlfn.STDEV.P(Table2[6M Return vs Nifty])</f>
        <v>-0.15599334031638207</v>
      </c>
      <c r="M535">
        <v>2.5715301766472498</v>
      </c>
      <c r="N535">
        <f>(Table2[[#This Row],[1W Return vs Nifty]]-AVERAGE(Table2[1W Return vs Nifty]))/_xlfn.STDEV.P(Table2[1W Return vs Nifty])</f>
        <v>0.61168350979740482</v>
      </c>
      <c r="O535">
        <v>3041.83</v>
      </c>
      <c r="P535">
        <v>2895.2817771183099</v>
      </c>
      <c r="Q535">
        <v>2598.4823563340101</v>
      </c>
      <c r="R535">
        <v>67.101374905257899</v>
      </c>
      <c r="S535" s="1">
        <f>(Table2[[#This Row],[Close Price]]-Table2[[#This Row],[20D EMA]])/Table2[[#This Row],[20D EMA]]</f>
        <v>2.7588655513293009E-2</v>
      </c>
      <c r="T535" s="1">
        <f>(Table2[[#This Row],[Close Price]]-Table2[[#This Row],[50D EMA]])/Table2[[#This Row],[50D EMA]]</f>
        <v>7.9601310208596121E-2</v>
      </c>
      <c r="U535" s="1">
        <f>(Table2[[#This Row],[Close Price]]-Table2[[#This Row],[200D EMA]])/Table2[[#This Row],[200D EMA]]</f>
        <v>0.20291369013175423</v>
      </c>
      <c r="V535">
        <v>0.59773827342116703</v>
      </c>
      <c r="W535">
        <v>3116.2</v>
      </c>
      <c r="X535">
        <v>3176.75</v>
      </c>
      <c r="Y535">
        <v>3116.2</v>
      </c>
      <c r="Z535">
        <v>3176.75</v>
      </c>
      <c r="AA535">
        <v>2974</v>
      </c>
      <c r="AB535">
        <v>3179</v>
      </c>
      <c r="AC535" s="1">
        <f>(Table2[[#This Row],[Close Price]]/Table2[[#This Row],[Day Low]])-1</f>
        <v>3.0646299980745528E-3</v>
      </c>
      <c r="AD535" s="1">
        <f>(Table2[[#This Row],[Day High]]/Table2[[#This Row],[Close Price]])-1</f>
        <v>1.6316084139806453E-2</v>
      </c>
      <c r="AE535" s="1">
        <f>(Table2[[#This Row],[Close Price]]/Table2[[#This Row],[Current Week Low]])-1</f>
        <v>3.0646299980745528E-3</v>
      </c>
      <c r="AF535" s="1">
        <f>(Table2[[#This Row],[Current Week High]]/Table2[[#This Row],[Close Price]])-1</f>
        <v>1.6316084139806453E-2</v>
      </c>
      <c r="AG535" s="1">
        <f>(Table2[[#This Row],[Close Price]]/Table2[[#This Row],[Current Month Low]])-1</f>
        <v>5.1025554808338924E-2</v>
      </c>
      <c r="AH535" s="1">
        <f>(Table2[[#This Row],[Current Month High]]/Table2[[#This Row],[Close Price]])-1</f>
        <v>1.7035911381268587E-2</v>
      </c>
      <c r="AI535">
        <v>1.70359113812685</v>
      </c>
      <c r="AJ535">
        <v>51.068097240345999</v>
      </c>
      <c r="AK535" t="str">
        <f>IF(AND(Table2[[#This Row],[20D EMA]]&gt;Table2[[#This Row],[50D EMA]],Table2[[#This Row],[50D EMA]]&gt;Table2[[#This Row],[200D EMA]]),"Uptrend","Downtrend/NoTrend")</f>
        <v>Uptrend</v>
      </c>
      <c r="AL535">
        <v>7.0000000000000007E-2</v>
      </c>
      <c r="AM535" t="s">
        <v>3216</v>
      </c>
      <c r="AN535">
        <v>0.72</v>
      </c>
      <c r="AO535" t="s">
        <v>3216</v>
      </c>
      <c r="AP535">
        <v>-3.9912976345778998E-2</v>
      </c>
      <c r="AQ535">
        <f>(Table2[[#This Row],[Sharpe Ratio]]-AVERAGE(Table2[Sharpe Ratio]))/_xlfn.STDEV.P(Table2[Sharpe Ratio])</f>
        <v>-1.1998935251996437</v>
      </c>
      <c r="AR5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-0.52596824422552857</v>
      </c>
      <c r="AS535">
        <f>_xlfn.RANK.AVG(Table2[[#This Row],[1Y Return vs Nifty Z-Score]],Table2[1Y Return vs Nifty Z-Score])</f>
        <v>461</v>
      </c>
      <c r="AT535">
        <f>_xlfn.RANK.AVG(Table2[[#This Row],[6M Return vs Nifty Z-Score]],Table2[6M Return vs Nifty Z-Score])</f>
        <v>359</v>
      </c>
      <c r="AU535">
        <f>_xlfn.RANK.AVG(Table2[[#This Row],[Sharpe Ratio Z-Score]],Table2[Sharpe Ratio Z-Score])</f>
        <v>656</v>
      </c>
      <c r="AV535">
        <f>(Table2[[#This Row],[Rank 1Y]]+Table2[[#This Row],[Rank 6M]]+Table2[[#This Row],[Rank Sharpe]])/3</f>
        <v>492</v>
      </c>
    </row>
    <row r="536" spans="1:48" x14ac:dyDescent="0.3">
      <c r="A536" t="s">
        <v>58</v>
      </c>
      <c r="B536" t="s">
        <v>59</v>
      </c>
      <c r="C536" t="s">
        <v>3176</v>
      </c>
      <c r="D536" t="s">
        <v>60</v>
      </c>
      <c r="E536">
        <v>387219.78215127002</v>
      </c>
      <c r="F536">
        <v>12289</v>
      </c>
      <c r="G536">
        <v>-8.9174613019107696</v>
      </c>
      <c r="H536">
        <f>(Table2[[#This Row],[1Y Return vs Nifty]]-AVERAGE(Table2[1Y Return vs Nifty]))/_xlfn.STDEV.P(Table2[1Y Return vs Nifty])</f>
        <v>-0.61553780820620008</v>
      </c>
      <c r="I536">
        <v>-3.0572932496246201</v>
      </c>
      <c r="J536">
        <f>(Table2[[#This Row],[1M Return vs Nifty]]-AVERAGE(Table2[1M Return vs Nifty]))/_xlfn.STDEV.P(Table2[1M Return vs Nifty])</f>
        <v>-0.53888034243144234</v>
      </c>
      <c r="K536">
        <v>-9.6491794957042991</v>
      </c>
      <c r="L536">
        <f>(Table2[[#This Row],[6M Return vs Nifty]]-AVERAGE(Table2[6M Return vs Nifty]))/_xlfn.STDEV.P(Table2[6M Return vs Nifty])</f>
        <v>-0.7918580621557102</v>
      </c>
      <c r="M536">
        <v>-0.822871170050538</v>
      </c>
      <c r="N536">
        <f>(Table2[[#This Row],[1W Return vs Nifty]]-AVERAGE(Table2[1W Return vs Nifty]))/_xlfn.STDEV.P(Table2[1W Return vs Nifty])</f>
        <v>-0.20924475215786467</v>
      </c>
      <c r="O536">
        <v>12318.52</v>
      </c>
      <c r="P536">
        <v>12369.300472582199</v>
      </c>
      <c r="Q536">
        <v>11812.9679870705</v>
      </c>
      <c r="R536">
        <v>50.653789116202702</v>
      </c>
      <c r="S536" s="1">
        <f>(Table2[[#This Row],[Close Price]]-Table2[[#This Row],[20D EMA]])/Table2[[#This Row],[20D EMA]]</f>
        <v>-2.3963917743365626E-3</v>
      </c>
      <c r="T536" s="1">
        <f>(Table2[[#This Row],[Close Price]]-Table2[[#This Row],[50D EMA]])/Table2[[#This Row],[50D EMA]]</f>
        <v>-6.4919170457693525E-3</v>
      </c>
      <c r="U536" s="1">
        <f>(Table2[[#This Row],[Close Price]]-Table2[[#This Row],[200D EMA]])/Table2[[#This Row],[200D EMA]]</f>
        <v>4.0297409884672925E-2</v>
      </c>
      <c r="V536">
        <v>0.71071053673491003</v>
      </c>
      <c r="W536">
        <v>12256</v>
      </c>
      <c r="X536">
        <v>12364</v>
      </c>
      <c r="Y536">
        <v>12256</v>
      </c>
      <c r="Z536">
        <v>12364</v>
      </c>
      <c r="AA536">
        <v>12094.7</v>
      </c>
      <c r="AB536">
        <v>12525</v>
      </c>
      <c r="AC536" s="1">
        <f>(Table2[[#This Row],[Close Price]]/Table2[[#This Row],[Day Low]])-1</f>
        <v>2.692558746736351E-3</v>
      </c>
      <c r="AD536" s="1">
        <f>(Table2[[#This Row],[Day High]]/Table2[[#This Row],[Close Price]])-1</f>
        <v>6.1030189600455031E-3</v>
      </c>
      <c r="AE536" s="1">
        <f>(Table2[[#This Row],[Close Price]]/Table2[[#This Row],[Current Week Low]])-1</f>
        <v>2.692558746736351E-3</v>
      </c>
      <c r="AF536" s="1">
        <f>(Table2[[#This Row],[Current Week High]]/Table2[[#This Row],[Close Price]])-1</f>
        <v>6.1030189600455031E-3</v>
      </c>
      <c r="AG536" s="1">
        <f>(Table2[[#This Row],[Close Price]]/Table2[[#This Row],[Current Month Low]])-1</f>
        <v>1.6064887926116267E-2</v>
      </c>
      <c r="AH536" s="1">
        <f>(Table2[[#This Row],[Current Month High]]/Table2[[#This Row],[Close Price]])-1</f>
        <v>1.9204166327610128E-2</v>
      </c>
      <c r="AI536">
        <v>11.3190658312311</v>
      </c>
      <c r="AJ536">
        <v>26.200880089138501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-0.02</v>
      </c>
      <c r="AM536" t="s">
        <v>3215</v>
      </c>
      <c r="AN536">
        <v>-1.32</v>
      </c>
      <c r="AO536" t="s">
        <v>3215</v>
      </c>
      <c r="AP536">
        <v>5.8537961426441999E-2</v>
      </c>
      <c r="AQ536">
        <f>(Table2[[#This Row],[Sharpe Ratio]]-AVERAGE(Table2[Sharpe Ratio]))/_xlfn.STDEV.P(Table2[Sharpe Ratio])</f>
        <v>-5.4719217750198418E-2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537</v>
      </c>
      <c r="AT536">
        <f>_xlfn.RANK.AVG(Table2[[#This Row],[6M Return vs Nifty Z-Score]],Table2[6M Return vs Nifty Z-Score])</f>
        <v>586</v>
      </c>
      <c r="AU536">
        <f>_xlfn.RANK.AVG(Table2[[#This Row],[Sharpe Ratio Z-Score]],Table2[Sharpe Ratio Z-Score])</f>
        <v>367</v>
      </c>
      <c r="AV536">
        <f>(Table2[[#This Row],[Rank 1Y]]+Table2[[#This Row],[Rank 6M]]+Table2[[#This Row],[Rank Sharpe]])/3</f>
        <v>496.66666666666669</v>
      </c>
    </row>
    <row r="537" spans="1:48" x14ac:dyDescent="0.3">
      <c r="A537" t="s">
        <v>1927</v>
      </c>
      <c r="B537" t="s">
        <v>1928</v>
      </c>
      <c r="C537" t="s">
        <v>3172</v>
      </c>
      <c r="D537" t="s">
        <v>1007</v>
      </c>
      <c r="E537">
        <v>3755.178962685</v>
      </c>
      <c r="F537">
        <v>480.35</v>
      </c>
      <c r="G537">
        <v>-19.249186962780801</v>
      </c>
      <c r="H537">
        <f>(Table2[[#This Row],[1Y Return vs Nifty]]-AVERAGE(Table2[1Y Return vs Nifty]))/_xlfn.STDEV.P(Table2[1Y Return vs Nifty])</f>
        <v>-0.78754696084399123</v>
      </c>
      <c r="I537">
        <v>16.1875705607514</v>
      </c>
      <c r="J537">
        <f>(Table2[[#This Row],[1M Return vs Nifty]]-AVERAGE(Table2[1M Return vs Nifty]))/_xlfn.STDEV.P(Table2[1M Return vs Nifty])</f>
        <v>1.3205770725333907</v>
      </c>
      <c r="K537">
        <v>17.747325515921901</v>
      </c>
      <c r="L537">
        <f>(Table2[[#This Row],[6M Return vs Nifty]]-AVERAGE(Table2[6M Return vs Nifty]))/_xlfn.STDEV.P(Table2[6M Return vs Nifty])</f>
        <v>2.3769947112828413E-2</v>
      </c>
      <c r="M537">
        <v>0.75908655385880697</v>
      </c>
      <c r="N537">
        <f>(Table2[[#This Row],[1W Return vs Nifty]]-AVERAGE(Table2[1W Return vs Nifty]))/_xlfn.STDEV.P(Table2[1W Return vs Nifty])</f>
        <v>0.17334813304677252</v>
      </c>
      <c r="O537">
        <v>450.31</v>
      </c>
      <c r="P537">
        <v>429.95215896234799</v>
      </c>
      <c r="Q537">
        <v>406.51401661754801</v>
      </c>
      <c r="R537">
        <v>60.104749986616</v>
      </c>
      <c r="S537" s="1">
        <f>(Table2[[#This Row],[Close Price]]-Table2[[#This Row],[20D EMA]])/Table2[[#This Row],[20D EMA]]</f>
        <v>6.6709600053296667E-2</v>
      </c>
      <c r="T537" s="1">
        <f>(Table2[[#This Row],[Close Price]]-Table2[[#This Row],[50D EMA]])/Table2[[#This Row],[50D EMA]]</f>
        <v>0.11721732287443984</v>
      </c>
      <c r="U537" s="1">
        <f>(Table2[[#This Row],[Close Price]]-Table2[[#This Row],[200D EMA]])/Table2[[#This Row],[200D EMA]]</f>
        <v>0.1816320726080094</v>
      </c>
      <c r="V537">
        <v>1.0014927889367</v>
      </c>
      <c r="W537">
        <v>468.5</v>
      </c>
      <c r="X537">
        <v>487</v>
      </c>
      <c r="Y537">
        <v>468.5</v>
      </c>
      <c r="Z537">
        <v>487</v>
      </c>
      <c r="AA537">
        <v>446.55</v>
      </c>
      <c r="AB537">
        <v>487</v>
      </c>
      <c r="AC537" s="1">
        <f>(Table2[[#This Row],[Close Price]]/Table2[[#This Row],[Day Low]])-1</f>
        <v>2.5293489861259344E-2</v>
      </c>
      <c r="AD537" s="1">
        <f>(Table2[[#This Row],[Day High]]/Table2[[#This Row],[Close Price]])-1</f>
        <v>1.3844072030810839E-2</v>
      </c>
      <c r="AE537" s="1">
        <f>(Table2[[#This Row],[Close Price]]/Table2[[#This Row],[Current Week Low]])-1</f>
        <v>2.5293489861259344E-2</v>
      </c>
      <c r="AF537" s="1">
        <f>(Table2[[#This Row],[Current Week High]]/Table2[[#This Row],[Close Price]])-1</f>
        <v>1.3844072030810839E-2</v>
      </c>
      <c r="AG537" s="1">
        <f>(Table2[[#This Row],[Close Price]]/Table2[[#This Row],[Current Month Low]])-1</f>
        <v>7.5691411935953523E-2</v>
      </c>
      <c r="AH537" s="1">
        <f>(Table2[[#This Row],[Current Month High]]/Table2[[#This Row],[Close Price]])-1</f>
        <v>1.3844072030810839E-2</v>
      </c>
      <c r="AI537">
        <v>3.8825856146559699</v>
      </c>
      <c r="AJ537">
        <v>42.094364738943902</v>
      </c>
      <c r="AK537" t="str">
        <f>IF(AND(Table2[[#This Row],[20D EMA]]&gt;Table2[[#This Row],[50D EMA]],Table2[[#This Row],[50D EMA]]&gt;Table2[[#This Row],[200D EMA]]),"Uptrend","Downtrend/NoTrend")</f>
        <v>Uptrend</v>
      </c>
      <c r="AL537">
        <v>0.04</v>
      </c>
      <c r="AM537" t="s">
        <v>3216</v>
      </c>
      <c r="AN537">
        <v>8.77</v>
      </c>
      <c r="AO537" t="s">
        <v>3216</v>
      </c>
      <c r="AP537">
        <v>-2.5660956914709998E-3</v>
      </c>
      <c r="AQ537">
        <f>(Table2[[#This Row],[Sharpe Ratio]]-AVERAGE(Table2[Sharpe Ratio]))/_xlfn.STDEV.P(Table2[Sharpe Ratio])</f>
        <v>-0.76547726511642167</v>
      </c>
      <c r="AR5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-3.5329073267421102E-2</v>
      </c>
      <c r="AS537">
        <f>_xlfn.RANK.AVG(Table2[[#This Row],[1Y Return vs Nifty Z-Score]],Table2[1Y Return vs Nifty Z-Score])</f>
        <v>599</v>
      </c>
      <c r="AT537">
        <f>_xlfn.RANK.AVG(Table2[[#This Row],[6M Return vs Nifty Z-Score]],Table2[6M Return vs Nifty Z-Score])</f>
        <v>306</v>
      </c>
      <c r="AU537">
        <f>_xlfn.RANK.AVG(Table2[[#This Row],[Sharpe Ratio Z-Score]],Table2[Sharpe Ratio Z-Score])</f>
        <v>585</v>
      </c>
      <c r="AV537">
        <f>(Table2[[#This Row],[Rank 1Y]]+Table2[[#This Row],[Rank 6M]]+Table2[[#This Row],[Rank Sharpe]])/3</f>
        <v>496.66666666666669</v>
      </c>
    </row>
    <row r="538" spans="1:48" x14ac:dyDescent="0.3">
      <c r="A538" t="s">
        <v>352</v>
      </c>
      <c r="B538" t="s">
        <v>353</v>
      </c>
      <c r="C538" t="s">
        <v>3170</v>
      </c>
      <c r="D538" t="s">
        <v>24</v>
      </c>
      <c r="E538">
        <v>73031.589855729995</v>
      </c>
      <c r="F538">
        <v>23.3</v>
      </c>
      <c r="G538">
        <v>-0.10326760547550801</v>
      </c>
      <c r="H538">
        <f>(Table2[[#This Row],[1Y Return vs Nifty]]-AVERAGE(Table2[1Y Return vs Nifty]))/_xlfn.STDEV.P(Table2[1Y Return vs Nifty])</f>
        <v>-0.4687934947512572</v>
      </c>
      <c r="I538">
        <v>-7.0329204511705399</v>
      </c>
      <c r="J538">
        <f>(Table2[[#This Row],[1M Return vs Nifty]]-AVERAGE(Table2[1M Return vs Nifty]))/_xlfn.STDEV.P(Table2[1M Return vs Nifty])</f>
        <v>-0.92300930026094485</v>
      </c>
      <c r="K538">
        <v>-15.8980096444739</v>
      </c>
      <c r="L538">
        <f>(Table2[[#This Row],[6M Return vs Nifty]]-AVERAGE(Table2[6M Return vs Nifty]))/_xlfn.STDEV.P(Table2[6M Return vs Nifty])</f>
        <v>-0.97789350325797086</v>
      </c>
      <c r="M538">
        <v>-0.35730733552983601</v>
      </c>
      <c r="N538">
        <f>(Table2[[#This Row],[1W Return vs Nifty]]-AVERAGE(Table2[1W Return vs Nifty]))/_xlfn.STDEV.P(Table2[1W Return vs Nifty])</f>
        <v>-9.6649195396692353E-2</v>
      </c>
      <c r="O538">
        <v>23.68</v>
      </c>
      <c r="P538">
        <v>24.0520731815094</v>
      </c>
      <c r="Q538">
        <v>23.144145687343499</v>
      </c>
      <c r="R538">
        <v>42.888967897810197</v>
      </c>
      <c r="S538" s="1">
        <f>(Table2[[#This Row],[Close Price]]-Table2[[#This Row],[20D EMA]])/Table2[[#This Row],[20D EMA]]</f>
        <v>-1.6047297297297255E-2</v>
      </c>
      <c r="T538" s="1">
        <f>(Table2[[#This Row],[Close Price]]-Table2[[#This Row],[50D EMA]])/Table2[[#This Row],[50D EMA]]</f>
        <v>-3.1268538717384782E-2</v>
      </c>
      <c r="U538" s="1">
        <f>(Table2[[#This Row],[Close Price]]-Table2[[#This Row],[200D EMA]])/Table2[[#This Row],[200D EMA]]</f>
        <v>6.7340706700498802E-3</v>
      </c>
      <c r="V538">
        <v>0.563759909314826</v>
      </c>
      <c r="W538">
        <v>23.24</v>
      </c>
      <c r="X538">
        <v>23.97</v>
      </c>
      <c r="Y538">
        <v>23.24</v>
      </c>
      <c r="Z538">
        <v>23.97</v>
      </c>
      <c r="AA538">
        <v>22.51</v>
      </c>
      <c r="AB538">
        <v>24.41</v>
      </c>
      <c r="AC538" s="1">
        <f>(Table2[[#This Row],[Close Price]]/Table2[[#This Row],[Day Low]])-1</f>
        <v>2.5817555938039138E-3</v>
      </c>
      <c r="AD538" s="1">
        <f>(Table2[[#This Row],[Day High]]/Table2[[#This Row],[Close Price]])-1</f>
        <v>2.8755364806866801E-2</v>
      </c>
      <c r="AE538" s="1">
        <f>(Table2[[#This Row],[Close Price]]/Table2[[#This Row],[Current Week Low]])-1</f>
        <v>2.5817555938039138E-3</v>
      </c>
      <c r="AF538" s="1">
        <f>(Table2[[#This Row],[Current Week High]]/Table2[[#This Row],[Close Price]])-1</f>
        <v>2.8755364806866801E-2</v>
      </c>
      <c r="AG538" s="1">
        <f>(Table2[[#This Row],[Close Price]]/Table2[[#This Row],[Current Month Low]])-1</f>
        <v>3.509551310528658E-2</v>
      </c>
      <c r="AH538" s="1">
        <f>(Table2[[#This Row],[Current Month High]]/Table2[[#This Row],[Close Price]])-1</f>
        <v>4.7639484978540647E-2</v>
      </c>
      <c r="AI538">
        <v>40.987124463519301</v>
      </c>
      <c r="AJ538">
        <v>48.407643312101897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0.01</v>
      </c>
      <c r="AM538" t="s">
        <v>3216</v>
      </c>
      <c r="AN538">
        <v>-0.97</v>
      </c>
      <c r="AO538" t="s">
        <v>3215</v>
      </c>
      <c r="AP538">
        <v>5.2641172138967997E-2</v>
      </c>
      <c r="AQ538">
        <f>(Table2[[#This Row],[Sharpe Ratio]]-AVERAGE(Table2[Sharpe Ratio]))/_xlfn.STDEV.P(Table2[Sharpe Ratio])</f>
        <v>-0.12331025142914565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463</v>
      </c>
      <c r="AT538">
        <f>_xlfn.RANK.AVG(Table2[[#This Row],[6M Return vs Nifty Z-Score]],Table2[6M Return vs Nifty Z-Score])</f>
        <v>650</v>
      </c>
      <c r="AU538">
        <f>_xlfn.RANK.AVG(Table2[[#This Row],[Sharpe Ratio Z-Score]],Table2[Sharpe Ratio Z-Score])</f>
        <v>378</v>
      </c>
      <c r="AV538">
        <f>(Table2[[#This Row],[Rank 1Y]]+Table2[[#This Row],[Rank 6M]]+Table2[[#This Row],[Rank Sharpe]])/3</f>
        <v>497</v>
      </c>
    </row>
    <row r="539" spans="1:48" x14ac:dyDescent="0.3">
      <c r="A539" t="s">
        <v>418</v>
      </c>
      <c r="B539" t="s">
        <v>419</v>
      </c>
      <c r="C539" t="s">
        <v>3176</v>
      </c>
      <c r="D539" t="s">
        <v>400</v>
      </c>
      <c r="E539">
        <v>58253.774356484901</v>
      </c>
      <c r="F539">
        <v>136427</v>
      </c>
      <c r="G539">
        <v>-0.55188682382823995</v>
      </c>
      <c r="H539">
        <f>(Table2[[#This Row],[1Y Return vs Nifty]]-AVERAGE(Table2[1Y Return vs Nifty]))/_xlfn.STDEV.P(Table2[1Y Return vs Nifty])</f>
        <v>-0.47626239337853488</v>
      </c>
      <c r="I539">
        <v>-2.8814769636967998</v>
      </c>
      <c r="J539">
        <f>(Table2[[#This Row],[1M Return vs Nifty]]-AVERAGE(Table2[1M Return vs Nifty]))/_xlfn.STDEV.P(Table2[1M Return vs Nifty])</f>
        <v>-0.52189280228767676</v>
      </c>
      <c r="K539">
        <v>-15.6858657534094</v>
      </c>
      <c r="L539">
        <f>(Table2[[#This Row],[6M Return vs Nifty]]-AVERAGE(Table2[6M Return vs Nifty]))/_xlfn.STDEV.P(Table2[6M Return vs Nifty])</f>
        <v>-0.97157771591670272</v>
      </c>
      <c r="M539">
        <v>0.61578340466010095</v>
      </c>
      <c r="N539">
        <f>(Table2[[#This Row],[1W Return vs Nifty]]-AVERAGE(Table2[1W Return vs Nifty]))/_xlfn.STDEV.P(Table2[1W Return vs Nifty])</f>
        <v>0.13869059164588399</v>
      </c>
      <c r="O539">
        <v>135944.47</v>
      </c>
      <c r="P539">
        <v>134947.767193949</v>
      </c>
      <c r="Q539">
        <v>129003.97940223099</v>
      </c>
      <c r="R539">
        <v>61.212874036467802</v>
      </c>
      <c r="S539" s="1">
        <f>(Table2[[#This Row],[Close Price]]-Table2[[#This Row],[20D EMA]])/Table2[[#This Row],[20D EMA]]</f>
        <v>3.549463983345544E-3</v>
      </c>
      <c r="T539" s="1">
        <f>(Table2[[#This Row],[Close Price]]-Table2[[#This Row],[50D EMA]])/Table2[[#This Row],[50D EMA]]</f>
        <v>1.0961521163407087E-2</v>
      </c>
      <c r="U539" s="1">
        <f>(Table2[[#This Row],[Close Price]]-Table2[[#This Row],[200D EMA]])/Table2[[#This Row],[200D EMA]]</f>
        <v>5.7541020301584839E-2</v>
      </c>
      <c r="V539">
        <v>0.52946952755857002</v>
      </c>
      <c r="W539">
        <v>136100</v>
      </c>
      <c r="X539">
        <v>138509</v>
      </c>
      <c r="Y539">
        <v>136100</v>
      </c>
      <c r="Z539">
        <v>138509</v>
      </c>
      <c r="AA539">
        <v>132600</v>
      </c>
      <c r="AB539">
        <v>138509</v>
      </c>
      <c r="AC539" s="1">
        <f>(Table2[[#This Row],[Close Price]]/Table2[[#This Row],[Day Low]])-1</f>
        <v>2.4026451138867699E-3</v>
      </c>
      <c r="AD539" s="1">
        <f>(Table2[[#This Row],[Day High]]/Table2[[#This Row],[Close Price]])-1</f>
        <v>1.5260908764394232E-2</v>
      </c>
      <c r="AE539" s="1">
        <f>(Table2[[#This Row],[Close Price]]/Table2[[#This Row],[Current Week Low]])-1</f>
        <v>2.4026451138867699E-3</v>
      </c>
      <c r="AF539" s="1">
        <f>(Table2[[#This Row],[Current Week High]]/Table2[[#This Row],[Close Price]])-1</f>
        <v>1.5260908764394232E-2</v>
      </c>
      <c r="AG539" s="1">
        <f>(Table2[[#This Row],[Close Price]]/Table2[[#This Row],[Current Month Low]])-1</f>
        <v>2.8861236802413259E-2</v>
      </c>
      <c r="AH539" s="1">
        <f>(Table2[[#This Row],[Current Month High]]/Table2[[#This Row],[Close Price]])-1</f>
        <v>1.5260908764394232E-2</v>
      </c>
      <c r="AI539">
        <v>11.0080849098785</v>
      </c>
      <c r="AJ539">
        <v>28.214839528217599</v>
      </c>
      <c r="AK539" t="str">
        <f>IF(AND(Table2[[#This Row],[20D EMA]]&gt;Table2[[#This Row],[50D EMA]],Table2[[#This Row],[50D EMA]]&gt;Table2[[#This Row],[200D EMA]]),"Uptrend","Downtrend/NoTrend")</f>
        <v>Uptrend</v>
      </c>
      <c r="AL539">
        <v>0.06</v>
      </c>
      <c r="AM539" t="s">
        <v>3216</v>
      </c>
      <c r="AN539">
        <v>1.49</v>
      </c>
      <c r="AO539" t="s">
        <v>3216</v>
      </c>
      <c r="AP539">
        <v>5.5583074805708003E-2</v>
      </c>
      <c r="AQ539">
        <f>(Table2[[#This Row],[Sharpe Ratio]]-AVERAGE(Table2[Sharpe Ratio]))/_xlfn.STDEV.P(Table2[Sharpe Ratio])</f>
        <v>-8.9090248804465103E-2</v>
      </c>
      <c r="AR5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-1.9201325687414952</v>
      </c>
      <c r="AS539">
        <f>_xlfn.RANK.AVG(Table2[[#This Row],[1Y Return vs Nifty Z-Score]],Table2[1Y Return vs Nifty Z-Score])</f>
        <v>469</v>
      </c>
      <c r="AT539">
        <f>_xlfn.RANK.AVG(Table2[[#This Row],[6M Return vs Nifty Z-Score]],Table2[6M Return vs Nifty Z-Score])</f>
        <v>649</v>
      </c>
      <c r="AU539">
        <f>_xlfn.RANK.AVG(Table2[[#This Row],[Sharpe Ratio Z-Score]],Table2[Sharpe Ratio Z-Score])</f>
        <v>373</v>
      </c>
      <c r="AV539">
        <f>(Table2[[#This Row],[Rank 1Y]]+Table2[[#This Row],[Rank 6M]]+Table2[[#This Row],[Rank Sharpe]])/3</f>
        <v>497</v>
      </c>
    </row>
    <row r="540" spans="1:48" x14ac:dyDescent="0.3">
      <c r="A540" t="s">
        <v>686</v>
      </c>
      <c r="B540" t="s">
        <v>687</v>
      </c>
      <c r="C540" t="s">
        <v>3174</v>
      </c>
      <c r="D540" t="s">
        <v>54</v>
      </c>
      <c r="E540">
        <v>27257.199119270001</v>
      </c>
      <c r="F540">
        <v>504.55</v>
      </c>
      <c r="G540">
        <v>2.4462197037417002</v>
      </c>
      <c r="H540">
        <f>(Table2[[#This Row],[1Y Return vs Nifty]]-AVERAGE(Table2[1Y Return vs Nifty]))/_xlfn.STDEV.P(Table2[1Y Return vs Nifty])</f>
        <v>-0.42634800538057588</v>
      </c>
      <c r="I540">
        <v>14.1500230004619</v>
      </c>
      <c r="J540">
        <f>(Table2[[#This Row],[1M Return vs Nifty]]-AVERAGE(Table2[1M Return vs Nifty]))/_xlfn.STDEV.P(Table2[1M Return vs Nifty])</f>
        <v>1.1237072501924765</v>
      </c>
      <c r="K540">
        <v>11.672466814203</v>
      </c>
      <c r="L540">
        <f>(Table2[[#This Row],[6M Return vs Nifty]]-AVERAGE(Table2[6M Return vs Nifty]))/_xlfn.STDEV.P(Table2[6M Return vs Nifty])</f>
        <v>-0.15708614775649804</v>
      </c>
      <c r="M540">
        <v>3.5508996692127499</v>
      </c>
      <c r="N540">
        <f>(Table2[[#This Row],[1W Return vs Nifty]]-AVERAGE(Table2[1W Return vs Nifty]))/_xlfn.STDEV.P(Table2[1W Return vs Nifty])</f>
        <v>0.84854179885210557</v>
      </c>
      <c r="O540">
        <v>479.15</v>
      </c>
      <c r="P540">
        <v>460.844534954994</v>
      </c>
      <c r="Q540">
        <v>430.974248925133</v>
      </c>
      <c r="R540">
        <v>78.346944880142104</v>
      </c>
      <c r="S540" s="1">
        <f>(Table2[[#This Row],[Close Price]]-Table2[[#This Row],[20D EMA]])/Table2[[#This Row],[20D EMA]]</f>
        <v>5.3010539497026055E-2</v>
      </c>
      <c r="T540" s="1">
        <f>(Table2[[#This Row],[Close Price]]-Table2[[#This Row],[50D EMA]])/Table2[[#This Row],[50D EMA]]</f>
        <v>9.4837763562226632E-2</v>
      </c>
      <c r="U540" s="1">
        <f>(Table2[[#This Row],[Close Price]]-Table2[[#This Row],[200D EMA]])/Table2[[#This Row],[200D EMA]]</f>
        <v>0.17071959927621633</v>
      </c>
      <c r="V540">
        <v>1.2948618666737499</v>
      </c>
      <c r="W540">
        <v>498.85</v>
      </c>
      <c r="X540">
        <v>515.70000000000005</v>
      </c>
      <c r="Y540">
        <v>498.85</v>
      </c>
      <c r="Z540">
        <v>515.70000000000005</v>
      </c>
      <c r="AA540">
        <v>458.65</v>
      </c>
      <c r="AB540">
        <v>518</v>
      </c>
      <c r="AC540" s="1">
        <f>(Table2[[#This Row],[Close Price]]/Table2[[#This Row],[Day Low]])-1</f>
        <v>1.1426280445023584E-2</v>
      </c>
      <c r="AD540" s="1">
        <f>(Table2[[#This Row],[Day High]]/Table2[[#This Row],[Close Price]])-1</f>
        <v>2.2098900009909883E-2</v>
      </c>
      <c r="AE540" s="1">
        <f>(Table2[[#This Row],[Close Price]]/Table2[[#This Row],[Current Week Low]])-1</f>
        <v>1.1426280445023584E-2</v>
      </c>
      <c r="AF540" s="1">
        <f>(Table2[[#This Row],[Current Week High]]/Table2[[#This Row],[Close Price]])-1</f>
        <v>2.2098900009909883E-2</v>
      </c>
      <c r="AG540" s="1">
        <f>(Table2[[#This Row],[Close Price]]/Table2[[#This Row],[Current Month Low]])-1</f>
        <v>0.1000763109124605</v>
      </c>
      <c r="AH540" s="1">
        <f>(Table2[[#This Row],[Current Month High]]/Table2[[#This Row],[Close Price]])-1</f>
        <v>2.6657417500743241E-2</v>
      </c>
      <c r="AI540">
        <v>2.6657417500743201</v>
      </c>
      <c r="AJ540">
        <v>44.404693760732698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-0.01</v>
      </c>
      <c r="AM540" t="s">
        <v>3215</v>
      </c>
      <c r="AN540">
        <v>10.210000000000001</v>
      </c>
      <c r="AO540" t="s">
        <v>3216</v>
      </c>
      <c r="AP540">
        <v>-6.9576763484675994E-2</v>
      </c>
      <c r="AQ540">
        <f>(Table2[[#This Row],[Sharpe Ratio]]-AVERAGE(Table2[Sharpe Ratio]))/_xlfn.STDEV.P(Table2[Sharpe Ratio])</f>
        <v>-1.5449405878463052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-0.156125691938797</v>
      </c>
      <c r="AS540">
        <f>_xlfn.RANK.AVG(Table2[[#This Row],[1Y Return vs Nifty Z-Score]],Table2[1Y Return vs Nifty Z-Score])</f>
        <v>441</v>
      </c>
      <c r="AT540">
        <f>_xlfn.RANK.AVG(Table2[[#This Row],[6M Return vs Nifty Z-Score]],Table2[6M Return vs Nifty Z-Score])</f>
        <v>362</v>
      </c>
      <c r="AU540">
        <f>_xlfn.RANK.AVG(Table2[[#This Row],[Sharpe Ratio Z-Score]],Table2[Sharpe Ratio Z-Score])</f>
        <v>688</v>
      </c>
      <c r="AV540">
        <f>(Table2[[#This Row],[Rank 1Y]]+Table2[[#This Row],[Rank 6M]]+Table2[[#This Row],[Rank Sharpe]])/3</f>
        <v>497</v>
      </c>
    </row>
    <row r="541" spans="1:48" x14ac:dyDescent="0.3">
      <c r="A541" t="s">
        <v>639</v>
      </c>
      <c r="B541" t="s">
        <v>640</v>
      </c>
      <c r="C541" t="s">
        <v>3174</v>
      </c>
      <c r="D541" t="s">
        <v>279</v>
      </c>
      <c r="E541">
        <v>30165.927420059899</v>
      </c>
      <c r="F541">
        <v>1131.5</v>
      </c>
      <c r="G541">
        <v>36.7920585950461</v>
      </c>
      <c r="H541">
        <f>(Table2[[#This Row],[1Y Return vs Nifty]]-AVERAGE(Table2[1Y Return vs Nifty]))/_xlfn.STDEV.P(Table2[1Y Return vs Nifty])</f>
        <v>0.14546340717970188</v>
      </c>
      <c r="I541">
        <v>1.27389104470582</v>
      </c>
      <c r="J541">
        <f>(Table2[[#This Row],[1M Return vs Nifty]]-AVERAGE(Table2[1M Return vs Nifty]))/_xlfn.STDEV.P(Table2[1M Return vs Nifty])</f>
        <v>-0.12039711329423351</v>
      </c>
      <c r="K541">
        <v>-19.785203936812401</v>
      </c>
      <c r="L541">
        <f>(Table2[[#This Row],[6M Return vs Nifty]]-AVERAGE(Table2[6M Return vs Nifty]))/_xlfn.STDEV.P(Table2[6M Return vs Nifty])</f>
        <v>-1.0936201092960263</v>
      </c>
      <c r="M541">
        <v>-1.2884388585586199</v>
      </c>
      <c r="N541">
        <f>(Table2[[#This Row],[1W Return vs Nifty]]-AVERAGE(Table2[1W Return vs Nifty]))/_xlfn.STDEV.P(Table2[1W Return vs Nifty])</f>
        <v>-0.32184124099713807</v>
      </c>
      <c r="O541">
        <v>1124.69</v>
      </c>
      <c r="P541">
        <v>1157.5365896313101</v>
      </c>
      <c r="Q541">
        <v>1136.22864119167</v>
      </c>
      <c r="R541">
        <v>51.205155939746902</v>
      </c>
      <c r="S541" s="1">
        <f>(Table2[[#This Row],[Close Price]]-Table2[[#This Row],[20D EMA]])/Table2[[#This Row],[20D EMA]]</f>
        <v>6.0550018227244354E-3</v>
      </c>
      <c r="T541" s="1">
        <f>(Table2[[#This Row],[Close Price]]-Table2[[#This Row],[50D EMA]])/Table2[[#This Row],[50D EMA]]</f>
        <v>-2.2493102908827348E-2</v>
      </c>
      <c r="U541" s="1">
        <f>(Table2[[#This Row],[Close Price]]-Table2[[#This Row],[200D EMA]])/Table2[[#This Row],[200D EMA]]</f>
        <v>-4.1616986407864622E-3</v>
      </c>
      <c r="V541">
        <v>1.2455700774062699</v>
      </c>
      <c r="W541">
        <v>1115.05</v>
      </c>
      <c r="X541">
        <v>1138.8</v>
      </c>
      <c r="Y541">
        <v>1115.05</v>
      </c>
      <c r="Z541">
        <v>1138.8</v>
      </c>
      <c r="AA541">
        <v>1088.75</v>
      </c>
      <c r="AB541">
        <v>1199</v>
      </c>
      <c r="AC541" s="1">
        <f>(Table2[[#This Row],[Close Price]]/Table2[[#This Row],[Day Low]])-1</f>
        <v>1.4752701672570812E-2</v>
      </c>
      <c r="AD541" s="1">
        <f>(Table2[[#This Row],[Day High]]/Table2[[#This Row],[Close Price]])-1</f>
        <v>6.4516129032257119E-3</v>
      </c>
      <c r="AE541" s="1">
        <f>(Table2[[#This Row],[Close Price]]/Table2[[#This Row],[Current Week Low]])-1</f>
        <v>1.4752701672570812E-2</v>
      </c>
      <c r="AF541" s="1">
        <f>(Table2[[#This Row],[Current Week High]]/Table2[[#This Row],[Close Price]])-1</f>
        <v>6.4516129032257119E-3</v>
      </c>
      <c r="AG541" s="1">
        <f>(Table2[[#This Row],[Close Price]]/Table2[[#This Row],[Current Month Low]])-1</f>
        <v>3.9265212399540728E-2</v>
      </c>
      <c r="AH541" s="1">
        <f>(Table2[[#This Row],[Current Month High]]/Table2[[#This Row],[Close Price]])-1</f>
        <v>5.9655324790101716E-2</v>
      </c>
      <c r="AI541">
        <v>33.7958462218294</v>
      </c>
      <c r="AJ541">
        <v>67.381656804733694</v>
      </c>
      <c r="AK541" t="str">
        <f>IF(AND(Table2[[#This Row],[20D EMA]]&gt;Table2[[#This Row],[50D EMA]],Table2[[#This Row],[50D EMA]]&gt;Table2[[#This Row],[200D EMA]]),"Uptrend","Downtrend/NoTrend")</f>
        <v>Downtrend/NoTrend</v>
      </c>
      <c r="AL541">
        <v>-0.26</v>
      </c>
      <c r="AM541" t="s">
        <v>3215</v>
      </c>
      <c r="AN541">
        <v>0.71</v>
      </c>
      <c r="AO541" t="s">
        <v>3216</v>
      </c>
      <c r="AQ541">
        <f>(Table2[[#This Row],[Sharpe Ratio]]-AVERAGE(Table2[Sharpe Ratio]))/_xlfn.STDEV.P(Table2[Sharpe Ratio])</f>
        <v>-0.73562862250492933</v>
      </c>
      <c r="AR5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1">
        <f>_xlfn.RANK.AVG(Table2[[#This Row],[1Y Return vs Nifty Z-Score]],Table2[1Y Return vs Nifty Z-Score])</f>
        <v>261</v>
      </c>
      <c r="AT541">
        <f>_xlfn.RANK.AVG(Table2[[#This Row],[6M Return vs Nifty Z-Score]],Table2[6M Return vs Nifty Z-Score])</f>
        <v>681</v>
      </c>
      <c r="AU541">
        <f>_xlfn.RANK.AVG(Table2[[#This Row],[Sharpe Ratio Z-Score]],Table2[Sharpe Ratio Z-Score])</f>
        <v>551.5</v>
      </c>
      <c r="AV541">
        <f>(Table2[[#This Row],[Rank 1Y]]+Table2[[#This Row],[Rank 6M]]+Table2[[#This Row],[Rank Sharpe]])/3</f>
        <v>497.83333333333331</v>
      </c>
    </row>
    <row r="542" spans="1:48" x14ac:dyDescent="0.3">
      <c r="A542" t="s">
        <v>2118</v>
      </c>
      <c r="B542" t="s">
        <v>2119</v>
      </c>
      <c r="C542" t="s">
        <v>3174</v>
      </c>
      <c r="D542" t="s">
        <v>282</v>
      </c>
      <c r="E542">
        <v>2982.8265566199998</v>
      </c>
      <c r="F542">
        <v>510.1</v>
      </c>
      <c r="G542">
        <v>-24.015159255698801</v>
      </c>
      <c r="H542">
        <f>(Table2[[#This Row],[1Y Return vs Nifty]]-AVERAGE(Table2[1Y Return vs Nifty]))/_xlfn.STDEV.P(Table2[1Y Return vs Nifty])</f>
        <v>-0.86689390466624738</v>
      </c>
      <c r="I542">
        <v>27.351653850656501</v>
      </c>
      <c r="J542">
        <f>(Table2[[#This Row],[1M Return vs Nifty]]-AVERAGE(Table2[1M Return vs Nifty]))/_xlfn.STDEV.P(Table2[1M Return vs Nifty])</f>
        <v>2.3992616326967409</v>
      </c>
      <c r="K542">
        <v>25.653251414084899</v>
      </c>
      <c r="L542">
        <f>(Table2[[#This Row],[6M Return vs Nifty]]-AVERAGE(Table2[6M Return vs Nifty]))/_xlfn.STDEV.P(Table2[6M Return vs Nifty])</f>
        <v>0.25913918851813977</v>
      </c>
      <c r="M542">
        <v>6.4275484030521701</v>
      </c>
      <c r="N542">
        <f>(Table2[[#This Row],[1W Return vs Nifty]]-AVERAGE(Table2[1W Return vs Nifty]))/_xlfn.STDEV.P(Table2[1W Return vs Nifty])</f>
        <v>1.5442527664499728</v>
      </c>
      <c r="O542">
        <v>465.59</v>
      </c>
      <c r="P542">
        <v>439.90977454774202</v>
      </c>
      <c r="Q542">
        <v>417.14434639547102</v>
      </c>
      <c r="R542">
        <v>69.628574832773495</v>
      </c>
      <c r="S542" s="1">
        <f>(Table2[[#This Row],[Close Price]]-Table2[[#This Row],[20D EMA]])/Table2[[#This Row],[20D EMA]]</f>
        <v>9.5599132283769095E-2</v>
      </c>
      <c r="T542" s="1">
        <f>(Table2[[#This Row],[Close Price]]-Table2[[#This Row],[50D EMA]])/Table2[[#This Row],[50D EMA]]</f>
        <v>0.15955595786526558</v>
      </c>
      <c r="U542" s="1">
        <f>(Table2[[#This Row],[Close Price]]-Table2[[#This Row],[200D EMA]])/Table2[[#This Row],[200D EMA]]</f>
        <v>0.22283810006717195</v>
      </c>
      <c r="V542">
        <v>2.6874990837075501</v>
      </c>
      <c r="W542">
        <v>505.75</v>
      </c>
      <c r="X542">
        <v>537.70000000000005</v>
      </c>
      <c r="Y542">
        <v>505.75</v>
      </c>
      <c r="Z542">
        <v>537.70000000000005</v>
      </c>
      <c r="AA542">
        <v>428.55</v>
      </c>
      <c r="AB542">
        <v>537.70000000000005</v>
      </c>
      <c r="AC542" s="1">
        <f>(Table2[[#This Row],[Close Price]]/Table2[[#This Row],[Day Low]])-1</f>
        <v>8.6010874938211579E-3</v>
      </c>
      <c r="AD542" s="1">
        <f>(Table2[[#This Row],[Day High]]/Table2[[#This Row],[Close Price]])-1</f>
        <v>5.4107037835718463E-2</v>
      </c>
      <c r="AE542" s="1">
        <f>(Table2[[#This Row],[Close Price]]/Table2[[#This Row],[Current Week Low]])-1</f>
        <v>8.6010874938211579E-3</v>
      </c>
      <c r="AF542" s="1">
        <f>(Table2[[#This Row],[Current Week High]]/Table2[[#This Row],[Close Price]])-1</f>
        <v>5.4107037835718463E-2</v>
      </c>
      <c r="AG542" s="1">
        <f>(Table2[[#This Row],[Close Price]]/Table2[[#This Row],[Current Month Low]])-1</f>
        <v>0.1902928479757322</v>
      </c>
      <c r="AH542" s="1">
        <f>(Table2[[#This Row],[Current Month High]]/Table2[[#This Row],[Close Price]])-1</f>
        <v>5.4107037835718463E-2</v>
      </c>
      <c r="AI542">
        <v>5.4107037835718401</v>
      </c>
      <c r="AJ542">
        <v>54.178630799455902</v>
      </c>
      <c r="AK542" t="str">
        <f>IF(AND(Table2[[#This Row],[20D EMA]]&gt;Table2[[#This Row],[50D EMA]],Table2[[#This Row],[50D EMA]]&gt;Table2[[#This Row],[200D EMA]]),"Uptrend","Downtrend/NoTrend")</f>
        <v>Uptrend</v>
      </c>
      <c r="AL542">
        <v>0.05</v>
      </c>
      <c r="AM542" t="s">
        <v>3216</v>
      </c>
      <c r="AN542">
        <v>15.49</v>
      </c>
      <c r="AO542" t="s">
        <v>3216</v>
      </c>
      <c r="AP542">
        <v>-2.5974545567498002E-2</v>
      </c>
      <c r="AQ542">
        <f>(Table2[[#This Row],[Sharpe Ratio]]-AVERAGE(Table2[Sharpe Ratio]))/_xlfn.STDEV.P(Table2[Sharpe Ratio])</f>
        <v>-1.0377626895302063</v>
      </c>
      <c r="AR5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2.2979969934683995</v>
      </c>
      <c r="AS542">
        <f>_xlfn.RANK.AVG(Table2[[#This Row],[1Y Return vs Nifty Z-Score]],Table2[1Y Return vs Nifty Z-Score])</f>
        <v>632</v>
      </c>
      <c r="AT542">
        <f>_xlfn.RANK.AVG(Table2[[#This Row],[6M Return vs Nifty Z-Score]],Table2[6M Return vs Nifty Z-Score])</f>
        <v>237</v>
      </c>
      <c r="AU542">
        <f>_xlfn.RANK.AVG(Table2[[#This Row],[Sharpe Ratio Z-Score]],Table2[Sharpe Ratio Z-Score])</f>
        <v>633</v>
      </c>
      <c r="AV542">
        <f>(Table2[[#This Row],[Rank 1Y]]+Table2[[#This Row],[Rank 6M]]+Table2[[#This Row],[Rank Sharpe]])/3</f>
        <v>500.66666666666669</v>
      </c>
    </row>
    <row r="543" spans="1:48" x14ac:dyDescent="0.3">
      <c r="A543" t="s">
        <v>1755</v>
      </c>
      <c r="B543" t="s">
        <v>1756</v>
      </c>
      <c r="C543" t="s">
        <v>3179</v>
      </c>
      <c r="D543" t="s">
        <v>291</v>
      </c>
      <c r="E543">
        <v>4692.6224627000001</v>
      </c>
      <c r="F543">
        <v>212.21</v>
      </c>
      <c r="G543">
        <v>22.274921690294899</v>
      </c>
      <c r="H543">
        <f>(Table2[[#This Row],[1Y Return vs Nifty]]-AVERAGE(Table2[1Y Return vs Nifty]))/_xlfn.STDEV.P(Table2[1Y Return vs Nifty])</f>
        <v>-9.6227138976629364E-2</v>
      </c>
      <c r="I543">
        <v>8.3035492694107607</v>
      </c>
      <c r="J543">
        <f>(Table2[[#This Row],[1M Return vs Nifty]]-AVERAGE(Table2[1M Return vs Nifty]))/_xlfn.STDEV.P(Table2[1M Return vs Nifty])</f>
        <v>0.55881528536917535</v>
      </c>
      <c r="K543">
        <v>-13.9164214739878</v>
      </c>
      <c r="L543">
        <f>(Table2[[#This Row],[6M Return vs Nifty]]-AVERAGE(Table2[6M Return vs Nifty]))/_xlfn.STDEV.P(Table2[6M Return vs Nifty])</f>
        <v>-0.9188991602205</v>
      </c>
      <c r="M543">
        <v>-1.6765929520003899</v>
      </c>
      <c r="N543">
        <f>(Table2[[#This Row],[1W Return vs Nifty]]-AVERAGE(Table2[1W Return vs Nifty]))/_xlfn.STDEV.P(Table2[1W Return vs Nifty])</f>
        <v>-0.4157154275631928</v>
      </c>
      <c r="O543">
        <v>207.74</v>
      </c>
      <c r="P543">
        <v>199.97856707463799</v>
      </c>
      <c r="Q543">
        <v>188.463315898411</v>
      </c>
      <c r="R543">
        <v>58.892649312276198</v>
      </c>
      <c r="S543" s="1">
        <f>(Table2[[#This Row],[Close Price]]-Table2[[#This Row],[20D EMA]])/Table2[[#This Row],[20D EMA]]</f>
        <v>2.1517281216905743E-2</v>
      </c>
      <c r="T543" s="1">
        <f>(Table2[[#This Row],[Close Price]]-Table2[[#This Row],[50D EMA]])/Table2[[#This Row],[50D EMA]]</f>
        <v>6.116371921395395E-2</v>
      </c>
      <c r="U543" s="1">
        <f>(Table2[[#This Row],[Close Price]]-Table2[[#This Row],[200D EMA]])/Table2[[#This Row],[200D EMA]]</f>
        <v>0.12600162524143102</v>
      </c>
      <c r="V543">
        <v>0.98677004319329897</v>
      </c>
      <c r="W543">
        <v>211.22</v>
      </c>
      <c r="X543">
        <v>218.99</v>
      </c>
      <c r="Y543">
        <v>211.22</v>
      </c>
      <c r="Z543">
        <v>218.99</v>
      </c>
      <c r="AA543">
        <v>204</v>
      </c>
      <c r="AB543">
        <v>225.48</v>
      </c>
      <c r="AC543" s="1">
        <f>(Table2[[#This Row],[Close Price]]/Table2[[#This Row],[Day Low]])-1</f>
        <v>4.6870561499858798E-3</v>
      </c>
      <c r="AD543" s="1">
        <f>(Table2[[#This Row],[Day High]]/Table2[[#This Row],[Close Price]])-1</f>
        <v>3.1949484001696504E-2</v>
      </c>
      <c r="AE543" s="1">
        <f>(Table2[[#This Row],[Close Price]]/Table2[[#This Row],[Current Week Low]])-1</f>
        <v>4.6870561499858798E-3</v>
      </c>
      <c r="AF543" s="1">
        <f>(Table2[[#This Row],[Current Week High]]/Table2[[#This Row],[Close Price]])-1</f>
        <v>3.1949484001696504E-2</v>
      </c>
      <c r="AG543" s="1">
        <f>(Table2[[#This Row],[Close Price]]/Table2[[#This Row],[Current Month Low]])-1</f>
        <v>4.0245098039215721E-2</v>
      </c>
      <c r="AH543" s="1">
        <f>(Table2[[#This Row],[Current Month High]]/Table2[[#This Row],[Close Price]])-1</f>
        <v>6.2532397153762798E-2</v>
      </c>
      <c r="AI543">
        <v>12.0823712360397</v>
      </c>
      <c r="AJ543">
        <v>66.766208251473401</v>
      </c>
      <c r="AK543" t="str">
        <f>IF(AND(Table2[[#This Row],[20D EMA]]&gt;Table2[[#This Row],[50D EMA]],Table2[[#This Row],[50D EMA]]&gt;Table2[[#This Row],[200D EMA]]),"Uptrend","Downtrend/NoTrend")</f>
        <v>Uptrend</v>
      </c>
      <c r="AL543">
        <v>0.05</v>
      </c>
      <c r="AM543" t="s">
        <v>3216</v>
      </c>
      <c r="AN543">
        <v>4.1900000000000004</v>
      </c>
      <c r="AO543" t="s">
        <v>3216</v>
      </c>
      <c r="AQ543">
        <f>(Table2[[#This Row],[Sharpe Ratio]]-AVERAGE(Table2[Sharpe Ratio]))/_xlfn.STDEV.P(Table2[Sharpe Ratio])</f>
        <v>-0.73562862250492933</v>
      </c>
      <c r="AR5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-1.6076550638960763</v>
      </c>
      <c r="AS543">
        <f>_xlfn.RANK.AVG(Table2[[#This Row],[1Y Return vs Nifty Z-Score]],Table2[1Y Return vs Nifty Z-Score])</f>
        <v>323</v>
      </c>
      <c r="AT543">
        <f>_xlfn.RANK.AVG(Table2[[#This Row],[6M Return vs Nifty Z-Score]],Table2[6M Return vs Nifty Z-Score])</f>
        <v>634</v>
      </c>
      <c r="AU543">
        <f>_xlfn.RANK.AVG(Table2[[#This Row],[Sharpe Ratio Z-Score]],Table2[Sharpe Ratio Z-Score])</f>
        <v>551.5</v>
      </c>
      <c r="AV543">
        <f>(Table2[[#This Row],[Rank 1Y]]+Table2[[#This Row],[Rank 6M]]+Table2[[#This Row],[Rank Sharpe]])/3</f>
        <v>502.83333333333331</v>
      </c>
    </row>
    <row r="544" spans="1:48" x14ac:dyDescent="0.3">
      <c r="A544" t="s">
        <v>504</v>
      </c>
      <c r="B544" t="s">
        <v>505</v>
      </c>
      <c r="C544" t="s">
        <v>3168</v>
      </c>
      <c r="D544" t="s">
        <v>190</v>
      </c>
      <c r="E544">
        <v>43575.094912499997</v>
      </c>
      <c r="F544">
        <v>630.29999999999995</v>
      </c>
      <c r="G544">
        <v>13.367933294741601</v>
      </c>
      <c r="H544">
        <f>(Table2[[#This Row],[1Y Return vs Nifty]]-AVERAGE(Table2[1Y Return vs Nifty]))/_xlfn.STDEV.P(Table2[1Y Return vs Nifty])</f>
        <v>-0.24451635771540348</v>
      </c>
      <c r="I544">
        <v>2.2515317257410299</v>
      </c>
      <c r="J544">
        <f>(Table2[[#This Row],[1M Return vs Nifty]]-AVERAGE(Table2[1M Return vs Nifty]))/_xlfn.STDEV.P(Table2[1M Return vs Nifty])</f>
        <v>-2.5936522071859397E-2</v>
      </c>
      <c r="K544">
        <v>0.87246449663207604</v>
      </c>
      <c r="L544">
        <f>(Table2[[#This Row],[6M Return vs Nifty]]-AVERAGE(Table2[6M Return vs Nifty]))/_xlfn.STDEV.P(Table2[6M Return vs Nifty])</f>
        <v>-0.4786156416331005</v>
      </c>
      <c r="M544">
        <v>-6.3548383257379797</v>
      </c>
      <c r="N544">
        <f>(Table2[[#This Row],[1W Return vs Nifty]]-AVERAGE(Table2[1W Return vs Nifty]))/_xlfn.STDEV.P(Table2[1W Return vs Nifty])</f>
        <v>-1.547138453717386</v>
      </c>
      <c r="O544">
        <v>637.21</v>
      </c>
      <c r="P544">
        <v>627.806043251451</v>
      </c>
      <c r="Q544">
        <v>574.74668659572603</v>
      </c>
      <c r="R544">
        <v>43.5274015072428</v>
      </c>
      <c r="S544" s="1">
        <f>(Table2[[#This Row],[Close Price]]-Table2[[#This Row],[20D EMA]])/Table2[[#This Row],[20D EMA]]</f>
        <v>-1.0844148710786211E-2</v>
      </c>
      <c r="T544" s="1">
        <f>(Table2[[#This Row],[Close Price]]-Table2[[#This Row],[50D EMA]])/Table2[[#This Row],[50D EMA]]</f>
        <v>3.9724956064974759E-3</v>
      </c>
      <c r="U544" s="1">
        <f>(Table2[[#This Row],[Close Price]]-Table2[[#This Row],[200D EMA]])/Table2[[#This Row],[200D EMA]]</f>
        <v>9.6657039874942063E-2</v>
      </c>
      <c r="V544">
        <v>2.9316583218786798</v>
      </c>
      <c r="W544">
        <v>623.35</v>
      </c>
      <c r="X544">
        <v>634.70000000000005</v>
      </c>
      <c r="Y544">
        <v>623.35</v>
      </c>
      <c r="Z544">
        <v>634.70000000000005</v>
      </c>
      <c r="AA544">
        <v>623.35</v>
      </c>
      <c r="AB544">
        <v>689.95</v>
      </c>
      <c r="AC544" s="1">
        <f>(Table2[[#This Row],[Close Price]]/Table2[[#This Row],[Day Low]])-1</f>
        <v>1.1149434507098599E-2</v>
      </c>
      <c r="AD544" s="1">
        <f>(Table2[[#This Row],[Day High]]/Table2[[#This Row],[Close Price]])-1</f>
        <v>6.9808027923212723E-3</v>
      </c>
      <c r="AE544" s="1">
        <f>(Table2[[#This Row],[Close Price]]/Table2[[#This Row],[Current Week Low]])-1</f>
        <v>1.1149434507098599E-2</v>
      </c>
      <c r="AF544" s="1">
        <f>(Table2[[#This Row],[Current Week High]]/Table2[[#This Row],[Close Price]])-1</f>
        <v>6.9808027923212723E-3</v>
      </c>
      <c r="AG544" s="1">
        <f>(Table2[[#This Row],[Close Price]]/Table2[[#This Row],[Current Month Low]])-1</f>
        <v>1.1149434507098599E-2</v>
      </c>
      <c r="AH544" s="1">
        <f>(Table2[[#This Row],[Current Month High]]/Table2[[#This Row],[Close Price]])-1</f>
        <v>9.4637474218626227E-2</v>
      </c>
      <c r="AI544">
        <v>9.4637474218626192</v>
      </c>
      <c r="AJ544">
        <v>58.745749905553403</v>
      </c>
      <c r="AK544" t="str">
        <f>IF(AND(Table2[[#This Row],[20D EMA]]&gt;Table2[[#This Row],[50D EMA]],Table2[[#This Row],[50D EMA]]&gt;Table2[[#This Row],[200D EMA]]),"Uptrend","Downtrend/NoTrend")</f>
        <v>Uptrend</v>
      </c>
      <c r="AL544">
        <v>-0.02</v>
      </c>
      <c r="AM544" t="s">
        <v>3215</v>
      </c>
      <c r="AN544">
        <v>4.4800000000000004</v>
      </c>
      <c r="AO544" t="s">
        <v>3216</v>
      </c>
      <c r="AP544">
        <v>-4.3246369908920002E-2</v>
      </c>
      <c r="AQ544">
        <f>(Table2[[#This Row],[Sharpe Ratio]]-AVERAGE(Table2[Sharpe Ratio]))/_xlfn.STDEV.P(Table2[Sharpe Ratio])</f>
        <v>-1.2386673220928566</v>
      </c>
      <c r="AR5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-3.5348742972306058</v>
      </c>
      <c r="AS544">
        <f>_xlfn.RANK.AVG(Table2[[#This Row],[1Y Return vs Nifty Z-Score]],Table2[1Y Return vs Nifty Z-Score])</f>
        <v>376</v>
      </c>
      <c r="AT544">
        <f>_xlfn.RANK.AVG(Table2[[#This Row],[6M Return vs Nifty Z-Score]],Table2[6M Return vs Nifty Z-Score])</f>
        <v>475</v>
      </c>
      <c r="AU544">
        <f>_xlfn.RANK.AVG(Table2[[#This Row],[Sharpe Ratio Z-Score]],Table2[Sharpe Ratio Z-Score])</f>
        <v>658</v>
      </c>
      <c r="AV544">
        <f>(Table2[[#This Row],[Rank 1Y]]+Table2[[#This Row],[Rank 6M]]+Table2[[#This Row],[Rank Sharpe]])/3</f>
        <v>503</v>
      </c>
    </row>
    <row r="545" spans="1:48" x14ac:dyDescent="0.3">
      <c r="A545" t="s">
        <v>755</v>
      </c>
      <c r="B545" t="s">
        <v>756</v>
      </c>
      <c r="C545" t="s">
        <v>3179</v>
      </c>
      <c r="D545" t="s">
        <v>493</v>
      </c>
      <c r="E545">
        <v>22907.777487097999</v>
      </c>
      <c r="F545">
        <v>187.55</v>
      </c>
      <c r="G545">
        <v>-36.5911811318107</v>
      </c>
      <c r="H545">
        <f>(Table2[[#This Row],[1Y Return vs Nifty]]-AVERAGE(Table2[1Y Return vs Nifty]))/_xlfn.STDEV.P(Table2[1Y Return vs Nifty])</f>
        <v>-1.0762675308608642</v>
      </c>
      <c r="I545">
        <v>7.6250625977495003</v>
      </c>
      <c r="J545">
        <f>(Table2[[#This Row],[1M Return vs Nifty]]-AVERAGE(Table2[1M Return vs Nifty]))/_xlfn.STDEV.P(Table2[1M Return vs Nifty])</f>
        <v>0.49325924480654326</v>
      </c>
      <c r="K545">
        <v>4.1622159026438004</v>
      </c>
      <c r="L545">
        <f>(Table2[[#This Row],[6M Return vs Nifty]]-AVERAGE(Table2[6M Return vs Nifty]))/_xlfn.STDEV.P(Table2[6M Return vs Nifty])</f>
        <v>-0.38067565296903372</v>
      </c>
      <c r="M545">
        <v>1.95931412800879</v>
      </c>
      <c r="N545">
        <f>(Table2[[#This Row],[1W Return vs Nifty]]-AVERAGE(Table2[1W Return vs Nifty]))/_xlfn.STDEV.P(Table2[1W Return vs Nifty])</f>
        <v>0.46362044788552181</v>
      </c>
      <c r="O545">
        <v>182.13</v>
      </c>
      <c r="P545">
        <v>177.12266363146401</v>
      </c>
      <c r="Q545">
        <v>172.84309645293001</v>
      </c>
      <c r="R545">
        <v>70.153311768304505</v>
      </c>
      <c r="S545" s="1">
        <f>(Table2[[#This Row],[Close Price]]-Table2[[#This Row],[20D EMA]])/Table2[[#This Row],[20D EMA]]</f>
        <v>2.975896337780715E-2</v>
      </c>
      <c r="T545" s="1">
        <f>(Table2[[#This Row],[Close Price]]-Table2[[#This Row],[50D EMA]])/Table2[[#This Row],[50D EMA]]</f>
        <v>5.8870706632054598E-2</v>
      </c>
      <c r="U545" s="1">
        <f>(Table2[[#This Row],[Close Price]]-Table2[[#This Row],[200D EMA]])/Table2[[#This Row],[200D EMA]]</f>
        <v>8.5088174470856565E-2</v>
      </c>
      <c r="V545">
        <v>0.85069612558660601</v>
      </c>
      <c r="W545">
        <v>187</v>
      </c>
      <c r="X545">
        <v>192.59</v>
      </c>
      <c r="Y545">
        <v>187</v>
      </c>
      <c r="Z545">
        <v>192.59</v>
      </c>
      <c r="AA545">
        <v>174.96</v>
      </c>
      <c r="AB545">
        <v>192.59</v>
      </c>
      <c r="AC545" s="1">
        <f>(Table2[[#This Row],[Close Price]]/Table2[[#This Row],[Day Low]])-1</f>
        <v>2.9411764705882248E-3</v>
      </c>
      <c r="AD545" s="1">
        <f>(Table2[[#This Row],[Day High]]/Table2[[#This Row],[Close Price]])-1</f>
        <v>2.6872833910956961E-2</v>
      </c>
      <c r="AE545" s="1">
        <f>(Table2[[#This Row],[Close Price]]/Table2[[#This Row],[Current Week Low]])-1</f>
        <v>2.9411764705882248E-3</v>
      </c>
      <c r="AF545" s="1">
        <f>(Table2[[#This Row],[Current Week High]]/Table2[[#This Row],[Close Price]])-1</f>
        <v>2.6872833910956961E-2</v>
      </c>
      <c r="AG545" s="1">
        <f>(Table2[[#This Row],[Close Price]]/Table2[[#This Row],[Current Month Low]])-1</f>
        <v>7.1959304983996386E-2</v>
      </c>
      <c r="AH545" s="1">
        <f>(Table2[[#This Row],[Current Month High]]/Table2[[#This Row],[Close Price]])-1</f>
        <v>2.6872833910956961E-2</v>
      </c>
      <c r="AI545">
        <v>18.9016262330045</v>
      </c>
      <c r="AJ545">
        <v>31.845342706502599</v>
      </c>
      <c r="AK545" t="str">
        <f>IF(AND(Table2[[#This Row],[20D EMA]]&gt;Table2[[#This Row],[50D EMA]],Table2[[#This Row],[50D EMA]]&gt;Table2[[#This Row],[200D EMA]]),"Uptrend","Downtrend/NoTrend")</f>
        <v>Uptrend</v>
      </c>
      <c r="AL545">
        <v>0.01</v>
      </c>
      <c r="AM545" t="s">
        <v>3216</v>
      </c>
      <c r="AN545">
        <v>6.58</v>
      </c>
      <c r="AO545" t="s">
        <v>3216</v>
      </c>
      <c r="AP545">
        <v>4.5308953128730997E-2</v>
      </c>
      <c r="AQ545">
        <f>(Table2[[#This Row],[Sharpe Ratio]]-AVERAGE(Table2[Sharpe Ratio]))/_xlfn.STDEV.P(Table2[Sharpe Ratio])</f>
        <v>-0.20859810157174757</v>
      </c>
      <c r="AR5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-0.7086615927095804</v>
      </c>
      <c r="AS545">
        <f>_xlfn.RANK.AVG(Table2[[#This Row],[1Y Return vs Nifty Z-Score]],Table2[1Y Return vs Nifty Z-Score])</f>
        <v>684</v>
      </c>
      <c r="AT545">
        <f>_xlfn.RANK.AVG(Table2[[#This Row],[6M Return vs Nifty Z-Score]],Table2[6M Return vs Nifty Z-Score])</f>
        <v>433</v>
      </c>
      <c r="AU545">
        <f>_xlfn.RANK.AVG(Table2[[#This Row],[Sharpe Ratio Z-Score]],Table2[Sharpe Ratio Z-Score])</f>
        <v>393</v>
      </c>
      <c r="AV545">
        <f>(Table2[[#This Row],[Rank 1Y]]+Table2[[#This Row],[Rank 6M]]+Table2[[#This Row],[Rank Sharpe]])/3</f>
        <v>503.33333333333331</v>
      </c>
    </row>
    <row r="546" spans="1:48" x14ac:dyDescent="0.3">
      <c r="A546" t="s">
        <v>70</v>
      </c>
      <c r="B546" t="s">
        <v>71</v>
      </c>
      <c r="C546" t="s">
        <v>3177</v>
      </c>
      <c r="D546" t="s">
        <v>72</v>
      </c>
      <c r="E546">
        <v>338392.23275203502</v>
      </c>
      <c r="F546">
        <v>2984.9</v>
      </c>
      <c r="G546">
        <v>-6.4306301325170496</v>
      </c>
      <c r="H546">
        <f>(Table2[[#This Row],[1Y Return vs Nifty]]-AVERAGE(Table2[1Y Return vs Nifty]))/_xlfn.STDEV.P(Table2[1Y Return vs Nifty])</f>
        <v>-0.57413545817858236</v>
      </c>
      <c r="I546">
        <v>-6.6183484412635503</v>
      </c>
      <c r="J546">
        <f>(Table2[[#This Row],[1M Return vs Nifty]]-AVERAGE(Table2[1M Return vs Nifty]))/_xlfn.STDEV.P(Table2[1M Return vs Nifty])</f>
        <v>-0.88295295039772559</v>
      </c>
      <c r="K546">
        <v>-19.334835089263802</v>
      </c>
      <c r="L546">
        <f>(Table2[[#This Row],[6M Return vs Nifty]]-AVERAGE(Table2[6M Return vs Nifty]))/_xlfn.STDEV.P(Table2[6M Return vs Nifty])</f>
        <v>-1.0802120688760259</v>
      </c>
      <c r="M546">
        <v>-1.6455132966077799</v>
      </c>
      <c r="N546">
        <f>(Table2[[#This Row],[1W Return vs Nifty]]-AVERAGE(Table2[1W Return vs Nifty]))/_xlfn.STDEV.P(Table2[1W Return vs Nifty])</f>
        <v>-0.40819888344313893</v>
      </c>
      <c r="O546">
        <v>3016.68</v>
      </c>
      <c r="P546">
        <v>3062.3437617279201</v>
      </c>
      <c r="Q546">
        <v>3000.7360176121001</v>
      </c>
      <c r="R546">
        <v>40.050949096221203</v>
      </c>
      <c r="S546" s="1">
        <f>(Table2[[#This Row],[Close Price]]-Table2[[#This Row],[20D EMA]])/Table2[[#This Row],[20D EMA]]</f>
        <v>-1.0534760067358734E-2</v>
      </c>
      <c r="T546" s="1">
        <f>(Table2[[#This Row],[Close Price]]-Table2[[#This Row],[50D EMA]])/Table2[[#This Row],[50D EMA]]</f>
        <v>-2.5289049092327417E-2</v>
      </c>
      <c r="U546" s="1">
        <f>(Table2[[#This Row],[Close Price]]-Table2[[#This Row],[200D EMA]])/Table2[[#This Row],[200D EMA]]</f>
        <v>-5.2773777897003656E-3</v>
      </c>
      <c r="V546">
        <v>0.64748984953924005</v>
      </c>
      <c r="W546">
        <v>2972</v>
      </c>
      <c r="X546">
        <v>3026.4</v>
      </c>
      <c r="Y546">
        <v>2972</v>
      </c>
      <c r="Z546">
        <v>3026.4</v>
      </c>
      <c r="AA546">
        <v>2917.15</v>
      </c>
      <c r="AB546">
        <v>3059.15</v>
      </c>
      <c r="AC546" s="1">
        <f>(Table2[[#This Row],[Close Price]]/Table2[[#This Row],[Day Low]])-1</f>
        <v>4.3405114401076084E-3</v>
      </c>
      <c r="AD546" s="1">
        <f>(Table2[[#This Row],[Day High]]/Table2[[#This Row],[Close Price]])-1</f>
        <v>1.3903313343830659E-2</v>
      </c>
      <c r="AE546" s="1">
        <f>(Table2[[#This Row],[Close Price]]/Table2[[#This Row],[Current Week Low]])-1</f>
        <v>4.3405114401076084E-3</v>
      </c>
      <c r="AF546" s="1">
        <f>(Table2[[#This Row],[Current Week High]]/Table2[[#This Row],[Close Price]])-1</f>
        <v>1.3903313343830659E-2</v>
      </c>
      <c r="AG546" s="1">
        <f>(Table2[[#This Row],[Close Price]]/Table2[[#This Row],[Current Month Low]])-1</f>
        <v>2.3224722760228245E-2</v>
      </c>
      <c r="AH546" s="1">
        <f>(Table2[[#This Row],[Current Month High]]/Table2[[#This Row],[Close Price]])-1</f>
        <v>2.4875205199504258E-2</v>
      </c>
      <c r="AI546">
        <v>25.427987537270901</v>
      </c>
      <c r="AJ546">
        <v>39.351073762838404</v>
      </c>
      <c r="AK546" t="str">
        <f>IF(AND(Table2[[#This Row],[20D EMA]]&gt;Table2[[#This Row],[50D EMA]],Table2[[#This Row],[50D EMA]]&gt;Table2[[#This Row],[200D EMA]]),"Uptrend","Downtrend/NoTrend")</f>
        <v>Downtrend/NoTrend</v>
      </c>
      <c r="AL546">
        <v>-0.12</v>
      </c>
      <c r="AM546" t="s">
        <v>3215</v>
      </c>
      <c r="AN546">
        <v>-1.17</v>
      </c>
      <c r="AO546" t="s">
        <v>3215</v>
      </c>
      <c r="AP546">
        <v>7.1218809166015001E-2</v>
      </c>
      <c r="AQ546">
        <f>(Table2[[#This Row],[Sharpe Ratio]]-AVERAGE(Table2[Sharpe Ratio]))/_xlfn.STDEV.P(Table2[Sharpe Ratio])</f>
        <v>9.2783501438067698E-2</v>
      </c>
      <c r="AR5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6">
        <f>_xlfn.RANK.AVG(Table2[[#This Row],[1Y Return vs Nifty Z-Score]],Table2[1Y Return vs Nifty Z-Score])</f>
        <v>516</v>
      </c>
      <c r="AT546">
        <f>_xlfn.RANK.AVG(Table2[[#This Row],[6M Return vs Nifty Z-Score]],Table2[6M Return vs Nifty Z-Score])</f>
        <v>677</v>
      </c>
      <c r="AU546">
        <f>_xlfn.RANK.AVG(Table2[[#This Row],[Sharpe Ratio Z-Score]],Table2[Sharpe Ratio Z-Score])</f>
        <v>321</v>
      </c>
      <c r="AV546">
        <f>(Table2[[#This Row],[Rank 1Y]]+Table2[[#This Row],[Rank 6M]]+Table2[[#This Row],[Rank Sharpe]])/3</f>
        <v>504.66666666666669</v>
      </c>
    </row>
    <row r="547" spans="1:48" x14ac:dyDescent="0.3">
      <c r="A547" t="s">
        <v>2184</v>
      </c>
      <c r="B547" t="s">
        <v>2185</v>
      </c>
      <c r="C547" t="s">
        <v>3169</v>
      </c>
      <c r="D547" t="s">
        <v>258</v>
      </c>
      <c r="E547">
        <v>2737.2523734849901</v>
      </c>
      <c r="F547">
        <v>1815.25</v>
      </c>
      <c r="G547">
        <v>-4.3492151306512801</v>
      </c>
      <c r="H547">
        <f>(Table2[[#This Row],[1Y Return vs Nifty]]-AVERAGE(Table2[1Y Return vs Nifty]))/_xlfn.STDEV.P(Table2[1Y Return vs Nifty])</f>
        <v>-0.53948273485720366</v>
      </c>
      <c r="I547">
        <v>3.1888685971419002</v>
      </c>
      <c r="J547">
        <f>(Table2[[#This Row],[1M Return vs Nifty]]-AVERAGE(Table2[1M Return vs Nifty]))/_xlfn.STDEV.P(Table2[1M Return vs Nifty])</f>
        <v>6.4629875956198762E-2</v>
      </c>
      <c r="K547">
        <v>-7.2077555577646102</v>
      </c>
      <c r="L547">
        <f>(Table2[[#This Row],[6M Return vs Nifty]]-AVERAGE(Table2[6M Return vs Nifty]))/_xlfn.STDEV.P(Table2[6M Return vs Nifty])</f>
        <v>-0.71917383672486546</v>
      </c>
      <c r="M547">
        <v>0.58712146192096504</v>
      </c>
      <c r="N547">
        <f>(Table2[[#This Row],[1W Return vs Nifty]]-AVERAGE(Table2[1W Return vs Nifty]))/_xlfn.STDEV.P(Table2[1W Return vs Nifty])</f>
        <v>0.13175876584396734</v>
      </c>
      <c r="O547">
        <v>1785.17</v>
      </c>
      <c r="P547">
        <v>1775.9204912509199</v>
      </c>
      <c r="Q547">
        <v>1699.65380876421</v>
      </c>
      <c r="R547">
        <v>69.787798504951894</v>
      </c>
      <c r="S547" s="1">
        <f>(Table2[[#This Row],[Close Price]]-Table2[[#This Row],[20D EMA]])/Table2[[#This Row],[20D EMA]]</f>
        <v>1.6849935860450225E-2</v>
      </c>
      <c r="T547" s="1">
        <f>(Table2[[#This Row],[Close Price]]-Table2[[#This Row],[50D EMA]])/Table2[[#This Row],[50D EMA]]</f>
        <v>2.2145985106223561E-2</v>
      </c>
      <c r="U547" s="1">
        <f>(Table2[[#This Row],[Close Price]]-Table2[[#This Row],[200D EMA]])/Table2[[#This Row],[200D EMA]]</f>
        <v>6.8011609564090039E-2</v>
      </c>
      <c r="V547">
        <v>0.61249479740811996</v>
      </c>
      <c r="W547">
        <v>1805</v>
      </c>
      <c r="X547">
        <v>1856.3</v>
      </c>
      <c r="Y547">
        <v>1805</v>
      </c>
      <c r="Z547">
        <v>1856.3</v>
      </c>
      <c r="AA547">
        <v>1733</v>
      </c>
      <c r="AB547">
        <v>1878</v>
      </c>
      <c r="AC547" s="1">
        <f>(Table2[[#This Row],[Close Price]]/Table2[[#This Row],[Day Low]])-1</f>
        <v>5.6786703601108268E-3</v>
      </c>
      <c r="AD547" s="1">
        <f>(Table2[[#This Row],[Day High]]/Table2[[#This Row],[Close Price]])-1</f>
        <v>2.2613965018592364E-2</v>
      </c>
      <c r="AE547" s="1">
        <f>(Table2[[#This Row],[Close Price]]/Table2[[#This Row],[Current Week Low]])-1</f>
        <v>5.6786703601108268E-3</v>
      </c>
      <c r="AF547" s="1">
        <f>(Table2[[#This Row],[Current Week High]]/Table2[[#This Row],[Close Price]])-1</f>
        <v>2.2613965018592364E-2</v>
      </c>
      <c r="AG547" s="1">
        <f>(Table2[[#This Row],[Close Price]]/Table2[[#This Row],[Current Month Low]])-1</f>
        <v>4.7461050201961896E-2</v>
      </c>
      <c r="AH547" s="1">
        <f>(Table2[[#This Row],[Current Month High]]/Table2[[#This Row],[Close Price]])-1</f>
        <v>3.4568241289078649E-2</v>
      </c>
      <c r="AI547">
        <v>17.195978515356</v>
      </c>
      <c r="AJ547">
        <v>38.568702290076303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-0.1</v>
      </c>
      <c r="AM547" t="s">
        <v>3215</v>
      </c>
      <c r="AN547">
        <v>2.61</v>
      </c>
      <c r="AO547" t="s">
        <v>3216</v>
      </c>
      <c r="AP547">
        <v>2.7176327369097E-2</v>
      </c>
      <c r="AQ547">
        <f>(Table2[[#This Row],[Sharpe Ratio]]-AVERAGE(Table2[Sharpe Ratio]))/_xlfn.STDEV.P(Table2[Sharpe Ratio])</f>
        <v>-0.41951551502058021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-1.4817834448024831</v>
      </c>
      <c r="AS547">
        <f>_xlfn.RANK.AVG(Table2[[#This Row],[1Y Return vs Nifty Z-Score]],Table2[1Y Return vs Nifty Z-Score])</f>
        <v>500</v>
      </c>
      <c r="AT547">
        <f>_xlfn.RANK.AVG(Table2[[#This Row],[6M Return vs Nifty Z-Score]],Table2[6M Return vs Nifty Z-Score])</f>
        <v>564</v>
      </c>
      <c r="AU547">
        <f>_xlfn.RANK.AVG(Table2[[#This Row],[Sharpe Ratio Z-Score]],Table2[Sharpe Ratio Z-Score])</f>
        <v>453</v>
      </c>
      <c r="AV547">
        <f>(Table2[[#This Row],[Rank 1Y]]+Table2[[#This Row],[Rank 6M]]+Table2[[#This Row],[Rank Sharpe]])/3</f>
        <v>505.66666666666669</v>
      </c>
    </row>
    <row r="548" spans="1:48" x14ac:dyDescent="0.3">
      <c r="A548" t="s">
        <v>1360</v>
      </c>
      <c r="B548" t="s">
        <v>1361</v>
      </c>
      <c r="C548" t="s">
        <v>3175</v>
      </c>
      <c r="D548" t="s">
        <v>223</v>
      </c>
      <c r="E548">
        <v>8410.995140858</v>
      </c>
      <c r="F548">
        <v>216.05</v>
      </c>
      <c r="G548">
        <v>-4.2309623602091397</v>
      </c>
      <c r="H548">
        <f>(Table2[[#This Row],[1Y Return vs Nifty]]-AVERAGE(Table2[1Y Return vs Nifty]))/_xlfn.STDEV.P(Table2[1Y Return vs Nifty])</f>
        <v>-0.53751398737895217</v>
      </c>
      <c r="I548">
        <v>-8.9620601058288294</v>
      </c>
      <c r="J548">
        <f>(Table2[[#This Row],[1M Return vs Nifty]]-AVERAGE(Table2[1M Return vs Nifty]))/_xlfn.STDEV.P(Table2[1M Return vs Nifty])</f>
        <v>-1.1094046455698066</v>
      </c>
      <c r="K548">
        <v>-30.847333018950199</v>
      </c>
      <c r="L548">
        <f>(Table2[[#This Row],[6M Return vs Nifty]]-AVERAGE(Table2[6M Return vs Nifty]))/_xlfn.STDEV.P(Table2[6M Return vs Nifty])</f>
        <v>-1.422953442788994</v>
      </c>
      <c r="M548">
        <v>-1.1548198235665701</v>
      </c>
      <c r="N548">
        <f>(Table2[[#This Row],[1W Return vs Nifty]]-AVERAGE(Table2[1W Return vs Nifty]))/_xlfn.STDEV.P(Table2[1W Return vs Nifty])</f>
        <v>-0.28952578063860496</v>
      </c>
      <c r="O548">
        <v>212.71</v>
      </c>
      <c r="P548">
        <v>208.30631559909</v>
      </c>
      <c r="Q548">
        <v>199.984080307455</v>
      </c>
      <c r="R548">
        <v>50.088460785746697</v>
      </c>
      <c r="S548" s="1">
        <f>(Table2[[#This Row],[Close Price]]-Table2[[#This Row],[20D EMA]])/Table2[[#This Row],[20D EMA]]</f>
        <v>1.5702129660100622E-2</v>
      </c>
      <c r="T548" s="1">
        <f>(Table2[[#This Row],[Close Price]]-Table2[[#This Row],[50D EMA]])/Table2[[#This Row],[50D EMA]]</f>
        <v>3.7174506104815583E-2</v>
      </c>
      <c r="U548" s="1">
        <f>(Table2[[#This Row],[Close Price]]-Table2[[#This Row],[200D EMA]])/Table2[[#This Row],[200D EMA]]</f>
        <v>8.0335993084276039E-2</v>
      </c>
      <c r="V548">
        <v>0.86836097060043804</v>
      </c>
      <c r="W548">
        <v>212.01</v>
      </c>
      <c r="X548">
        <v>223.4</v>
      </c>
      <c r="Y548">
        <v>212.01</v>
      </c>
      <c r="Z548">
        <v>223.4</v>
      </c>
      <c r="AA548">
        <v>195</v>
      </c>
      <c r="AB548">
        <v>223.4</v>
      </c>
      <c r="AC548" s="1">
        <f>(Table2[[#This Row],[Close Price]]/Table2[[#This Row],[Day Low]])-1</f>
        <v>1.9055704919579419E-2</v>
      </c>
      <c r="AD548" s="1">
        <f>(Table2[[#This Row],[Day High]]/Table2[[#This Row],[Close Price]])-1</f>
        <v>3.4019902800277668E-2</v>
      </c>
      <c r="AE548" s="1">
        <f>(Table2[[#This Row],[Close Price]]/Table2[[#This Row],[Current Week Low]])-1</f>
        <v>1.9055704919579419E-2</v>
      </c>
      <c r="AF548" s="1">
        <f>(Table2[[#This Row],[Current Week High]]/Table2[[#This Row],[Close Price]])-1</f>
        <v>3.4019902800277668E-2</v>
      </c>
      <c r="AG548" s="1">
        <f>(Table2[[#This Row],[Close Price]]/Table2[[#This Row],[Current Month Low]])-1</f>
        <v>0.10794871794871796</v>
      </c>
      <c r="AH548" s="1">
        <f>(Table2[[#This Row],[Current Month High]]/Table2[[#This Row],[Close Price]])-1</f>
        <v>3.4019902800277668E-2</v>
      </c>
      <c r="AI548">
        <v>42.559592686877998</v>
      </c>
      <c r="AJ548">
        <v>49.567324333679402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0.06</v>
      </c>
      <c r="AM548" t="s">
        <v>3216</v>
      </c>
      <c r="AN548">
        <v>1.79</v>
      </c>
      <c r="AO548" t="s">
        <v>3216</v>
      </c>
      <c r="AP548">
        <v>7.9117214825012994E-2</v>
      </c>
      <c r="AQ548">
        <f>(Table2[[#This Row],[Sharpe Ratio]]-AVERAGE(Table2[Sharpe Ratio]))/_xlfn.STDEV.P(Table2[Sharpe Ratio])</f>
        <v>0.18465719441826767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-3.1747406619580905</v>
      </c>
      <c r="AS548">
        <f>_xlfn.RANK.AVG(Table2[[#This Row],[1Y Return vs Nifty Z-Score]],Table2[1Y Return vs Nifty Z-Score])</f>
        <v>496</v>
      </c>
      <c r="AT548">
        <f>_xlfn.RANK.AVG(Table2[[#This Row],[6M Return vs Nifty Z-Score]],Table2[6M Return vs Nifty Z-Score])</f>
        <v>723</v>
      </c>
      <c r="AU548">
        <f>_xlfn.RANK.AVG(Table2[[#This Row],[Sharpe Ratio Z-Score]],Table2[Sharpe Ratio Z-Score])</f>
        <v>299</v>
      </c>
      <c r="AV548">
        <f>(Table2[[#This Row],[Rank 1Y]]+Table2[[#This Row],[Rank 6M]]+Table2[[#This Row],[Rank Sharpe]])/3</f>
        <v>506</v>
      </c>
    </row>
    <row r="549" spans="1:48" x14ac:dyDescent="0.3">
      <c r="A549" t="s">
        <v>1251</v>
      </c>
      <c r="B549" t="s">
        <v>1252</v>
      </c>
      <c r="C549" t="s">
        <v>3184</v>
      </c>
      <c r="D549" t="s">
        <v>383</v>
      </c>
      <c r="E549">
        <v>9699.5544848299996</v>
      </c>
      <c r="F549">
        <v>654.54999999999995</v>
      </c>
      <c r="G549">
        <v>-19.786927319393499</v>
      </c>
      <c r="H549">
        <f>(Table2[[#This Row],[1Y Return vs Nifty]]-AVERAGE(Table2[1Y Return vs Nifty]))/_xlfn.STDEV.P(Table2[1Y Return vs Nifty])</f>
        <v>-0.79649960497297845</v>
      </c>
      <c r="I549">
        <v>-2.5315520612867499</v>
      </c>
      <c r="J549">
        <f>(Table2[[#This Row],[1M Return vs Nifty]]-AVERAGE(Table2[1M Return vs Nifty]))/_xlfn.STDEV.P(Table2[1M Return vs Nifty])</f>
        <v>-0.4880827186789583</v>
      </c>
      <c r="K549">
        <v>-9.8133246178493891</v>
      </c>
      <c r="L549">
        <f>(Table2[[#This Row],[6M Return vs Nifty]]-AVERAGE(Table2[6M Return vs Nifty]))/_xlfn.STDEV.P(Table2[6M Return vs Nifty])</f>
        <v>-0.79674486648164611</v>
      </c>
      <c r="M549">
        <v>-4.1532567957239204</v>
      </c>
      <c r="N549">
        <f>(Table2[[#This Row],[1W Return vs Nifty]]-AVERAGE(Table2[1W Return vs Nifty]))/_xlfn.STDEV.P(Table2[1W Return vs Nifty])</f>
        <v>-1.0146909572698843</v>
      </c>
      <c r="O549">
        <v>672.02</v>
      </c>
      <c r="P549">
        <v>675.38014687889904</v>
      </c>
      <c r="Q549">
        <v>671.86925871345204</v>
      </c>
      <c r="R549">
        <v>38.8895762436293</v>
      </c>
      <c r="S549" s="1">
        <f>(Table2[[#This Row],[Close Price]]-Table2[[#This Row],[20D EMA]])/Table2[[#This Row],[20D EMA]]</f>
        <v>-2.5996250111603864E-2</v>
      </c>
      <c r="T549" s="1">
        <f>(Table2[[#This Row],[Close Price]]-Table2[[#This Row],[50D EMA]])/Table2[[#This Row],[50D EMA]]</f>
        <v>-3.0842107182392636E-2</v>
      </c>
      <c r="U549" s="1">
        <f>(Table2[[#This Row],[Close Price]]-Table2[[#This Row],[200D EMA]])/Table2[[#This Row],[200D EMA]]</f>
        <v>-2.5777721615982789E-2</v>
      </c>
      <c r="V549">
        <v>0.58437109295581002</v>
      </c>
      <c r="W549">
        <v>652.85</v>
      </c>
      <c r="X549">
        <v>664.7</v>
      </c>
      <c r="Y549">
        <v>652.85</v>
      </c>
      <c r="Z549">
        <v>664.7</v>
      </c>
      <c r="AA549">
        <v>649</v>
      </c>
      <c r="AB549">
        <v>707.7</v>
      </c>
      <c r="AC549" s="1">
        <f>(Table2[[#This Row],[Close Price]]/Table2[[#This Row],[Day Low]])-1</f>
        <v>2.6039672206479292E-3</v>
      </c>
      <c r="AD549" s="1">
        <f>(Table2[[#This Row],[Day High]]/Table2[[#This Row],[Close Price]])-1</f>
        <v>1.550683675807818E-2</v>
      </c>
      <c r="AE549" s="1">
        <f>(Table2[[#This Row],[Close Price]]/Table2[[#This Row],[Current Week Low]])-1</f>
        <v>2.6039672206479292E-3</v>
      </c>
      <c r="AF549" s="1">
        <f>(Table2[[#This Row],[Current Week High]]/Table2[[#This Row],[Close Price]])-1</f>
        <v>1.550683675807818E-2</v>
      </c>
      <c r="AG549" s="1">
        <f>(Table2[[#This Row],[Close Price]]/Table2[[#This Row],[Current Month Low]])-1</f>
        <v>8.5516178736517734E-3</v>
      </c>
      <c r="AH549" s="1">
        <f>(Table2[[#This Row],[Current Month High]]/Table2[[#This Row],[Close Price]])-1</f>
        <v>8.1200824994271059E-2</v>
      </c>
      <c r="AI549">
        <v>24.4977465434267</v>
      </c>
      <c r="AJ549">
        <v>10.8936891147818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-0.05</v>
      </c>
      <c r="AM549" t="s">
        <v>3215</v>
      </c>
      <c r="AN549">
        <v>-3.17</v>
      </c>
      <c r="AO549" t="s">
        <v>3215</v>
      </c>
      <c r="AP549">
        <v>6.8669783368456999E-2</v>
      </c>
      <c r="AQ549">
        <f>(Table2[[#This Row],[Sharpe Ratio]]-AVERAGE(Table2[Sharpe Ratio]))/_xlfn.STDEV.P(Table2[Sharpe Ratio])</f>
        <v>6.3133414618753478E-2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605</v>
      </c>
      <c r="AT549">
        <f>_xlfn.RANK.AVG(Table2[[#This Row],[6M Return vs Nifty Z-Score]],Table2[6M Return vs Nifty Z-Score])</f>
        <v>587</v>
      </c>
      <c r="AU549">
        <f>_xlfn.RANK.AVG(Table2[[#This Row],[Sharpe Ratio Z-Score]],Table2[Sharpe Ratio Z-Score])</f>
        <v>331</v>
      </c>
      <c r="AV549">
        <f>(Table2[[#This Row],[Rank 1Y]]+Table2[[#This Row],[Rank 6M]]+Table2[[#This Row],[Rank Sharpe]])/3</f>
        <v>507.66666666666669</v>
      </c>
    </row>
    <row r="550" spans="1:48" x14ac:dyDescent="0.3">
      <c r="A550" t="s">
        <v>128</v>
      </c>
      <c r="B550" t="s">
        <v>129</v>
      </c>
      <c r="C550" t="s">
        <v>3170</v>
      </c>
      <c r="D550" t="s">
        <v>51</v>
      </c>
      <c r="E550">
        <v>223572.07057571999</v>
      </c>
      <c r="F550">
        <v>348.8</v>
      </c>
      <c r="G550">
        <v>23.861446925276699</v>
      </c>
      <c r="H550">
        <f>(Table2[[#This Row],[1Y Return vs Nifty]]-AVERAGE(Table2[1Y Return vs Nifty]))/_xlfn.STDEV.P(Table2[1Y Return vs Nifty])</f>
        <v>-6.9813655860130192E-2</v>
      </c>
      <c r="I550">
        <v>4.7935552322780604</v>
      </c>
      <c r="J550">
        <f>(Table2[[#This Row],[1M Return vs Nifty]]-AVERAGE(Table2[1M Return vs Nifty]))/_xlfn.STDEV.P(Table2[1M Return vs Nifty])</f>
        <v>0.21967625569675772</v>
      </c>
      <c r="K550">
        <v>-16.3220297066526</v>
      </c>
      <c r="L550">
        <f>(Table2[[#This Row],[6M Return vs Nifty]]-AVERAGE(Table2[6M Return vs Nifty]))/_xlfn.STDEV.P(Table2[6M Return vs Nifty])</f>
        <v>-0.99051710758479905</v>
      </c>
      <c r="M550">
        <v>2.13397472656556</v>
      </c>
      <c r="N550">
        <f>(Table2[[#This Row],[1W Return vs Nifty]]-AVERAGE(Table2[1W Return vs Nifty]))/_xlfn.STDEV.P(Table2[1W Return vs Nifty])</f>
        <v>0.5058617172465435</v>
      </c>
      <c r="O550">
        <v>340.49</v>
      </c>
      <c r="P550">
        <v>338.79646710490601</v>
      </c>
      <c r="Q550">
        <v>308.75018858240702</v>
      </c>
      <c r="R550">
        <v>63.886099024653802</v>
      </c>
      <c r="S550" s="1">
        <f>(Table2[[#This Row],[Close Price]]-Table2[[#This Row],[20D EMA]])/Table2[[#This Row],[20D EMA]]</f>
        <v>2.4406003113160452E-2</v>
      </c>
      <c r="T550" s="1">
        <f>(Table2[[#This Row],[Close Price]]-Table2[[#This Row],[50D EMA]])/Table2[[#This Row],[50D EMA]]</f>
        <v>2.9526674172775453E-2</v>
      </c>
      <c r="U550" s="1">
        <f>(Table2[[#This Row],[Close Price]]-Table2[[#This Row],[200D EMA]])/Table2[[#This Row],[200D EMA]]</f>
        <v>0.12971590916746434</v>
      </c>
      <c r="V550">
        <v>1.66717150650511</v>
      </c>
      <c r="W550">
        <v>347</v>
      </c>
      <c r="X550">
        <v>354.7</v>
      </c>
      <c r="Y550">
        <v>347</v>
      </c>
      <c r="Z550">
        <v>354.7</v>
      </c>
      <c r="AA550">
        <v>323.14999999999998</v>
      </c>
      <c r="AB550">
        <v>359.75</v>
      </c>
      <c r="AC550" s="1">
        <f>(Table2[[#This Row],[Close Price]]/Table2[[#This Row],[Day Low]])-1</f>
        <v>5.1873198847263158E-3</v>
      </c>
      <c r="AD550" s="1">
        <f>(Table2[[#This Row],[Day High]]/Table2[[#This Row],[Close Price]])-1</f>
        <v>1.6915137614678777E-2</v>
      </c>
      <c r="AE550" s="1">
        <f>(Table2[[#This Row],[Close Price]]/Table2[[#This Row],[Current Week Low]])-1</f>
        <v>5.1873198847263158E-3</v>
      </c>
      <c r="AF550" s="1">
        <f>(Table2[[#This Row],[Current Week High]]/Table2[[#This Row],[Close Price]])-1</f>
        <v>1.6915137614678777E-2</v>
      </c>
      <c r="AG550" s="1">
        <f>(Table2[[#This Row],[Close Price]]/Table2[[#This Row],[Current Month Low]])-1</f>
        <v>7.9374903295683197E-2</v>
      </c>
      <c r="AH550" s="1">
        <f>(Table2[[#This Row],[Current Month High]]/Table2[[#This Row],[Close Price]])-1</f>
        <v>3.1393348623853123E-2</v>
      </c>
      <c r="AI550">
        <v>13.1594036697247</v>
      </c>
      <c r="AJ550">
        <v>70.771113831089295</v>
      </c>
      <c r="AK550" t="str">
        <f>IF(AND(Table2[[#This Row],[20D EMA]]&gt;Table2[[#This Row],[50D EMA]],Table2[[#This Row],[50D EMA]]&gt;Table2[[#This Row],[200D EMA]]),"Uptrend","Downtrend/NoTrend")</f>
        <v>Uptrend</v>
      </c>
      <c r="AL550">
        <v>-0.03</v>
      </c>
      <c r="AM550" t="s">
        <v>3215</v>
      </c>
      <c r="AN550">
        <v>7.11</v>
      </c>
      <c r="AO550" t="s">
        <v>3216</v>
      </c>
      <c r="AQ550">
        <f>(Table2[[#This Row],[Sharpe Ratio]]-AVERAGE(Table2[Sharpe Ratio]))/_xlfn.STDEV.P(Table2[Sharpe Ratio])</f>
        <v>-0.73562862250492933</v>
      </c>
      <c r="AR5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-1.0704214130065575</v>
      </c>
      <c r="AS550">
        <f>_xlfn.RANK.AVG(Table2[[#This Row],[1Y Return vs Nifty Z-Score]],Table2[1Y Return vs Nifty Z-Score])</f>
        <v>316</v>
      </c>
      <c r="AT550">
        <f>_xlfn.RANK.AVG(Table2[[#This Row],[6M Return vs Nifty Z-Score]],Table2[6M Return vs Nifty Z-Score])</f>
        <v>657</v>
      </c>
      <c r="AU550">
        <f>_xlfn.RANK.AVG(Table2[[#This Row],[Sharpe Ratio Z-Score]],Table2[Sharpe Ratio Z-Score])</f>
        <v>551.5</v>
      </c>
      <c r="AV550">
        <f>(Table2[[#This Row],[Rank 1Y]]+Table2[[#This Row],[Rank 6M]]+Table2[[#This Row],[Rank Sharpe]])/3</f>
        <v>508.16666666666669</v>
      </c>
    </row>
    <row r="551" spans="1:48" x14ac:dyDescent="0.3">
      <c r="A551" t="s">
        <v>1460</v>
      </c>
      <c r="B551" t="s">
        <v>1461</v>
      </c>
      <c r="C551" t="s">
        <v>3182</v>
      </c>
      <c r="D551" t="s">
        <v>158</v>
      </c>
      <c r="E551">
        <v>7486.1063999999997</v>
      </c>
      <c r="F551">
        <v>400</v>
      </c>
      <c r="G551">
        <v>-30.900540116111099</v>
      </c>
      <c r="H551">
        <f>(Table2[[#This Row],[1Y Return vs Nifty]]-AVERAGE(Table2[1Y Return vs Nifty]))/_xlfn.STDEV.P(Table2[1Y Return vs Nifty])</f>
        <v>-0.98152611290165759</v>
      </c>
      <c r="I551">
        <v>-6.5371996696227503</v>
      </c>
      <c r="J551">
        <f>(Table2[[#This Row],[1M Return vs Nifty]]-AVERAGE(Table2[1M Return vs Nifty]))/_xlfn.STDEV.P(Table2[1M Return vs Nifty])</f>
        <v>-0.87511227734181052</v>
      </c>
      <c r="K551">
        <v>-5.9388645974449803</v>
      </c>
      <c r="L551">
        <f>(Table2[[#This Row],[6M Return vs Nifty]]-AVERAGE(Table2[6M Return vs Nifty]))/_xlfn.STDEV.P(Table2[6M Return vs Nifty])</f>
        <v>-0.68139737554833413</v>
      </c>
      <c r="M551">
        <v>-0.88487293492826402</v>
      </c>
      <c r="N551">
        <f>(Table2[[#This Row],[1W Return vs Nifty]]-AVERAGE(Table2[1W Return vs Nifty]))/_xlfn.STDEV.P(Table2[1W Return vs Nifty])</f>
        <v>-0.22423973827780228</v>
      </c>
      <c r="O551">
        <v>409.62</v>
      </c>
      <c r="P551">
        <v>429.844492164055</v>
      </c>
      <c r="Q551">
        <v>421.869896892074</v>
      </c>
      <c r="R551">
        <v>43.973193957813201</v>
      </c>
      <c r="S551" s="1">
        <f>(Table2[[#This Row],[Close Price]]-Table2[[#This Row],[20D EMA]])/Table2[[#This Row],[20D EMA]]</f>
        <v>-2.348518138762757E-2</v>
      </c>
      <c r="T551" s="1">
        <f>(Table2[[#This Row],[Close Price]]-Table2[[#This Row],[50D EMA]])/Table2[[#This Row],[50D EMA]]</f>
        <v>-6.9430905148517089E-2</v>
      </c>
      <c r="U551" s="1">
        <f>(Table2[[#This Row],[Close Price]]-Table2[[#This Row],[200D EMA]])/Table2[[#This Row],[200D EMA]]</f>
        <v>-5.1840382670558079E-2</v>
      </c>
      <c r="V551">
        <v>0.30297860785292002</v>
      </c>
      <c r="W551">
        <v>399</v>
      </c>
      <c r="X551">
        <v>408.45</v>
      </c>
      <c r="Y551">
        <v>399</v>
      </c>
      <c r="Z551">
        <v>408.45</v>
      </c>
      <c r="AA551">
        <v>388.8</v>
      </c>
      <c r="AB551">
        <v>418.3</v>
      </c>
      <c r="AC551" s="1">
        <f>(Table2[[#This Row],[Close Price]]/Table2[[#This Row],[Day Low]])-1</f>
        <v>2.5062656641603454E-3</v>
      </c>
      <c r="AD551" s="1">
        <f>(Table2[[#This Row],[Day High]]/Table2[[#This Row],[Close Price]])-1</f>
        <v>2.112500000000006E-2</v>
      </c>
      <c r="AE551" s="1">
        <f>(Table2[[#This Row],[Close Price]]/Table2[[#This Row],[Current Week Low]])-1</f>
        <v>2.5062656641603454E-3</v>
      </c>
      <c r="AF551" s="1">
        <f>(Table2[[#This Row],[Current Week High]]/Table2[[#This Row],[Close Price]])-1</f>
        <v>2.112500000000006E-2</v>
      </c>
      <c r="AG551" s="1">
        <f>(Table2[[#This Row],[Close Price]]/Table2[[#This Row],[Current Month Low]])-1</f>
        <v>2.8806584362139898E-2</v>
      </c>
      <c r="AH551" s="1">
        <f>(Table2[[#This Row],[Current Month High]]/Table2[[#This Row],[Close Price]])-1</f>
        <v>4.5749999999999957E-2</v>
      </c>
      <c r="AI551">
        <v>36.874999999999901</v>
      </c>
      <c r="AJ551">
        <v>15.9420289855072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-0.1</v>
      </c>
      <c r="AM551" t="s">
        <v>3215</v>
      </c>
      <c r="AN551">
        <v>1.1299999999999999</v>
      </c>
      <c r="AO551" t="s">
        <v>3216</v>
      </c>
      <c r="AP551">
        <v>7.7429611812107002E-2</v>
      </c>
      <c r="AQ551">
        <f>(Table2[[#This Row],[Sharpe Ratio]]-AVERAGE(Table2[Sharpe Ratio]))/_xlfn.STDEV.P(Table2[Sharpe Ratio])</f>
        <v>0.16502711617538149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668</v>
      </c>
      <c r="AT551">
        <f>_xlfn.RANK.AVG(Table2[[#This Row],[6M Return vs Nifty Z-Score]],Table2[6M Return vs Nifty Z-Score])</f>
        <v>555</v>
      </c>
      <c r="AU551">
        <f>_xlfn.RANK.AVG(Table2[[#This Row],[Sharpe Ratio Z-Score]],Table2[Sharpe Ratio Z-Score])</f>
        <v>304</v>
      </c>
      <c r="AV551">
        <f>(Table2[[#This Row],[Rank 1Y]]+Table2[[#This Row],[Rank 6M]]+Table2[[#This Row],[Rank Sharpe]])/3</f>
        <v>509</v>
      </c>
    </row>
    <row r="552" spans="1:48" x14ac:dyDescent="0.3">
      <c r="A552" t="s">
        <v>1346</v>
      </c>
      <c r="B552" t="s">
        <v>1347</v>
      </c>
      <c r="C552" t="s">
        <v>3179</v>
      </c>
      <c r="D552" t="s">
        <v>291</v>
      </c>
      <c r="E552">
        <v>8505.4211326650002</v>
      </c>
      <c r="F552">
        <v>418.35</v>
      </c>
      <c r="G552">
        <v>-22.667864686988601</v>
      </c>
      <c r="H552">
        <f>(Table2[[#This Row],[1Y Return vs Nifty]]-AVERAGE(Table2[1Y Return vs Nifty]))/_xlfn.STDEV.P(Table2[1Y Return vs Nifty])</f>
        <v>-0.84446328613027033</v>
      </c>
      <c r="I552">
        <v>-0.44342425684527997</v>
      </c>
      <c r="J552">
        <f>(Table2[[#This Row],[1M Return vs Nifty]]-AVERAGE(Table2[1M Return vs Nifty]))/_xlfn.STDEV.P(Table2[1M Return vs Nifty])</f>
        <v>-0.28632578406924214</v>
      </c>
      <c r="K552">
        <v>-4.7007398022023299</v>
      </c>
      <c r="L552">
        <f>(Table2[[#This Row],[6M Return vs Nifty]]-AVERAGE(Table2[6M Return vs Nifty]))/_xlfn.STDEV.P(Table2[6M Return vs Nifty])</f>
        <v>-0.64453686134985388</v>
      </c>
      <c r="M552">
        <v>-2.51161090284271</v>
      </c>
      <c r="N552">
        <f>(Table2[[#This Row],[1W Return vs Nifty]]-AVERAGE(Table2[1W Return vs Nifty]))/_xlfn.STDEV.P(Table2[1W Return vs Nifty])</f>
        <v>-0.61766262386433401</v>
      </c>
      <c r="O552">
        <v>422.49</v>
      </c>
      <c r="P552">
        <v>425.80877740772797</v>
      </c>
      <c r="Q552">
        <v>410.74074529454401</v>
      </c>
      <c r="R552">
        <v>47.649023494784501</v>
      </c>
      <c r="S552" s="1">
        <f>(Table2[[#This Row],[Close Price]]-Table2[[#This Row],[20D EMA]])/Table2[[#This Row],[20D EMA]]</f>
        <v>-9.799048498189274E-3</v>
      </c>
      <c r="T552" s="1">
        <f>(Table2[[#This Row],[Close Price]]-Table2[[#This Row],[50D EMA]])/Table2[[#This Row],[50D EMA]]</f>
        <v>-1.7516730052245705E-2</v>
      </c>
      <c r="U552" s="1">
        <f>(Table2[[#This Row],[Close Price]]-Table2[[#This Row],[200D EMA]])/Table2[[#This Row],[200D EMA]]</f>
        <v>1.8525687535575219E-2</v>
      </c>
      <c r="V552">
        <v>0.723172271979026</v>
      </c>
      <c r="W552">
        <v>416.55</v>
      </c>
      <c r="X552">
        <v>425.95</v>
      </c>
      <c r="Y552">
        <v>416.55</v>
      </c>
      <c r="Z552">
        <v>425.95</v>
      </c>
      <c r="AA552">
        <v>406.85</v>
      </c>
      <c r="AB552">
        <v>443.15</v>
      </c>
      <c r="AC552" s="1">
        <f>(Table2[[#This Row],[Close Price]]/Table2[[#This Row],[Day Low]])-1</f>
        <v>4.3212099387828218E-3</v>
      </c>
      <c r="AD552" s="1">
        <f>(Table2[[#This Row],[Day High]]/Table2[[#This Row],[Close Price]])-1</f>
        <v>1.8166606908091243E-2</v>
      </c>
      <c r="AE552" s="1">
        <f>(Table2[[#This Row],[Close Price]]/Table2[[#This Row],[Current Week Low]])-1</f>
        <v>4.3212099387828218E-3</v>
      </c>
      <c r="AF552" s="1">
        <f>(Table2[[#This Row],[Current Week High]]/Table2[[#This Row],[Close Price]])-1</f>
        <v>1.8166606908091243E-2</v>
      </c>
      <c r="AG552" s="1">
        <f>(Table2[[#This Row],[Close Price]]/Table2[[#This Row],[Current Month Low]])-1</f>
        <v>2.8265945680226112E-2</v>
      </c>
      <c r="AH552" s="1">
        <f>(Table2[[#This Row],[Current Month High]]/Table2[[#This Row],[Close Price]])-1</f>
        <v>5.9280506752718898E-2</v>
      </c>
      <c r="AI552">
        <v>20.712322218238299</v>
      </c>
      <c r="AJ552">
        <v>20.301941049604601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-0.14000000000000001</v>
      </c>
      <c r="AM552" t="s">
        <v>3215</v>
      </c>
      <c r="AN552">
        <v>1.84</v>
      </c>
      <c r="AO552" t="s">
        <v>3216</v>
      </c>
      <c r="AP552">
        <v>5.6381517060245002E-2</v>
      </c>
      <c r="AQ552">
        <f>(Table2[[#This Row],[Sharpe Ratio]]-AVERAGE(Table2[Sharpe Ratio]))/_xlfn.STDEV.P(Table2[Sharpe Ratio])</f>
        <v>-7.9802825275871986E-2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620</v>
      </c>
      <c r="AT552">
        <f>_xlfn.RANK.AVG(Table2[[#This Row],[6M Return vs Nifty Z-Score]],Table2[6M Return vs Nifty Z-Score])</f>
        <v>540</v>
      </c>
      <c r="AU552">
        <f>_xlfn.RANK.AVG(Table2[[#This Row],[Sharpe Ratio Z-Score]],Table2[Sharpe Ratio Z-Score])</f>
        <v>370</v>
      </c>
      <c r="AV552">
        <f>(Table2[[#This Row],[Rank 1Y]]+Table2[[#This Row],[Rank 6M]]+Table2[[#This Row],[Rank Sharpe]])/3</f>
        <v>510</v>
      </c>
    </row>
    <row r="553" spans="1:48" x14ac:dyDescent="0.3">
      <c r="A553" t="s">
        <v>430</v>
      </c>
      <c r="B553" t="s">
        <v>431</v>
      </c>
      <c r="C553" t="s">
        <v>3170</v>
      </c>
      <c r="D553" t="s">
        <v>51</v>
      </c>
      <c r="E553">
        <v>53742.074549819998</v>
      </c>
      <c r="F553">
        <v>718.95</v>
      </c>
      <c r="G553">
        <v>-27.095101123636201</v>
      </c>
      <c r="H553">
        <f>(Table2[[#This Row],[1Y Return vs Nifty]]-AVERAGE(Table2[1Y Return vs Nifty]))/_xlfn.STDEV.P(Table2[1Y Return vs Nifty])</f>
        <v>-0.91817073955976647</v>
      </c>
      <c r="I553">
        <v>15.7488433903735</v>
      </c>
      <c r="J553">
        <f>(Table2[[#This Row],[1M Return vs Nifty]]-AVERAGE(Table2[1M Return vs Nifty]))/_xlfn.STDEV.P(Table2[1M Return vs Nifty])</f>
        <v>1.2781868276273247</v>
      </c>
      <c r="K553">
        <v>10.906429409457299</v>
      </c>
      <c r="L553">
        <f>(Table2[[#This Row],[6M Return vs Nifty]]-AVERAGE(Table2[6M Return vs Nifty]))/_xlfn.STDEV.P(Table2[6M Return vs Nifty])</f>
        <v>-0.17989203351429189</v>
      </c>
      <c r="M553">
        <v>1.2346116565865299</v>
      </c>
      <c r="N553">
        <f>(Table2[[#This Row],[1W Return vs Nifty]]-AVERAGE(Table2[1W Return vs Nifty]))/_xlfn.STDEV.P(Table2[1W Return vs Nifty])</f>
        <v>0.28835279991627522</v>
      </c>
      <c r="O553">
        <v>685.8</v>
      </c>
      <c r="P553">
        <v>663.14332546439903</v>
      </c>
      <c r="Q553">
        <v>657.47546318195702</v>
      </c>
      <c r="R553">
        <v>82.690585671856795</v>
      </c>
      <c r="S553" s="1">
        <f>(Table2[[#This Row],[Close Price]]-Table2[[#This Row],[20D EMA]])/Table2[[#This Row],[20D EMA]]</f>
        <v>4.8337707786526823E-2</v>
      </c>
      <c r="T553" s="1">
        <f>(Table2[[#This Row],[Close Price]]-Table2[[#This Row],[50D EMA]])/Table2[[#This Row],[50D EMA]]</f>
        <v>8.415477076018163E-2</v>
      </c>
      <c r="U553" s="1">
        <f>(Table2[[#This Row],[Close Price]]-Table2[[#This Row],[200D EMA]])/Table2[[#This Row],[200D EMA]]</f>
        <v>9.3500883699183579E-2</v>
      </c>
      <c r="V553">
        <v>0.97317740731674796</v>
      </c>
      <c r="W553">
        <v>710.55</v>
      </c>
      <c r="X553">
        <v>727.05</v>
      </c>
      <c r="Y553">
        <v>710.55</v>
      </c>
      <c r="Z553">
        <v>727.05</v>
      </c>
      <c r="AA553">
        <v>671.1</v>
      </c>
      <c r="AB553">
        <v>728.65</v>
      </c>
      <c r="AC553" s="1">
        <f>(Table2[[#This Row],[Close Price]]/Table2[[#This Row],[Day Low]])-1</f>
        <v>1.1821828161283632E-2</v>
      </c>
      <c r="AD553" s="1">
        <f>(Table2[[#This Row],[Day High]]/Table2[[#This Row],[Close Price]])-1</f>
        <v>1.1266430210723932E-2</v>
      </c>
      <c r="AE553" s="1">
        <f>(Table2[[#This Row],[Close Price]]/Table2[[#This Row],[Current Week Low]])-1</f>
        <v>1.1821828161283632E-2</v>
      </c>
      <c r="AF553" s="1">
        <f>(Table2[[#This Row],[Current Week High]]/Table2[[#This Row],[Close Price]])-1</f>
        <v>1.1266430210723932E-2</v>
      </c>
      <c r="AG553" s="1">
        <f>(Table2[[#This Row],[Close Price]]/Table2[[#This Row],[Current Month Low]])-1</f>
        <v>7.130084935181058E-2</v>
      </c>
      <c r="AH553" s="1">
        <f>(Table2[[#This Row],[Current Month High]]/Table2[[#This Row],[Close Price]])-1</f>
        <v>1.3491897906669381E-2</v>
      </c>
      <c r="AI553">
        <v>13.1372139926281</v>
      </c>
      <c r="AJ553">
        <v>29.844681235325901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0.09</v>
      </c>
      <c r="AM553" t="s">
        <v>3216</v>
      </c>
      <c r="AN553">
        <v>12.27</v>
      </c>
      <c r="AO553" t="s">
        <v>3216</v>
      </c>
      <c r="AP553">
        <v>5.1237325974280001E-3</v>
      </c>
      <c r="AQ553">
        <f>(Table2[[#This Row],[Sharpe Ratio]]-AVERAGE(Table2[Sharpe Ratio]))/_xlfn.STDEV.P(Table2[Sharpe Ratio])</f>
        <v>-0.6760297292735501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-0.20755287480400841</v>
      </c>
      <c r="AS553">
        <f>_xlfn.RANK.AVG(Table2[[#This Row],[1Y Return vs Nifty Z-Score]],Table2[1Y Return vs Nifty Z-Score])</f>
        <v>646</v>
      </c>
      <c r="AT553">
        <f>_xlfn.RANK.AVG(Table2[[#This Row],[6M Return vs Nifty Z-Score]],Table2[6M Return vs Nifty Z-Score])</f>
        <v>371</v>
      </c>
      <c r="AU553">
        <f>_xlfn.RANK.AVG(Table2[[#This Row],[Sharpe Ratio Z-Score]],Table2[Sharpe Ratio Z-Score])</f>
        <v>516</v>
      </c>
      <c r="AV553">
        <f>(Table2[[#This Row],[Rank 1Y]]+Table2[[#This Row],[Rank 6M]]+Table2[[#This Row],[Rank Sharpe]])/3</f>
        <v>511</v>
      </c>
    </row>
    <row r="554" spans="1:48" x14ac:dyDescent="0.3">
      <c r="A554" t="s">
        <v>1540</v>
      </c>
      <c r="B554" t="s">
        <v>1541</v>
      </c>
      <c r="C554" t="s">
        <v>3182</v>
      </c>
      <c r="D554" t="s">
        <v>1542</v>
      </c>
      <c r="E554">
        <v>6572.5779782500003</v>
      </c>
      <c r="F554">
        <v>505.7</v>
      </c>
      <c r="G554">
        <v>-6.6654804876436202</v>
      </c>
      <c r="H554">
        <f>(Table2[[#This Row],[1Y Return vs Nifty]]-AVERAGE(Table2[1Y Return vs Nifty]))/_xlfn.STDEV.P(Table2[1Y Return vs Nifty])</f>
        <v>-0.57804539654783293</v>
      </c>
      <c r="I554">
        <v>-4.8335931803752503</v>
      </c>
      <c r="J554">
        <f>(Table2[[#This Row],[1M Return vs Nifty]]-AVERAGE(Table2[1M Return vs Nifty]))/_xlfn.STDEV.P(Table2[1M Return vs Nifty])</f>
        <v>-0.71050816531346062</v>
      </c>
      <c r="K554">
        <v>-12.993436741259201</v>
      </c>
      <c r="L554">
        <f>(Table2[[#This Row],[6M Return vs Nifty]]-AVERAGE(Table2[6M Return vs Nifty]))/_xlfn.STDEV.P(Table2[6M Return vs Nifty])</f>
        <v>-0.89142075741615656</v>
      </c>
      <c r="M554">
        <v>-0.74027593634230904</v>
      </c>
      <c r="N554">
        <f>(Table2[[#This Row],[1W Return vs Nifty]]-AVERAGE(Table2[1W Return vs Nifty]))/_xlfn.STDEV.P(Table2[1W Return vs Nifty])</f>
        <v>-0.18926928233905585</v>
      </c>
      <c r="O554">
        <v>508.14</v>
      </c>
      <c r="P554">
        <v>510.17305765053197</v>
      </c>
      <c r="Q554">
        <v>504.81085153973498</v>
      </c>
      <c r="R554">
        <v>44.831654681321503</v>
      </c>
      <c r="S554" s="1">
        <f>(Table2[[#This Row],[Close Price]]-Table2[[#This Row],[20D EMA]])/Table2[[#This Row],[20D EMA]]</f>
        <v>-4.8018262683512374E-3</v>
      </c>
      <c r="T554" s="1">
        <f>(Table2[[#This Row],[Close Price]]-Table2[[#This Row],[50D EMA]])/Table2[[#This Row],[50D EMA]]</f>
        <v>-8.7677261342091976E-3</v>
      </c>
      <c r="U554" s="1">
        <f>(Table2[[#This Row],[Close Price]]-Table2[[#This Row],[200D EMA]])/Table2[[#This Row],[200D EMA]]</f>
        <v>1.7613497363477696E-3</v>
      </c>
      <c r="V554">
        <v>0.35939434671118897</v>
      </c>
      <c r="W554">
        <v>500.35</v>
      </c>
      <c r="X554">
        <v>520</v>
      </c>
      <c r="Y554">
        <v>500.35</v>
      </c>
      <c r="Z554">
        <v>520</v>
      </c>
      <c r="AA554">
        <v>486.25</v>
      </c>
      <c r="AB554">
        <v>524.4</v>
      </c>
      <c r="AC554" s="1">
        <f>(Table2[[#This Row],[Close Price]]/Table2[[#This Row],[Day Low]])-1</f>
        <v>1.0692515239332456E-2</v>
      </c>
      <c r="AD554" s="1">
        <f>(Table2[[#This Row],[Day High]]/Table2[[#This Row],[Close Price]])-1</f>
        <v>2.8277634961439535E-2</v>
      </c>
      <c r="AE554" s="1">
        <f>(Table2[[#This Row],[Close Price]]/Table2[[#This Row],[Current Week Low]])-1</f>
        <v>1.0692515239332456E-2</v>
      </c>
      <c r="AF554" s="1">
        <f>(Table2[[#This Row],[Current Week High]]/Table2[[#This Row],[Close Price]])-1</f>
        <v>2.8277634961439535E-2</v>
      </c>
      <c r="AG554" s="1">
        <f>(Table2[[#This Row],[Close Price]]/Table2[[#This Row],[Current Month Low]])-1</f>
        <v>4.0000000000000036E-2</v>
      </c>
      <c r="AH554" s="1">
        <f>(Table2[[#This Row],[Current Month High]]/Table2[[#This Row],[Close Price]])-1</f>
        <v>3.6978445718805597E-2</v>
      </c>
      <c r="AI554">
        <v>32.3610836464306</v>
      </c>
      <c r="AJ554">
        <v>29.3185014704002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-0.02</v>
      </c>
      <c r="AM554" t="s">
        <v>3215</v>
      </c>
      <c r="AN554">
        <v>-2.69</v>
      </c>
      <c r="AO554" t="s">
        <v>3215</v>
      </c>
      <c r="AP554">
        <v>4.3316018641942997E-2</v>
      </c>
      <c r="AQ554">
        <f>(Table2[[#This Row],[Sharpe Ratio]]-AVERAGE(Table2[Sharpe Ratio]))/_xlfn.STDEV.P(Table2[Sharpe Ratio])</f>
        <v>-0.23177977380710874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518</v>
      </c>
      <c r="AT554">
        <f>_xlfn.RANK.AVG(Table2[[#This Row],[6M Return vs Nifty Z-Score]],Table2[6M Return vs Nifty Z-Score])</f>
        <v>619</v>
      </c>
      <c r="AU554">
        <f>_xlfn.RANK.AVG(Table2[[#This Row],[Sharpe Ratio Z-Score]],Table2[Sharpe Ratio Z-Score])</f>
        <v>399</v>
      </c>
      <c r="AV554">
        <f>(Table2[[#This Row],[Rank 1Y]]+Table2[[#This Row],[Rank 6M]]+Table2[[#This Row],[Rank Sharpe]])/3</f>
        <v>512</v>
      </c>
    </row>
    <row r="555" spans="1:48" x14ac:dyDescent="0.3">
      <c r="A555" t="s">
        <v>489</v>
      </c>
      <c r="B555" t="s">
        <v>490</v>
      </c>
      <c r="C555" t="s">
        <v>3176</v>
      </c>
      <c r="D555" t="s">
        <v>206</v>
      </c>
      <c r="E555">
        <v>44994.399893250004</v>
      </c>
      <c r="F555">
        <v>733.65</v>
      </c>
      <c r="G555">
        <v>-3.2101540401295101</v>
      </c>
      <c r="H555">
        <f>(Table2[[#This Row],[1Y Return vs Nifty]]-AVERAGE(Table2[1Y Return vs Nifty]))/_xlfn.STDEV.P(Table2[1Y Return vs Nifty])</f>
        <v>-0.52051891996175204</v>
      </c>
      <c r="I555">
        <v>5.64037824630865</v>
      </c>
      <c r="J555">
        <f>(Table2[[#This Row],[1M Return vs Nifty]]-AVERAGE(Table2[1M Return vs Nifty]))/_xlfn.STDEV.P(Table2[1M Return vs Nifty])</f>
        <v>0.30149711699862225</v>
      </c>
      <c r="K555">
        <v>-4.61058667550693</v>
      </c>
      <c r="L555">
        <f>(Table2[[#This Row],[6M Return vs Nifty]]-AVERAGE(Table2[6M Return vs Nifty]))/_xlfn.STDEV.P(Table2[6M Return vs Nifty])</f>
        <v>-0.6418528907037917</v>
      </c>
      <c r="M555">
        <v>-0.35838961432730199</v>
      </c>
      <c r="N555">
        <f>(Table2[[#This Row],[1W Return vs Nifty]]-AVERAGE(Table2[1W Return vs Nifty]))/_xlfn.STDEV.P(Table2[1W Return vs Nifty])</f>
        <v>-9.6910942067580025E-2</v>
      </c>
      <c r="O555">
        <v>710.15</v>
      </c>
      <c r="P555">
        <v>692.96934973708596</v>
      </c>
      <c r="Q555">
        <v>646.78630420443699</v>
      </c>
      <c r="R555">
        <v>58.829239834977002</v>
      </c>
      <c r="S555" s="1">
        <f>(Table2[[#This Row],[Close Price]]-Table2[[#This Row],[20D EMA]])/Table2[[#This Row],[20D EMA]]</f>
        <v>3.3091600366119835E-2</v>
      </c>
      <c r="T555" s="1">
        <f>(Table2[[#This Row],[Close Price]]-Table2[[#This Row],[50D EMA]])/Table2[[#This Row],[50D EMA]]</f>
        <v>5.870483345092873E-2</v>
      </c>
      <c r="U555" s="1">
        <f>(Table2[[#This Row],[Close Price]]-Table2[[#This Row],[200D EMA]])/Table2[[#This Row],[200D EMA]]</f>
        <v>0.13430045631904261</v>
      </c>
      <c r="V555">
        <v>1.44760039668384</v>
      </c>
      <c r="W555">
        <v>725</v>
      </c>
      <c r="X555">
        <v>737.5</v>
      </c>
      <c r="Y555">
        <v>725</v>
      </c>
      <c r="Z555">
        <v>737.5</v>
      </c>
      <c r="AA555">
        <v>682.5</v>
      </c>
      <c r="AB555">
        <v>752.4</v>
      </c>
      <c r="AC555" s="1">
        <f>(Table2[[#This Row],[Close Price]]/Table2[[#This Row],[Day Low]])-1</f>
        <v>1.1931034482758562E-2</v>
      </c>
      <c r="AD555" s="1">
        <f>(Table2[[#This Row],[Day High]]/Table2[[#This Row],[Close Price]])-1</f>
        <v>5.2477339330743167E-3</v>
      </c>
      <c r="AE555" s="1">
        <f>(Table2[[#This Row],[Close Price]]/Table2[[#This Row],[Current Week Low]])-1</f>
        <v>1.1931034482758562E-2</v>
      </c>
      <c r="AF555" s="1">
        <f>(Table2[[#This Row],[Current Week High]]/Table2[[#This Row],[Close Price]])-1</f>
        <v>5.2477339330743167E-3</v>
      </c>
      <c r="AG555" s="1">
        <f>(Table2[[#This Row],[Close Price]]/Table2[[#This Row],[Current Month Low]])-1</f>
        <v>7.494505494505499E-2</v>
      </c>
      <c r="AH555" s="1">
        <f>(Table2[[#This Row],[Current Month High]]/Table2[[#This Row],[Close Price]])-1</f>
        <v>2.5557145777959533E-2</v>
      </c>
      <c r="AI555">
        <v>4.2050023853336098</v>
      </c>
      <c r="AJ555">
        <v>50.307314074984603</v>
      </c>
      <c r="AK555" t="str">
        <f>IF(AND(Table2[[#This Row],[20D EMA]]&gt;Table2[[#This Row],[50D EMA]],Table2[[#This Row],[50D EMA]]&gt;Table2[[#This Row],[200D EMA]]),"Uptrend","Downtrend/NoTrend")</f>
        <v>Uptrend</v>
      </c>
      <c r="AL555">
        <v>0.11</v>
      </c>
      <c r="AM555" t="s">
        <v>3216</v>
      </c>
      <c r="AN555">
        <v>6.46</v>
      </c>
      <c r="AO555" t="s">
        <v>3216</v>
      </c>
      <c r="AP555">
        <v>7.4965539736149998E-3</v>
      </c>
      <c r="AQ555">
        <f>(Table2[[#This Row],[Sharpe Ratio]]-AVERAGE(Table2[Sharpe Ratio]))/_xlfn.STDEV.P(Table2[Sharpe Ratio])</f>
        <v>-0.64842923975395816</v>
      </c>
      <c r="AR5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-1.6062148754884598</v>
      </c>
      <c r="AS555">
        <f>_xlfn.RANK.AVG(Table2[[#This Row],[1Y Return vs Nifty Z-Score]],Table2[1Y Return vs Nifty Z-Score])</f>
        <v>489</v>
      </c>
      <c r="AT555">
        <f>_xlfn.RANK.AVG(Table2[[#This Row],[6M Return vs Nifty Z-Score]],Table2[6M Return vs Nifty Z-Score])</f>
        <v>538</v>
      </c>
      <c r="AU555">
        <f>_xlfn.RANK.AVG(Table2[[#This Row],[Sharpe Ratio Z-Score]],Table2[Sharpe Ratio Z-Score])</f>
        <v>511</v>
      </c>
      <c r="AV555">
        <f>(Table2[[#This Row],[Rank 1Y]]+Table2[[#This Row],[Rank 6M]]+Table2[[#This Row],[Rank Sharpe]])/3</f>
        <v>512.66666666666663</v>
      </c>
    </row>
    <row r="556" spans="1:48" x14ac:dyDescent="0.3">
      <c r="A556" t="s">
        <v>1026</v>
      </c>
      <c r="B556" t="s">
        <v>1027</v>
      </c>
      <c r="C556" t="s">
        <v>3169</v>
      </c>
      <c r="D556" t="s">
        <v>258</v>
      </c>
      <c r="E556">
        <v>13591.907167920001</v>
      </c>
      <c r="F556">
        <v>994.5</v>
      </c>
      <c r="G556">
        <v>11.842130611746001</v>
      </c>
      <c r="H556">
        <f>(Table2[[#This Row],[1Y Return vs Nifty]]-AVERAGE(Table2[1Y Return vs Nifty]))/_xlfn.STDEV.P(Table2[1Y Return vs Nifty])</f>
        <v>-0.2699188930913225</v>
      </c>
      <c r="I556">
        <v>0.55392483773765999</v>
      </c>
      <c r="J556">
        <f>(Table2[[#This Row],[1M Return vs Nifty]]-AVERAGE(Table2[1M Return vs Nifty]))/_xlfn.STDEV.P(Table2[1M Return vs Nifty])</f>
        <v>-0.18996094680649017</v>
      </c>
      <c r="K556">
        <v>-24.787575267090201</v>
      </c>
      <c r="L556">
        <f>(Table2[[#This Row],[6M Return vs Nifty]]-AVERAGE(Table2[6M Return vs Nifty]))/_xlfn.STDEV.P(Table2[6M Return vs Nifty])</f>
        <v>-1.2425469219681187</v>
      </c>
      <c r="M556">
        <v>-1.99138221911409</v>
      </c>
      <c r="N556">
        <f>(Table2[[#This Row],[1W Return vs Nifty]]-AVERAGE(Table2[1W Return vs Nifty]))/_xlfn.STDEV.P(Table2[1W Return vs Nifty])</f>
        <v>-0.49184649738651337</v>
      </c>
      <c r="O556">
        <v>987.04</v>
      </c>
      <c r="P556">
        <v>990.08150993617903</v>
      </c>
      <c r="Q556">
        <v>935.77262286368205</v>
      </c>
      <c r="R556">
        <v>48.2682760242432</v>
      </c>
      <c r="S556" s="1">
        <f>(Table2[[#This Row],[Close Price]]-Table2[[#This Row],[20D EMA]])/Table2[[#This Row],[20D EMA]]</f>
        <v>7.5579510455503693E-3</v>
      </c>
      <c r="T556" s="1">
        <f>(Table2[[#This Row],[Close Price]]-Table2[[#This Row],[50D EMA]])/Table2[[#This Row],[50D EMA]]</f>
        <v>4.4627538434747517E-3</v>
      </c>
      <c r="U556" s="1">
        <f>(Table2[[#This Row],[Close Price]]-Table2[[#This Row],[200D EMA]])/Table2[[#This Row],[200D EMA]]</f>
        <v>6.2758169774831105E-2</v>
      </c>
      <c r="V556">
        <v>0.62071608925034405</v>
      </c>
      <c r="W556">
        <v>975.9</v>
      </c>
      <c r="X556">
        <v>1000.75</v>
      </c>
      <c r="Y556">
        <v>975.9</v>
      </c>
      <c r="Z556">
        <v>1000.75</v>
      </c>
      <c r="AA556">
        <v>975</v>
      </c>
      <c r="AB556">
        <v>1040.5</v>
      </c>
      <c r="AC556" s="1">
        <f>(Table2[[#This Row],[Close Price]]/Table2[[#This Row],[Day Low]])-1</f>
        <v>1.9059329849369755E-2</v>
      </c>
      <c r="AD556" s="1">
        <f>(Table2[[#This Row],[Day High]]/Table2[[#This Row],[Close Price]])-1</f>
        <v>6.2845651080944975E-3</v>
      </c>
      <c r="AE556" s="1">
        <f>(Table2[[#This Row],[Close Price]]/Table2[[#This Row],[Current Week Low]])-1</f>
        <v>1.9059329849369755E-2</v>
      </c>
      <c r="AF556" s="1">
        <f>(Table2[[#This Row],[Current Week High]]/Table2[[#This Row],[Close Price]])-1</f>
        <v>6.2845651080944975E-3</v>
      </c>
      <c r="AG556" s="1">
        <f>(Table2[[#This Row],[Close Price]]/Table2[[#This Row],[Current Month Low]])-1</f>
        <v>2.0000000000000018E-2</v>
      </c>
      <c r="AH556" s="1">
        <f>(Table2[[#This Row],[Current Month High]]/Table2[[#This Row],[Close Price]])-1</f>
        <v>4.6254399195575724E-2</v>
      </c>
      <c r="AI556">
        <v>20.563097033685199</v>
      </c>
      <c r="AJ556">
        <v>59.12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-0.19</v>
      </c>
      <c r="AM556" t="s">
        <v>3215</v>
      </c>
      <c r="AN556">
        <v>0.1</v>
      </c>
      <c r="AO556" t="s">
        <v>3216</v>
      </c>
      <c r="AP556">
        <v>3.0373439033653998E-2</v>
      </c>
      <c r="AQ556">
        <f>(Table2[[#This Row],[Sharpe Ratio]]-AVERAGE(Table2[Sharpe Ratio]))/_xlfn.STDEV.P(Table2[Sharpe Ratio])</f>
        <v>-0.38232693948086949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385</v>
      </c>
      <c r="AT556">
        <f>_xlfn.RANK.AVG(Table2[[#This Row],[6M Return vs Nifty Z-Score]],Table2[6M Return vs Nifty Z-Score])</f>
        <v>710</v>
      </c>
      <c r="AU556">
        <f>_xlfn.RANK.AVG(Table2[[#This Row],[Sharpe Ratio Z-Score]],Table2[Sharpe Ratio Z-Score])</f>
        <v>444</v>
      </c>
      <c r="AV556">
        <f>(Table2[[#This Row],[Rank 1Y]]+Table2[[#This Row],[Rank 6M]]+Table2[[#This Row],[Rank Sharpe]])/3</f>
        <v>513</v>
      </c>
    </row>
    <row r="557" spans="1:48" x14ac:dyDescent="0.3">
      <c r="A557" t="s">
        <v>1865</v>
      </c>
      <c r="B557" t="s">
        <v>1866</v>
      </c>
      <c r="C557" t="s">
        <v>3188</v>
      </c>
      <c r="D557" t="s">
        <v>620</v>
      </c>
      <c r="E557">
        <v>4052.76099488</v>
      </c>
      <c r="F557">
        <v>613.6</v>
      </c>
      <c r="G557">
        <v>-35.334893099812398</v>
      </c>
      <c r="H557">
        <f>(Table2[[#This Row],[1Y Return vs Nifty]]-AVERAGE(Table2[1Y Return vs Nifty]))/_xlfn.STDEV.P(Table2[1Y Return vs Nifty])</f>
        <v>-1.0553520471414841</v>
      </c>
      <c r="I557">
        <v>2.44183110285607</v>
      </c>
      <c r="J557">
        <f>(Table2[[#This Row],[1M Return vs Nifty]]-AVERAGE(Table2[1M Return vs Nifty]))/_xlfn.STDEV.P(Table2[1M Return vs Nifty])</f>
        <v>-7.5496116044043151E-3</v>
      </c>
      <c r="K557">
        <v>-14.725869432707499</v>
      </c>
      <c r="L557">
        <f>(Table2[[#This Row],[6M Return vs Nifty]]-AVERAGE(Table2[6M Return vs Nifty]))/_xlfn.STDEV.P(Table2[6M Return vs Nifty])</f>
        <v>-0.94299743213134624</v>
      </c>
      <c r="M557">
        <v>1.1417851913775601</v>
      </c>
      <c r="N557">
        <f>(Table2[[#This Row],[1W Return vs Nifty]]-AVERAGE(Table2[1W Return vs Nifty]))/_xlfn.STDEV.P(Table2[1W Return vs Nifty])</f>
        <v>0.26590292997924342</v>
      </c>
      <c r="O557">
        <v>610.53</v>
      </c>
      <c r="P557">
        <v>620.63756355876603</v>
      </c>
      <c r="Q557">
        <v>634.15173976161498</v>
      </c>
      <c r="R557">
        <v>55.5494487190455</v>
      </c>
      <c r="S557" s="1">
        <f>(Table2[[#This Row],[Close Price]]-Table2[[#This Row],[20D EMA]])/Table2[[#This Row],[20D EMA]]</f>
        <v>5.0284179319608378E-3</v>
      </c>
      <c r="T557" s="1">
        <f>(Table2[[#This Row],[Close Price]]-Table2[[#This Row],[50D EMA]])/Table2[[#This Row],[50D EMA]]</f>
        <v>-1.1339248495389607E-2</v>
      </c>
      <c r="U557" s="1">
        <f>(Table2[[#This Row],[Close Price]]-Table2[[#This Row],[200D EMA]])/Table2[[#This Row],[200D EMA]]</f>
        <v>-3.2408236819377947E-2</v>
      </c>
      <c r="V557">
        <v>0.58132298527724502</v>
      </c>
      <c r="W557">
        <v>611.5</v>
      </c>
      <c r="X557">
        <v>624.45000000000005</v>
      </c>
      <c r="Y557">
        <v>611.5</v>
      </c>
      <c r="Z557">
        <v>624.45000000000005</v>
      </c>
      <c r="AA557">
        <v>589.75</v>
      </c>
      <c r="AB557">
        <v>625.54999999999995</v>
      </c>
      <c r="AC557" s="1">
        <f>(Table2[[#This Row],[Close Price]]/Table2[[#This Row],[Day Low]])-1</f>
        <v>3.4341782502045337E-3</v>
      </c>
      <c r="AD557" s="1">
        <f>(Table2[[#This Row],[Day High]]/Table2[[#This Row],[Close Price]])-1</f>
        <v>1.7682529335071751E-2</v>
      </c>
      <c r="AE557" s="1">
        <f>(Table2[[#This Row],[Close Price]]/Table2[[#This Row],[Current Week Low]])-1</f>
        <v>3.4341782502045337E-3</v>
      </c>
      <c r="AF557" s="1">
        <f>(Table2[[#This Row],[Current Week High]]/Table2[[#This Row],[Close Price]])-1</f>
        <v>1.7682529335071751E-2</v>
      </c>
      <c r="AG557" s="1">
        <f>(Table2[[#This Row],[Close Price]]/Table2[[#This Row],[Current Month Low]])-1</f>
        <v>4.0440864773209073E-2</v>
      </c>
      <c r="AH557" s="1">
        <f>(Table2[[#This Row],[Current Month High]]/Table2[[#This Row],[Close Price]])-1</f>
        <v>1.9475228161668801E-2</v>
      </c>
      <c r="AI557">
        <v>32.822685788787403</v>
      </c>
      <c r="AJ557">
        <v>11.240029006526401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-0.2</v>
      </c>
      <c r="AM557" t="s">
        <v>3215</v>
      </c>
      <c r="AN557">
        <v>0.98</v>
      </c>
      <c r="AO557" t="s">
        <v>3216</v>
      </c>
      <c r="AP557">
        <v>0.103846981241752</v>
      </c>
      <c r="AQ557">
        <f>(Table2[[#This Row],[Sharpe Ratio]]-AVERAGE(Table2[Sharpe Ratio]))/_xlfn.STDEV.P(Table2[Sharpe Ratio])</f>
        <v>0.47231207887652826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681</v>
      </c>
      <c r="AT557">
        <f>_xlfn.RANK.AVG(Table2[[#This Row],[6M Return vs Nifty Z-Score]],Table2[6M Return vs Nifty Z-Score])</f>
        <v>643</v>
      </c>
      <c r="AU557">
        <f>_xlfn.RANK.AVG(Table2[[#This Row],[Sharpe Ratio Z-Score]],Table2[Sharpe Ratio Z-Score])</f>
        <v>215</v>
      </c>
      <c r="AV557">
        <f>(Table2[[#This Row],[Rank 1Y]]+Table2[[#This Row],[Rank 6M]]+Table2[[#This Row],[Rank Sharpe]])/3</f>
        <v>513</v>
      </c>
    </row>
    <row r="558" spans="1:48" x14ac:dyDescent="0.3">
      <c r="A558" t="s">
        <v>1067</v>
      </c>
      <c r="B558" t="s">
        <v>1068</v>
      </c>
      <c r="C558" t="s">
        <v>3180</v>
      </c>
      <c r="D558" t="s">
        <v>338</v>
      </c>
      <c r="E558">
        <v>12647.836254899999</v>
      </c>
      <c r="F558">
        <v>912.45</v>
      </c>
      <c r="G558">
        <v>-10.158543041400801</v>
      </c>
      <c r="H558">
        <f>(Table2[[#This Row],[1Y Return vs Nifty]]-AVERAGE(Table2[1Y Return vs Nifty]))/_xlfn.STDEV.P(Table2[1Y Return vs Nifty])</f>
        <v>-0.63620012787777558</v>
      </c>
      <c r="I558">
        <v>-9.1087154303050593</v>
      </c>
      <c r="J558">
        <f>(Table2[[#This Row],[1M Return vs Nifty]]-AVERAGE(Table2[1M Return vs Nifty]))/_xlfn.STDEV.P(Table2[1M Return vs Nifty])</f>
        <v>-1.1235746253227612</v>
      </c>
      <c r="K558">
        <v>15.091649204140101</v>
      </c>
      <c r="L558">
        <f>(Table2[[#This Row],[6M Return vs Nifty]]-AVERAGE(Table2[6M Return vs Nifty]))/_xlfn.STDEV.P(Table2[6M Return vs Nifty])</f>
        <v>-5.5292837812511687E-2</v>
      </c>
      <c r="M558">
        <v>-2.0672028188265399</v>
      </c>
      <c r="N558">
        <f>(Table2[[#This Row],[1W Return vs Nifty]]-AVERAGE(Table2[1W Return vs Nifty]))/_xlfn.STDEV.P(Table2[1W Return vs Nifty])</f>
        <v>-0.51018353734877375</v>
      </c>
      <c r="O558">
        <v>924.41</v>
      </c>
      <c r="P558">
        <v>908.47817474449096</v>
      </c>
      <c r="Q558">
        <v>818.80227080124496</v>
      </c>
      <c r="R558">
        <v>42.3112461863155</v>
      </c>
      <c r="S558" s="1">
        <f>(Table2[[#This Row],[Close Price]]-Table2[[#This Row],[20D EMA]])/Table2[[#This Row],[20D EMA]]</f>
        <v>-1.2937982064235484E-2</v>
      </c>
      <c r="T558" s="1">
        <f>(Table2[[#This Row],[Close Price]]-Table2[[#This Row],[50D EMA]])/Table2[[#This Row],[50D EMA]]</f>
        <v>4.3719545124198088E-3</v>
      </c>
      <c r="U558" s="1">
        <f>(Table2[[#This Row],[Close Price]]-Table2[[#This Row],[200D EMA]])/Table2[[#This Row],[200D EMA]]</f>
        <v>0.11437160415678307</v>
      </c>
      <c r="V558">
        <v>0.50260716721107102</v>
      </c>
      <c r="W558">
        <v>895.75</v>
      </c>
      <c r="X558">
        <v>914.8</v>
      </c>
      <c r="Y558">
        <v>895.75</v>
      </c>
      <c r="Z558">
        <v>914.8</v>
      </c>
      <c r="AA558">
        <v>890.05</v>
      </c>
      <c r="AB558">
        <v>964</v>
      </c>
      <c r="AC558" s="1">
        <f>(Table2[[#This Row],[Close Price]]/Table2[[#This Row],[Day Low]])-1</f>
        <v>1.864359475300037E-2</v>
      </c>
      <c r="AD558" s="1">
        <f>(Table2[[#This Row],[Day High]]/Table2[[#This Row],[Close Price]])-1</f>
        <v>2.575483588141747E-3</v>
      </c>
      <c r="AE558" s="1">
        <f>(Table2[[#This Row],[Close Price]]/Table2[[#This Row],[Current Week Low]])-1</f>
        <v>1.864359475300037E-2</v>
      </c>
      <c r="AF558" s="1">
        <f>(Table2[[#This Row],[Current Week High]]/Table2[[#This Row],[Close Price]])-1</f>
        <v>2.575483588141747E-3</v>
      </c>
      <c r="AG558" s="1">
        <f>(Table2[[#This Row],[Close Price]]/Table2[[#This Row],[Current Month Low]])-1</f>
        <v>2.5167125442391081E-2</v>
      </c>
      <c r="AH558" s="1">
        <f>(Table2[[#This Row],[Current Month High]]/Table2[[#This Row],[Close Price]])-1</f>
        <v>5.6496246369664105E-2</v>
      </c>
      <c r="AI558">
        <v>12.3349224615047</v>
      </c>
      <c r="AJ558">
        <v>40.995132504056201</v>
      </c>
      <c r="AK558" t="str">
        <f>IF(AND(Table2[[#This Row],[20D EMA]]&gt;Table2[[#This Row],[50D EMA]],Table2[[#This Row],[50D EMA]]&gt;Table2[[#This Row],[200D EMA]]),"Uptrend","Downtrend/NoTrend")</f>
        <v>Uptrend</v>
      </c>
      <c r="AL558">
        <v>0.02</v>
      </c>
      <c r="AM558" t="s">
        <v>3216</v>
      </c>
      <c r="AN558">
        <v>-5.05</v>
      </c>
      <c r="AO558" t="s">
        <v>3215</v>
      </c>
      <c r="AP558">
        <v>-4.8474109164356002E-2</v>
      </c>
      <c r="AQ558">
        <f>(Table2[[#This Row],[Sharpe Ratio]]-AVERAGE(Table2[Sharpe Ratio]))/_xlfn.STDEV.P(Table2[Sharpe Ratio])</f>
        <v>-1.2994760133744077</v>
      </c>
      <c r="AR5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-3.6247271417362299</v>
      </c>
      <c r="AS558">
        <f>_xlfn.RANK.AVG(Table2[[#This Row],[1Y Return vs Nifty Z-Score]],Table2[1Y Return vs Nifty Z-Score])</f>
        <v>546</v>
      </c>
      <c r="AT558">
        <f>_xlfn.RANK.AVG(Table2[[#This Row],[6M Return vs Nifty Z-Score]],Table2[6M Return vs Nifty Z-Score])</f>
        <v>331</v>
      </c>
      <c r="AU558">
        <f>_xlfn.RANK.AVG(Table2[[#This Row],[Sharpe Ratio Z-Score]],Table2[Sharpe Ratio Z-Score])</f>
        <v>663</v>
      </c>
      <c r="AV558">
        <f>(Table2[[#This Row],[Rank 1Y]]+Table2[[#This Row],[Rank 6M]]+Table2[[#This Row],[Rank Sharpe]])/3</f>
        <v>513.33333333333337</v>
      </c>
    </row>
    <row r="559" spans="1:48" x14ac:dyDescent="0.3">
      <c r="A559" t="s">
        <v>150</v>
      </c>
      <c r="B559" t="s">
        <v>151</v>
      </c>
      <c r="C559" t="s">
        <v>3169</v>
      </c>
      <c r="D559" t="s">
        <v>21</v>
      </c>
      <c r="E559">
        <v>189972.61469662</v>
      </c>
      <c r="F559">
        <v>6423.45</v>
      </c>
      <c r="G559">
        <v>-9.2109834909639403</v>
      </c>
      <c r="H559">
        <f>(Table2[[#This Row],[1Y Return vs Nifty]]-AVERAGE(Table2[1Y Return vs Nifty]))/_xlfn.STDEV.P(Table2[1Y Return vs Nifty])</f>
        <v>-0.62042455265496577</v>
      </c>
      <c r="I559">
        <v>12.7452637833506</v>
      </c>
      <c r="J559">
        <f>(Table2[[#This Row],[1M Return vs Nifty]]-AVERAGE(Table2[1M Return vs Nifty]))/_xlfn.STDEV.P(Table2[1M Return vs Nifty])</f>
        <v>0.98797805157432528</v>
      </c>
      <c r="K559">
        <v>9.0476415214339703</v>
      </c>
      <c r="L559">
        <f>(Table2[[#This Row],[6M Return vs Nifty]]-AVERAGE(Table2[6M Return vs Nifty]))/_xlfn.STDEV.P(Table2[6M Return vs Nifty])</f>
        <v>-0.23523045949664123</v>
      </c>
      <c r="M559">
        <v>2.7120667282540198</v>
      </c>
      <c r="N559">
        <f>(Table2[[#This Row],[1W Return vs Nifty]]-AVERAGE(Table2[1W Return vs Nifty]))/_xlfn.STDEV.P(Table2[1W Return vs Nifty])</f>
        <v>0.64567195584959891</v>
      </c>
      <c r="O559">
        <v>6101.95</v>
      </c>
      <c r="P559">
        <v>5793.51788305428</v>
      </c>
      <c r="Q559">
        <v>5390.2425457947802</v>
      </c>
      <c r="R559">
        <v>80.172631467192602</v>
      </c>
      <c r="S559" s="1">
        <f>(Table2[[#This Row],[Close Price]]-Table2[[#This Row],[20D EMA]])/Table2[[#This Row],[20D EMA]]</f>
        <v>5.2688075123526086E-2</v>
      </c>
      <c r="T559" s="1">
        <f>(Table2[[#This Row],[Close Price]]-Table2[[#This Row],[50D EMA]])/Table2[[#This Row],[50D EMA]]</f>
        <v>0.10873050358370974</v>
      </c>
      <c r="U559" s="1">
        <f>(Table2[[#This Row],[Close Price]]-Table2[[#This Row],[200D EMA]])/Table2[[#This Row],[200D EMA]]</f>
        <v>0.19168106915917552</v>
      </c>
      <c r="V559">
        <v>0.93283603312005903</v>
      </c>
      <c r="W559">
        <v>6391.1</v>
      </c>
      <c r="X559">
        <v>6453</v>
      </c>
      <c r="Y559">
        <v>6391.1</v>
      </c>
      <c r="Z559">
        <v>6453</v>
      </c>
      <c r="AA559">
        <v>5989.75</v>
      </c>
      <c r="AB559">
        <v>6453</v>
      </c>
      <c r="AC559" s="1">
        <f>(Table2[[#This Row],[Close Price]]/Table2[[#This Row],[Day Low]])-1</f>
        <v>5.0617264633630032E-3</v>
      </c>
      <c r="AD559" s="1">
        <f>(Table2[[#This Row],[Day High]]/Table2[[#This Row],[Close Price]])-1</f>
        <v>4.6003315975060577E-3</v>
      </c>
      <c r="AE559" s="1">
        <f>(Table2[[#This Row],[Close Price]]/Table2[[#This Row],[Current Week Low]])-1</f>
        <v>5.0617264633630032E-3</v>
      </c>
      <c r="AF559" s="1">
        <f>(Table2[[#This Row],[Current Week High]]/Table2[[#This Row],[Close Price]])-1</f>
        <v>4.6003315975060577E-3</v>
      </c>
      <c r="AG559" s="1">
        <f>(Table2[[#This Row],[Close Price]]/Table2[[#This Row],[Current Month Low]])-1</f>
        <v>7.240702867398463E-2</v>
      </c>
      <c r="AH559" s="1">
        <f>(Table2[[#This Row],[Current Month High]]/Table2[[#This Row],[Close Price]])-1</f>
        <v>4.6003315975060577E-3</v>
      </c>
      <c r="AI559">
        <v>0.46003315975060499</v>
      </c>
      <c r="AJ559">
        <v>42.314807634788501</v>
      </c>
      <c r="AK559" t="str">
        <f>IF(AND(Table2[[#This Row],[20D EMA]]&gt;Table2[[#This Row],[50D EMA]],Table2[[#This Row],[50D EMA]]&gt;Table2[[#This Row],[200D EMA]]),"Uptrend","Downtrend/NoTrend")</f>
        <v>Uptrend</v>
      </c>
      <c r="AL559">
        <v>0</v>
      </c>
      <c r="AM559" t="s">
        <v>3217</v>
      </c>
      <c r="AN559">
        <v>4.75</v>
      </c>
      <c r="AO559" t="s">
        <v>3216</v>
      </c>
      <c r="AP559">
        <v>-1.8280070638828999E-2</v>
      </c>
      <c r="AQ559">
        <f>(Table2[[#This Row],[Sharpe Ratio]]-AVERAGE(Table2[Sharpe Ratio]))/_xlfn.STDEV.P(Table2[Sharpe Ratio])</f>
        <v>-0.94826110430394628</v>
      </c>
      <c r="AR5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-0.17026610903162909</v>
      </c>
      <c r="AS559">
        <f>_xlfn.RANK.AVG(Table2[[#This Row],[1Y Return vs Nifty Z-Score]],Table2[1Y Return vs Nifty Z-Score])</f>
        <v>540</v>
      </c>
      <c r="AT559">
        <f>_xlfn.RANK.AVG(Table2[[#This Row],[6M Return vs Nifty Z-Score]],Table2[6M Return vs Nifty Z-Score])</f>
        <v>388</v>
      </c>
      <c r="AU559">
        <f>_xlfn.RANK.AVG(Table2[[#This Row],[Sharpe Ratio Z-Score]],Table2[Sharpe Ratio Z-Score])</f>
        <v>613</v>
      </c>
      <c r="AV559">
        <f>(Table2[[#This Row],[Rank 1Y]]+Table2[[#This Row],[Rank 6M]]+Table2[[#This Row],[Rank Sharpe]])/3</f>
        <v>513.66666666666663</v>
      </c>
    </row>
    <row r="560" spans="1:48" x14ac:dyDescent="0.3">
      <c r="A560" t="s">
        <v>1538</v>
      </c>
      <c r="B560" t="s">
        <v>1539</v>
      </c>
      <c r="C560" t="s">
        <v>3170</v>
      </c>
      <c r="D560" t="s">
        <v>24</v>
      </c>
      <c r="E560">
        <v>6627.0029811750001</v>
      </c>
      <c r="F560">
        <v>25.13</v>
      </c>
      <c r="G560">
        <v>-18.637738408929799</v>
      </c>
      <c r="H560">
        <f>(Table2[[#This Row],[1Y Return vs Nifty]]-AVERAGE(Table2[1Y Return vs Nifty]))/_xlfn.STDEV.P(Table2[1Y Return vs Nifty])</f>
        <v>-0.77736717567723557</v>
      </c>
      <c r="I560">
        <v>1.14957233065595</v>
      </c>
      <c r="J560">
        <f>(Table2[[#This Row],[1M Return vs Nifty]]-AVERAGE(Table2[1M Return vs Nifty]))/_xlfn.STDEV.P(Table2[1M Return vs Nifty])</f>
        <v>-0.13240890807421471</v>
      </c>
      <c r="K560">
        <v>-28.752326699474299</v>
      </c>
      <c r="L560">
        <f>(Table2[[#This Row],[6M Return vs Nifty]]-AVERAGE(Table2[6M Return vs Nifty]))/_xlfn.STDEV.P(Table2[6M Return vs Nifty])</f>
        <v>-1.3605825004723009</v>
      </c>
      <c r="M560">
        <v>-6.7056213497091496E-2</v>
      </c>
      <c r="N560">
        <f>(Table2[[#This Row],[1W Return vs Nifty]]-AVERAGE(Table2[1W Return vs Nifty]))/_xlfn.STDEV.P(Table2[1W Return vs Nifty])</f>
        <v>-2.6452620270798123E-2</v>
      </c>
      <c r="O560">
        <v>25.31</v>
      </c>
      <c r="P560">
        <v>25.845907135166001</v>
      </c>
      <c r="Q560">
        <v>26.0071609094481</v>
      </c>
      <c r="R560">
        <v>54.224802520054503</v>
      </c>
      <c r="S560" s="1">
        <f>(Table2[[#This Row],[Close Price]]-Table2[[#This Row],[20D EMA]])/Table2[[#This Row],[20D EMA]]</f>
        <v>-7.111813512445663E-3</v>
      </c>
      <c r="T560" s="1">
        <f>(Table2[[#This Row],[Close Price]]-Table2[[#This Row],[50D EMA]])/Table2[[#This Row],[50D EMA]]</f>
        <v>-2.7699052365313871E-2</v>
      </c>
      <c r="U560" s="1">
        <f>(Table2[[#This Row],[Close Price]]-Table2[[#This Row],[200D EMA]])/Table2[[#This Row],[200D EMA]]</f>
        <v>-3.3727668794844824E-2</v>
      </c>
      <c r="V560">
        <v>0.487903220911929</v>
      </c>
      <c r="W560">
        <v>25.08</v>
      </c>
      <c r="X560">
        <v>25.44</v>
      </c>
      <c r="Y560">
        <v>25.08</v>
      </c>
      <c r="Z560">
        <v>25.44</v>
      </c>
      <c r="AA560">
        <v>24.53</v>
      </c>
      <c r="AB560">
        <v>25.7</v>
      </c>
      <c r="AC560" s="1">
        <f>(Table2[[#This Row],[Close Price]]/Table2[[#This Row],[Day Low]])-1</f>
        <v>1.9936204146731029E-3</v>
      </c>
      <c r="AD560" s="1">
        <f>(Table2[[#This Row],[Day High]]/Table2[[#This Row],[Close Price]])-1</f>
        <v>1.233585356148037E-2</v>
      </c>
      <c r="AE560" s="1">
        <f>(Table2[[#This Row],[Close Price]]/Table2[[#This Row],[Current Week Low]])-1</f>
        <v>1.9936204146731029E-3</v>
      </c>
      <c r="AF560" s="1">
        <f>(Table2[[#This Row],[Current Week High]]/Table2[[#This Row],[Close Price]])-1</f>
        <v>1.233585356148037E-2</v>
      </c>
      <c r="AG560" s="1">
        <f>(Table2[[#This Row],[Close Price]]/Table2[[#This Row],[Current Month Low]])-1</f>
        <v>2.4459845087647647E-2</v>
      </c>
      <c r="AH560" s="1">
        <f>(Table2[[#This Row],[Current Month High]]/Table2[[#This Row],[Close Price]])-1</f>
        <v>2.2682053322721885E-2</v>
      </c>
      <c r="AI560">
        <v>46.763728879368998</v>
      </c>
      <c r="AJ560">
        <v>18.685013188312801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-0.06</v>
      </c>
      <c r="AM560" t="s">
        <v>3215</v>
      </c>
      <c r="AN560">
        <v>-1.87</v>
      </c>
      <c r="AO560" t="s">
        <v>3215</v>
      </c>
      <c r="AP560">
        <v>9.9257436880206995E-2</v>
      </c>
      <c r="AQ560">
        <f>(Table2[[#This Row],[Sharpe Ratio]]-AVERAGE(Table2[Sharpe Ratio]))/_xlfn.STDEV.P(Table2[Sharpe Ratio])</f>
        <v>0.41892682521951546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595</v>
      </c>
      <c r="AT560">
        <f>_xlfn.RANK.AVG(Table2[[#This Row],[6M Return vs Nifty Z-Score]],Table2[6M Return vs Nifty Z-Score])</f>
        <v>719</v>
      </c>
      <c r="AU560">
        <f>_xlfn.RANK.AVG(Table2[[#This Row],[Sharpe Ratio Z-Score]],Table2[Sharpe Ratio Z-Score])</f>
        <v>227</v>
      </c>
      <c r="AV560">
        <f>(Table2[[#This Row],[Rank 1Y]]+Table2[[#This Row],[Rank 6M]]+Table2[[#This Row],[Rank Sharpe]])/3</f>
        <v>513.66666666666663</v>
      </c>
    </row>
    <row r="561" spans="1:48" x14ac:dyDescent="0.3">
      <c r="A561" t="s">
        <v>1749</v>
      </c>
      <c r="B561" t="s">
        <v>1750</v>
      </c>
      <c r="C561" t="s">
        <v>3180</v>
      </c>
      <c r="D561" t="s">
        <v>887</v>
      </c>
      <c r="E561">
        <v>4729.7386251500002</v>
      </c>
      <c r="F561">
        <v>389.1</v>
      </c>
      <c r="G561">
        <v>-25.141114225126199</v>
      </c>
      <c r="H561">
        <f>(Table2[[#This Row],[1Y Return vs Nifty]]-AVERAGE(Table2[1Y Return vs Nifty]))/_xlfn.STDEV.P(Table2[1Y Return vs Nifty])</f>
        <v>-0.88563952050591599</v>
      </c>
      <c r="I561">
        <v>6.1560133823921301</v>
      </c>
      <c r="J561">
        <f>(Table2[[#This Row],[1M Return vs Nifty]]-AVERAGE(Table2[1M Return vs Nifty]))/_xlfn.STDEV.P(Table2[1M Return vs Nifty])</f>
        <v>0.35131828417621913</v>
      </c>
      <c r="K561">
        <v>8.2850687945513304</v>
      </c>
      <c r="L561">
        <f>(Table2[[#This Row],[6M Return vs Nifty]]-AVERAGE(Table2[6M Return vs Nifty]))/_xlfn.STDEV.P(Table2[6M Return vs Nifty])</f>
        <v>-0.25793319748770327</v>
      </c>
      <c r="M561">
        <v>-3.6764364972880701</v>
      </c>
      <c r="N561">
        <f>(Table2[[#This Row],[1W Return vs Nifty]]-AVERAGE(Table2[1W Return vs Nifty]))/_xlfn.STDEV.P(Table2[1W Return vs Nifty])</f>
        <v>-0.89937305025787484</v>
      </c>
      <c r="O561">
        <v>385.99</v>
      </c>
      <c r="P561">
        <v>365.66128647429002</v>
      </c>
      <c r="Q561">
        <v>346.92775656465199</v>
      </c>
      <c r="R561">
        <v>44.663147247620003</v>
      </c>
      <c r="S561" s="1">
        <f>(Table2[[#This Row],[Close Price]]-Table2[[#This Row],[20D EMA]])/Table2[[#This Row],[20D EMA]]</f>
        <v>8.0572035544962655E-3</v>
      </c>
      <c r="T561" s="1">
        <f>(Table2[[#This Row],[Close Price]]-Table2[[#This Row],[50D EMA]])/Table2[[#This Row],[50D EMA]]</f>
        <v>6.4099521586510624E-2</v>
      </c>
      <c r="U561" s="1">
        <f>(Table2[[#This Row],[Close Price]]-Table2[[#This Row],[200D EMA]])/Table2[[#This Row],[200D EMA]]</f>
        <v>0.12155915068008978</v>
      </c>
      <c r="V561">
        <v>0.92074394830792305</v>
      </c>
      <c r="W561">
        <v>382.25</v>
      </c>
      <c r="X561">
        <v>393.8</v>
      </c>
      <c r="Y561">
        <v>382.25</v>
      </c>
      <c r="Z561">
        <v>393.8</v>
      </c>
      <c r="AA561">
        <v>382.25</v>
      </c>
      <c r="AB561">
        <v>415.8</v>
      </c>
      <c r="AC561" s="1">
        <f>(Table2[[#This Row],[Close Price]]/Table2[[#This Row],[Day Low]])-1</f>
        <v>1.7920209287115796E-2</v>
      </c>
      <c r="AD561" s="1">
        <f>(Table2[[#This Row],[Day High]]/Table2[[#This Row],[Close Price]])-1</f>
        <v>1.2079157029041276E-2</v>
      </c>
      <c r="AE561" s="1">
        <f>(Table2[[#This Row],[Close Price]]/Table2[[#This Row],[Current Week Low]])-1</f>
        <v>1.7920209287115796E-2</v>
      </c>
      <c r="AF561" s="1">
        <f>(Table2[[#This Row],[Current Week High]]/Table2[[#This Row],[Close Price]])-1</f>
        <v>1.2079157029041276E-2</v>
      </c>
      <c r="AG561" s="1">
        <f>(Table2[[#This Row],[Close Price]]/Table2[[#This Row],[Current Month Low]])-1</f>
        <v>1.7920209287115796E-2</v>
      </c>
      <c r="AH561" s="1">
        <f>(Table2[[#This Row],[Current Month High]]/Table2[[#This Row],[Close Price]])-1</f>
        <v>6.8619892058596754E-2</v>
      </c>
      <c r="AI561">
        <v>15.6258031354407</v>
      </c>
      <c r="AJ561">
        <v>45.213659264788198</v>
      </c>
      <c r="AK561" t="str">
        <f>IF(AND(Table2[[#This Row],[20D EMA]]&gt;Table2[[#This Row],[50D EMA]],Table2[[#This Row],[50D EMA]]&gt;Table2[[#This Row],[200D EMA]]),"Uptrend","Downtrend/NoTrend")</f>
        <v>Uptrend</v>
      </c>
      <c r="AL561">
        <v>0.19</v>
      </c>
      <c r="AM561" t="s">
        <v>3216</v>
      </c>
      <c r="AN561">
        <v>-1.21</v>
      </c>
      <c r="AO561" t="s">
        <v>3215</v>
      </c>
      <c r="AP561">
        <v>7.5420717686350003E-3</v>
      </c>
      <c r="AQ561">
        <f>(Table2[[#This Row],[Sharpe Ratio]]-AVERAGE(Table2[Sharpe Ratio]))/_xlfn.STDEV.P(Table2[Sharpe Ratio])</f>
        <v>-0.64789977999899617</v>
      </c>
      <c r="AR5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-2.3395272640742713</v>
      </c>
      <c r="AS561">
        <f>_xlfn.RANK.AVG(Table2[[#This Row],[1Y Return vs Nifty Z-Score]],Table2[1Y Return vs Nifty Z-Score])</f>
        <v>638</v>
      </c>
      <c r="AT561">
        <f>_xlfn.RANK.AVG(Table2[[#This Row],[6M Return vs Nifty Z-Score]],Table2[6M Return vs Nifty Z-Score])</f>
        <v>396</v>
      </c>
      <c r="AU561">
        <f>_xlfn.RANK.AVG(Table2[[#This Row],[Sharpe Ratio Z-Score]],Table2[Sharpe Ratio Z-Score])</f>
        <v>509</v>
      </c>
      <c r="AV561">
        <f>(Table2[[#This Row],[Rank 1Y]]+Table2[[#This Row],[Rank 6M]]+Table2[[#This Row],[Rank Sharpe]])/3</f>
        <v>514.33333333333337</v>
      </c>
    </row>
    <row r="562" spans="1:48" x14ac:dyDescent="0.3">
      <c r="A562" t="s">
        <v>1108</v>
      </c>
      <c r="B562" t="s">
        <v>1109</v>
      </c>
      <c r="C562" t="s">
        <v>3173</v>
      </c>
      <c r="D562" t="s">
        <v>46</v>
      </c>
      <c r="E562">
        <v>11777.713065149999</v>
      </c>
      <c r="F562">
        <v>455.1</v>
      </c>
      <c r="G562">
        <v>-2.2258131242474302</v>
      </c>
      <c r="H562">
        <f>(Table2[[#This Row],[1Y Return vs Nifty]]-AVERAGE(Table2[1Y Return vs Nifty]))/_xlfn.STDEV.P(Table2[1Y Return vs Nifty])</f>
        <v>-0.50413098512828625</v>
      </c>
      <c r="I562">
        <v>-5.6485394051277504</v>
      </c>
      <c r="J562">
        <f>(Table2[[#This Row],[1M Return vs Nifty]]-AVERAGE(Table2[1M Return vs Nifty]))/_xlfn.STDEV.P(Table2[1M Return vs Nifty])</f>
        <v>-0.78924906030470576</v>
      </c>
      <c r="K562">
        <v>-4.5418929440170102</v>
      </c>
      <c r="L562">
        <f>(Table2[[#This Row],[6M Return vs Nifty]]-AVERAGE(Table2[6M Return vs Nifty]))/_xlfn.STDEV.P(Table2[6M Return vs Nifty])</f>
        <v>-0.63980779292797785</v>
      </c>
      <c r="M562">
        <v>-0.61490048313763102</v>
      </c>
      <c r="N562">
        <f>(Table2[[#This Row],[1W Return vs Nifty]]-AVERAGE(Table2[1W Return vs Nifty]))/_xlfn.STDEV.P(Table2[1W Return vs Nifty])</f>
        <v>-0.15894751352662609</v>
      </c>
      <c r="O562">
        <v>458.27</v>
      </c>
      <c r="P562">
        <v>469.14458380837698</v>
      </c>
      <c r="Q562">
        <v>441.48762887670199</v>
      </c>
      <c r="R562">
        <v>55.9793893942824</v>
      </c>
      <c r="S562" s="1">
        <f>(Table2[[#This Row],[Close Price]]-Table2[[#This Row],[20D EMA]])/Table2[[#This Row],[20D EMA]]</f>
        <v>-6.9173194841468111E-3</v>
      </c>
      <c r="T562" s="1">
        <f>(Table2[[#This Row],[Close Price]]-Table2[[#This Row],[50D EMA]])/Table2[[#This Row],[50D EMA]]</f>
        <v>-2.9936578814077269E-2</v>
      </c>
      <c r="U562" s="1">
        <f>(Table2[[#This Row],[Close Price]]-Table2[[#This Row],[200D EMA]])/Table2[[#This Row],[200D EMA]]</f>
        <v>3.0832961634582236E-2</v>
      </c>
      <c r="V562">
        <v>0.56625419374247798</v>
      </c>
      <c r="W562">
        <v>453.45</v>
      </c>
      <c r="X562">
        <v>460</v>
      </c>
      <c r="Y562">
        <v>453.45</v>
      </c>
      <c r="Z562">
        <v>460</v>
      </c>
      <c r="AA562">
        <v>440.55</v>
      </c>
      <c r="AB562">
        <v>463.95</v>
      </c>
      <c r="AC562" s="1">
        <f>(Table2[[#This Row],[Close Price]]/Table2[[#This Row],[Day Low]])-1</f>
        <v>3.6387694343367194E-3</v>
      </c>
      <c r="AD562" s="1">
        <f>(Table2[[#This Row],[Day High]]/Table2[[#This Row],[Close Price]])-1</f>
        <v>1.0766864425400868E-2</v>
      </c>
      <c r="AE562" s="1">
        <f>(Table2[[#This Row],[Close Price]]/Table2[[#This Row],[Current Week Low]])-1</f>
        <v>3.6387694343367194E-3</v>
      </c>
      <c r="AF562" s="1">
        <f>(Table2[[#This Row],[Current Week High]]/Table2[[#This Row],[Close Price]])-1</f>
        <v>1.0766864425400868E-2</v>
      </c>
      <c r="AG562" s="1">
        <f>(Table2[[#This Row],[Close Price]]/Table2[[#This Row],[Current Month Low]])-1</f>
        <v>3.3026898195437582E-2</v>
      </c>
      <c r="AH562" s="1">
        <f>(Table2[[#This Row],[Current Month High]]/Table2[[#This Row],[Close Price]])-1</f>
        <v>1.9446275543836489E-2</v>
      </c>
      <c r="AI562">
        <v>26.3019116677653</v>
      </c>
      <c r="AJ562">
        <v>46.759109964527497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-0.08</v>
      </c>
      <c r="AM562" t="s">
        <v>3215</v>
      </c>
      <c r="AN562">
        <v>-0.11</v>
      </c>
      <c r="AO562" t="s">
        <v>3215</v>
      </c>
      <c r="AP562">
        <v>1.09808461822E-3</v>
      </c>
      <c r="AQ562">
        <f>(Table2[[#This Row],[Sharpe Ratio]]-AVERAGE(Table2[Sharpe Ratio]))/_xlfn.STDEV.P(Table2[Sharpe Ratio])</f>
        <v>-0.72285578030915087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484</v>
      </c>
      <c r="AT562">
        <f>_xlfn.RANK.AVG(Table2[[#This Row],[6M Return vs Nifty Z-Score]],Table2[6M Return vs Nifty Z-Score])</f>
        <v>536</v>
      </c>
      <c r="AU562">
        <f>_xlfn.RANK.AVG(Table2[[#This Row],[Sharpe Ratio Z-Score]],Table2[Sharpe Ratio Z-Score])</f>
        <v>527</v>
      </c>
      <c r="AV562">
        <f>(Table2[[#This Row],[Rank 1Y]]+Table2[[#This Row],[Rank 6M]]+Table2[[#This Row],[Rank Sharpe]])/3</f>
        <v>515.66666666666663</v>
      </c>
    </row>
    <row r="563" spans="1:48" x14ac:dyDescent="0.3">
      <c r="A563" t="s">
        <v>871</v>
      </c>
      <c r="B563" t="s">
        <v>872</v>
      </c>
      <c r="C563" t="s">
        <v>3169</v>
      </c>
      <c r="D563" t="s">
        <v>21</v>
      </c>
      <c r="E563">
        <v>18260.841788400001</v>
      </c>
      <c r="F563">
        <v>634.20000000000005</v>
      </c>
      <c r="G563">
        <v>3.9702552127062898</v>
      </c>
      <c r="H563">
        <f>(Table2[[#This Row],[1Y Return vs Nifty]]-AVERAGE(Table2[1Y Return vs Nifty]))/_xlfn.STDEV.P(Table2[1Y Return vs Nifty])</f>
        <v>-0.4009748910440471</v>
      </c>
      <c r="I563">
        <v>11.2339436345856</v>
      </c>
      <c r="J563">
        <f>(Table2[[#This Row],[1M Return vs Nifty]]-AVERAGE(Table2[1M Return vs Nifty]))/_xlfn.STDEV.P(Table2[1M Return vs Nifty])</f>
        <v>0.84195283234197749</v>
      </c>
      <c r="K563">
        <v>-28.041132890338201</v>
      </c>
      <c r="L563">
        <f>(Table2[[#This Row],[6M Return vs Nifty]]-AVERAGE(Table2[6M Return vs Nifty]))/_xlfn.STDEV.P(Table2[6M Return vs Nifty])</f>
        <v>-1.33940937672883</v>
      </c>
      <c r="M563">
        <v>0.36986923171497799</v>
      </c>
      <c r="N563">
        <f>(Table2[[#This Row],[1W Return vs Nifty]]-AVERAGE(Table2[1W Return vs Nifty]))/_xlfn.STDEV.P(Table2[1W Return vs Nifty])</f>
        <v>7.9216807032169267E-2</v>
      </c>
      <c r="O563">
        <v>642.48</v>
      </c>
      <c r="P563">
        <v>648.858740479782</v>
      </c>
      <c r="Q563">
        <v>646.92328066391701</v>
      </c>
      <c r="R563">
        <v>59.390214191792502</v>
      </c>
      <c r="S563" s="1">
        <f>(Table2[[#This Row],[Close Price]]-Table2[[#This Row],[20D EMA]])/Table2[[#This Row],[20D EMA]]</f>
        <v>-1.2887560702278627E-2</v>
      </c>
      <c r="T563" s="1">
        <f>(Table2[[#This Row],[Close Price]]-Table2[[#This Row],[50D EMA]])/Table2[[#This Row],[50D EMA]]</f>
        <v>-2.2591574352443682E-2</v>
      </c>
      <c r="U563" s="1">
        <f>(Table2[[#This Row],[Close Price]]-Table2[[#This Row],[200D EMA]])/Table2[[#This Row],[200D EMA]]</f>
        <v>-1.9667371764484135E-2</v>
      </c>
      <c r="V563">
        <v>0.74905593593709396</v>
      </c>
      <c r="W563">
        <v>632.20000000000005</v>
      </c>
      <c r="X563">
        <v>665.6</v>
      </c>
      <c r="Y563">
        <v>632.20000000000005</v>
      </c>
      <c r="Z563">
        <v>665.6</v>
      </c>
      <c r="AA563">
        <v>620.4</v>
      </c>
      <c r="AB563">
        <v>678.95</v>
      </c>
      <c r="AC563" s="1">
        <f>(Table2[[#This Row],[Close Price]]/Table2[[#This Row],[Day Low]])-1</f>
        <v>3.1635558367604233E-3</v>
      </c>
      <c r="AD563" s="1">
        <f>(Table2[[#This Row],[Day High]]/Table2[[#This Row],[Close Price]])-1</f>
        <v>4.9511195206559444E-2</v>
      </c>
      <c r="AE563" s="1">
        <f>(Table2[[#This Row],[Close Price]]/Table2[[#This Row],[Current Week Low]])-1</f>
        <v>3.1635558367604233E-3</v>
      </c>
      <c r="AF563" s="1">
        <f>(Table2[[#This Row],[Current Week High]]/Table2[[#This Row],[Close Price]])-1</f>
        <v>4.9511195206559444E-2</v>
      </c>
      <c r="AG563" s="1">
        <f>(Table2[[#This Row],[Close Price]]/Table2[[#This Row],[Current Month Low]])-1</f>
        <v>2.2243713733075543E-2</v>
      </c>
      <c r="AH563" s="1">
        <f>(Table2[[#This Row],[Current Month High]]/Table2[[#This Row],[Close Price]])-1</f>
        <v>7.0561337117628575E-2</v>
      </c>
      <c r="AI563">
        <v>35.895616524755503</v>
      </c>
      <c r="AJ563">
        <v>34.250635055038103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-0.23</v>
      </c>
      <c r="AM563" t="s">
        <v>3215</v>
      </c>
      <c r="AN563">
        <v>-6.6</v>
      </c>
      <c r="AO563" t="s">
        <v>3215</v>
      </c>
      <c r="AP563">
        <v>4.1233065941885999E-2</v>
      </c>
      <c r="AQ563">
        <f>(Table2[[#This Row],[Sharpe Ratio]]-AVERAGE(Table2[Sharpe Ratio]))/_xlfn.STDEV.P(Table2[Sharpe Ratio])</f>
        <v>-0.25600853149813779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423</v>
      </c>
      <c r="AT563">
        <f>_xlfn.RANK.AVG(Table2[[#This Row],[6M Return vs Nifty Z-Score]],Table2[6M Return vs Nifty Z-Score])</f>
        <v>717</v>
      </c>
      <c r="AU563">
        <f>_xlfn.RANK.AVG(Table2[[#This Row],[Sharpe Ratio Z-Score]],Table2[Sharpe Ratio Z-Score])</f>
        <v>408</v>
      </c>
      <c r="AV563">
        <f>(Table2[[#This Row],[Rank 1Y]]+Table2[[#This Row],[Rank 6M]]+Table2[[#This Row],[Rank Sharpe]])/3</f>
        <v>516</v>
      </c>
    </row>
    <row r="564" spans="1:48" x14ac:dyDescent="0.3">
      <c r="A564" t="s">
        <v>894</v>
      </c>
      <c r="B564" t="s">
        <v>895</v>
      </c>
      <c r="C564" t="s">
        <v>3170</v>
      </c>
      <c r="D564" t="s">
        <v>412</v>
      </c>
      <c r="E564">
        <v>17823.826617039998</v>
      </c>
      <c r="F564">
        <v>110.99</v>
      </c>
      <c r="G564">
        <v>-37.517444196569798</v>
      </c>
      <c r="H564">
        <f>(Table2[[#This Row],[1Y Return vs Nifty]]-AVERAGE(Table2[1Y Return vs Nifty]))/_xlfn.STDEV.P(Table2[1Y Return vs Nifty])</f>
        <v>-1.0916885486190417</v>
      </c>
      <c r="I564">
        <v>0.43604693504964098</v>
      </c>
      <c r="J564">
        <f>(Table2[[#This Row],[1M Return vs Nifty]]-AVERAGE(Table2[1M Return vs Nifty]))/_xlfn.STDEV.P(Table2[1M Return vs Nifty])</f>
        <v>-0.20135042414306464</v>
      </c>
      <c r="K564">
        <v>-13.804968711764801</v>
      </c>
      <c r="L564">
        <f>(Table2[[#This Row],[6M Return vs Nifty]]-AVERAGE(Table2[6M Return vs Nifty]))/_xlfn.STDEV.P(Table2[6M Return vs Nifty])</f>
        <v>-0.9155810729483882</v>
      </c>
      <c r="M564">
        <v>-1.01596492959906</v>
      </c>
      <c r="N564">
        <f>(Table2[[#This Row],[1W Return vs Nifty]]-AVERAGE(Table2[1W Return vs Nifty]))/_xlfn.STDEV.P(Table2[1W Return vs Nifty])</f>
        <v>-0.25594403966986967</v>
      </c>
      <c r="O564">
        <v>111.07</v>
      </c>
      <c r="P564">
        <v>112.147687618734</v>
      </c>
      <c r="Q564">
        <v>114.029682537705</v>
      </c>
      <c r="R564">
        <v>52.377429600852103</v>
      </c>
      <c r="S564" s="1">
        <f>(Table2[[#This Row],[Close Price]]-Table2[[#This Row],[20D EMA]])/Table2[[#This Row],[20D EMA]]</f>
        <v>-7.2026649860446837E-4</v>
      </c>
      <c r="T564" s="1">
        <f>(Table2[[#This Row],[Close Price]]-Table2[[#This Row],[50D EMA]])/Table2[[#This Row],[50D EMA]]</f>
        <v>-1.0322884433157167E-2</v>
      </c>
      <c r="U564" s="1">
        <f>(Table2[[#This Row],[Close Price]]-Table2[[#This Row],[200D EMA]])/Table2[[#This Row],[200D EMA]]</f>
        <v>-2.6656941158280476E-2</v>
      </c>
      <c r="V564">
        <v>1.29325213839411</v>
      </c>
      <c r="W564">
        <v>110.82</v>
      </c>
      <c r="X564">
        <v>112.35</v>
      </c>
      <c r="Y564">
        <v>110.82</v>
      </c>
      <c r="Z564">
        <v>112.35</v>
      </c>
      <c r="AA564">
        <v>107.89</v>
      </c>
      <c r="AB564">
        <v>114.7</v>
      </c>
      <c r="AC564" s="1">
        <f>(Table2[[#This Row],[Close Price]]/Table2[[#This Row],[Day Low]])-1</f>
        <v>1.5340191301209671E-3</v>
      </c>
      <c r="AD564" s="1">
        <f>(Table2[[#This Row],[Day High]]/Table2[[#This Row],[Close Price]])-1</f>
        <v>1.2253356158212547E-2</v>
      </c>
      <c r="AE564" s="1">
        <f>(Table2[[#This Row],[Close Price]]/Table2[[#This Row],[Current Week Low]])-1</f>
        <v>1.5340191301209671E-3</v>
      </c>
      <c r="AF564" s="1">
        <f>(Table2[[#This Row],[Current Week High]]/Table2[[#This Row],[Close Price]])-1</f>
        <v>1.2253356158212547E-2</v>
      </c>
      <c r="AG564" s="1">
        <f>(Table2[[#This Row],[Close Price]]/Table2[[#This Row],[Current Month Low]])-1</f>
        <v>2.8732968764482392E-2</v>
      </c>
      <c r="AH564" s="1">
        <f>(Table2[[#This Row],[Current Month High]]/Table2[[#This Row],[Close Price]])-1</f>
        <v>3.3426434813947248E-2</v>
      </c>
      <c r="AI564">
        <v>23.434543652581301</v>
      </c>
      <c r="AJ564">
        <v>6.2105263157894601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-0.1</v>
      </c>
      <c r="AM564" t="s">
        <v>3215</v>
      </c>
      <c r="AN564">
        <v>-0.16</v>
      </c>
      <c r="AO564" t="s">
        <v>3215</v>
      </c>
      <c r="AP564">
        <v>9.8688613325439004E-2</v>
      </c>
      <c r="AQ564">
        <f>(Table2[[#This Row],[Sharpe Ratio]]-AVERAGE(Table2[Sharpe Ratio]))/_xlfn.STDEV.P(Table2[Sharpe Ratio])</f>
        <v>0.41231031007875091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689</v>
      </c>
      <c r="AT564">
        <f>_xlfn.RANK.AVG(Table2[[#This Row],[6M Return vs Nifty Z-Score]],Table2[6M Return vs Nifty Z-Score])</f>
        <v>633</v>
      </c>
      <c r="AU564">
        <f>_xlfn.RANK.AVG(Table2[[#This Row],[Sharpe Ratio Z-Score]],Table2[Sharpe Ratio Z-Score])</f>
        <v>230</v>
      </c>
      <c r="AV564">
        <f>(Table2[[#This Row],[Rank 1Y]]+Table2[[#This Row],[Rank 6M]]+Table2[[#This Row],[Rank Sharpe]])/3</f>
        <v>517.33333333333337</v>
      </c>
    </row>
    <row r="565" spans="1:48" x14ac:dyDescent="0.3">
      <c r="A565" t="s">
        <v>632</v>
      </c>
      <c r="B565" t="s">
        <v>633</v>
      </c>
      <c r="C565" t="s">
        <v>3176</v>
      </c>
      <c r="D565" t="s">
        <v>535</v>
      </c>
      <c r="E565">
        <v>30735.542343263998</v>
      </c>
      <c r="F565">
        <v>69.930000000000007</v>
      </c>
      <c r="G565">
        <v>-18.207815009400701</v>
      </c>
      <c r="H565">
        <f>(Table2[[#This Row],[1Y Return vs Nifty]]-AVERAGE(Table2[1Y Return vs Nifty]))/_xlfn.STDEV.P(Table2[1Y Return vs Nifty])</f>
        <v>-0.77020953695554195</v>
      </c>
      <c r="I565">
        <v>-3.2749383290259599</v>
      </c>
      <c r="J565">
        <f>(Table2[[#This Row],[1M Return vs Nifty]]-AVERAGE(Table2[1M Return vs Nifty]))/_xlfn.STDEV.P(Table2[1M Return vs Nifty])</f>
        <v>-0.55990942118778209</v>
      </c>
      <c r="K565">
        <v>-2.92100139826948</v>
      </c>
      <c r="L565">
        <f>(Table2[[#This Row],[6M Return vs Nifty]]-AVERAGE(Table2[6M Return vs Nifty]))/_xlfn.STDEV.P(Table2[6M Return vs Nifty])</f>
        <v>-0.59155183677089762</v>
      </c>
      <c r="M565">
        <v>-2.0235849691626999</v>
      </c>
      <c r="N565">
        <f>(Table2[[#This Row],[1W Return vs Nifty]]-AVERAGE(Table2[1W Return vs Nifty]))/_xlfn.STDEV.P(Table2[1W Return vs Nifty])</f>
        <v>-0.49963465940020796</v>
      </c>
      <c r="O565">
        <v>70.290000000000006</v>
      </c>
      <c r="P565">
        <v>71.017216068217706</v>
      </c>
      <c r="Q565">
        <v>68.348264096888499</v>
      </c>
      <c r="R565">
        <v>42.0324341618199</v>
      </c>
      <c r="S565" s="1">
        <f>(Table2[[#This Row],[Close Price]]-Table2[[#This Row],[20D EMA]])/Table2[[#This Row],[20D EMA]]</f>
        <v>-5.121638924455817E-3</v>
      </c>
      <c r="T565" s="1">
        <f>(Table2[[#This Row],[Close Price]]-Table2[[#This Row],[50D EMA]])/Table2[[#This Row],[50D EMA]]</f>
        <v>-1.530919019936436E-2</v>
      </c>
      <c r="U565" s="1">
        <f>(Table2[[#This Row],[Close Price]]-Table2[[#This Row],[200D EMA]])/Table2[[#This Row],[200D EMA]]</f>
        <v>2.3142298111174922E-2</v>
      </c>
      <c r="V565">
        <v>0.410090746937467</v>
      </c>
      <c r="W565">
        <v>69.430000000000007</v>
      </c>
      <c r="X565">
        <v>70.25</v>
      </c>
      <c r="Y565">
        <v>69.430000000000007</v>
      </c>
      <c r="Z565">
        <v>70.25</v>
      </c>
      <c r="AA565">
        <v>68.56</v>
      </c>
      <c r="AB565">
        <v>70.95</v>
      </c>
      <c r="AC565" s="1">
        <f>(Table2[[#This Row],[Close Price]]/Table2[[#This Row],[Day Low]])-1</f>
        <v>7.2014979115655464E-3</v>
      </c>
      <c r="AD565" s="1">
        <f>(Table2[[#This Row],[Day High]]/Table2[[#This Row],[Close Price]])-1</f>
        <v>4.5760045760043777E-3</v>
      </c>
      <c r="AE565" s="1">
        <f>(Table2[[#This Row],[Close Price]]/Table2[[#This Row],[Current Week Low]])-1</f>
        <v>7.2014979115655464E-3</v>
      </c>
      <c r="AF565" s="1">
        <f>(Table2[[#This Row],[Current Week High]]/Table2[[#This Row],[Close Price]])-1</f>
        <v>4.5760045760043777E-3</v>
      </c>
      <c r="AG565" s="1">
        <f>(Table2[[#This Row],[Close Price]]/Table2[[#This Row],[Current Month Low]])-1</f>
        <v>1.9982497082847273E-2</v>
      </c>
      <c r="AH565" s="1">
        <f>(Table2[[#This Row],[Current Month High]]/Table2[[#This Row],[Close Price]])-1</f>
        <v>1.4586014586014606E-2</v>
      </c>
      <c r="AI565">
        <v>14.400114400114299</v>
      </c>
      <c r="AJ565">
        <v>20.881590319792501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-0.02</v>
      </c>
      <c r="AM565" t="s">
        <v>3215</v>
      </c>
      <c r="AN565">
        <v>-0.31</v>
      </c>
      <c r="AO565" t="s">
        <v>3215</v>
      </c>
      <c r="AP565">
        <v>3.1657609455111001E-2</v>
      </c>
      <c r="AQ565">
        <f>(Table2[[#This Row],[Sharpe Ratio]]-AVERAGE(Table2[Sharpe Ratio]))/_xlfn.STDEV.P(Table2[Sharpe Ratio])</f>
        <v>-0.36738956045415561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593</v>
      </c>
      <c r="AT565">
        <f>_xlfn.RANK.AVG(Table2[[#This Row],[6M Return vs Nifty Z-Score]],Table2[6M Return vs Nifty Z-Score])</f>
        <v>520</v>
      </c>
      <c r="AU565">
        <f>_xlfn.RANK.AVG(Table2[[#This Row],[Sharpe Ratio Z-Score]],Table2[Sharpe Ratio Z-Score])</f>
        <v>440</v>
      </c>
      <c r="AV565">
        <f>(Table2[[#This Row],[Rank 1Y]]+Table2[[#This Row],[Rank 6M]]+Table2[[#This Row],[Rank Sharpe]])/3</f>
        <v>517.66666666666663</v>
      </c>
    </row>
    <row r="566" spans="1:48" x14ac:dyDescent="0.3">
      <c r="A566" t="s">
        <v>722</v>
      </c>
      <c r="B566" t="s">
        <v>723</v>
      </c>
      <c r="C566" t="s">
        <v>3170</v>
      </c>
      <c r="D566" t="s">
        <v>412</v>
      </c>
      <c r="E566">
        <v>25109.251400220001</v>
      </c>
      <c r="F566">
        <v>1122.6500000000001</v>
      </c>
      <c r="G566">
        <v>-22.019887157722899</v>
      </c>
      <c r="H566">
        <f>(Table2[[#This Row],[1Y Return vs Nifty]]-AVERAGE(Table2[1Y Return vs Nifty]))/_xlfn.STDEV.P(Table2[1Y Return vs Nifty])</f>
        <v>-0.83367534330292115</v>
      </c>
      <c r="I566">
        <v>22.968570979969801</v>
      </c>
      <c r="J566">
        <f>(Table2[[#This Row],[1M Return vs Nifty]]-AVERAGE(Table2[1M Return vs Nifty]))/_xlfn.STDEV.P(Table2[1M Return vs Nifty])</f>
        <v>1.9757639127539521</v>
      </c>
      <c r="K566">
        <v>21.901087200474901</v>
      </c>
      <c r="L566">
        <f>(Table2[[#This Row],[6M Return vs Nifty]]-AVERAGE(Table2[6M Return vs Nifty]))/_xlfn.STDEV.P(Table2[6M Return vs Nifty])</f>
        <v>0.14743259577221648</v>
      </c>
      <c r="M566">
        <v>5.3379526790518499</v>
      </c>
      <c r="N566">
        <f>(Table2[[#This Row],[1W Return vs Nifty]]-AVERAGE(Table2[1W Return vs Nifty]))/_xlfn.STDEV.P(Table2[1W Return vs Nifty])</f>
        <v>1.2807365134860553</v>
      </c>
      <c r="O566">
        <v>1056.4100000000001</v>
      </c>
      <c r="P566">
        <v>1008.1573473183601</v>
      </c>
      <c r="Q566">
        <v>944.01985366704298</v>
      </c>
      <c r="R566">
        <v>71.345870219738302</v>
      </c>
      <c r="S566" s="1">
        <f>(Table2[[#This Row],[Close Price]]-Table2[[#This Row],[20D EMA]])/Table2[[#This Row],[20D EMA]]</f>
        <v>6.2702927840516468E-2</v>
      </c>
      <c r="T566" s="1">
        <f>(Table2[[#This Row],[Close Price]]-Table2[[#This Row],[50D EMA]])/Table2[[#This Row],[50D EMA]]</f>
        <v>0.11356625330974757</v>
      </c>
      <c r="U566" s="1">
        <f>(Table2[[#This Row],[Close Price]]-Table2[[#This Row],[200D EMA]])/Table2[[#This Row],[200D EMA]]</f>
        <v>0.18922287030200552</v>
      </c>
      <c r="V566">
        <v>0.66361245943705605</v>
      </c>
      <c r="W566">
        <v>1082.5</v>
      </c>
      <c r="X566">
        <v>1143.8</v>
      </c>
      <c r="Y566">
        <v>1082.5</v>
      </c>
      <c r="Z566">
        <v>1143.8</v>
      </c>
      <c r="AA566">
        <v>1031</v>
      </c>
      <c r="AB566">
        <v>1143.8</v>
      </c>
      <c r="AC566" s="1">
        <f>(Table2[[#This Row],[Close Price]]/Table2[[#This Row],[Day Low]])-1</f>
        <v>3.7090069284064775E-2</v>
      </c>
      <c r="AD566" s="1">
        <f>(Table2[[#This Row],[Day High]]/Table2[[#This Row],[Close Price]])-1</f>
        <v>1.8839353315815099E-2</v>
      </c>
      <c r="AE566" s="1">
        <f>(Table2[[#This Row],[Close Price]]/Table2[[#This Row],[Current Week Low]])-1</f>
        <v>3.7090069284064775E-2</v>
      </c>
      <c r="AF566" s="1">
        <f>(Table2[[#This Row],[Current Week High]]/Table2[[#This Row],[Close Price]])-1</f>
        <v>1.8839353315815099E-2</v>
      </c>
      <c r="AG566" s="1">
        <f>(Table2[[#This Row],[Close Price]]/Table2[[#This Row],[Current Month Low]])-1</f>
        <v>8.8894277400582089E-2</v>
      </c>
      <c r="AH566" s="1">
        <f>(Table2[[#This Row],[Current Month High]]/Table2[[#This Row],[Close Price]])-1</f>
        <v>1.8839353315815099E-2</v>
      </c>
      <c r="AI566">
        <v>1.8839353315815099</v>
      </c>
      <c r="AJ566">
        <v>52.409720336682</v>
      </c>
      <c r="AK566" t="str">
        <f>IF(AND(Table2[[#This Row],[20D EMA]]&gt;Table2[[#This Row],[50D EMA]],Table2[[#This Row],[50D EMA]]&gt;Table2[[#This Row],[200D EMA]]),"Uptrend","Downtrend/NoTrend")</f>
        <v>Uptrend</v>
      </c>
      <c r="AL566">
        <v>0.21</v>
      </c>
      <c r="AM566" t="s">
        <v>3216</v>
      </c>
      <c r="AN566">
        <v>6.34</v>
      </c>
      <c r="AO566" t="s">
        <v>3216</v>
      </c>
      <c r="AP566">
        <v>-6.3156168515817998E-2</v>
      </c>
      <c r="AQ566">
        <f>(Table2[[#This Row],[Sharpe Ratio]]-AVERAGE(Table2[Sharpe Ratio]))/_xlfn.STDEV.P(Table2[Sharpe Ratio])</f>
        <v>-1.4702566837286342</v>
      </c>
      <c r="AR5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1.1000009949806686</v>
      </c>
      <c r="AS566">
        <f>_xlfn.RANK.AVG(Table2[[#This Row],[1Y Return vs Nifty Z-Score]],Table2[1Y Return vs Nifty Z-Score])</f>
        <v>617</v>
      </c>
      <c r="AT566">
        <f>_xlfn.RANK.AVG(Table2[[#This Row],[6M Return vs Nifty Z-Score]],Table2[6M Return vs Nifty Z-Score])</f>
        <v>262</v>
      </c>
      <c r="AU566">
        <f>_xlfn.RANK.AVG(Table2[[#This Row],[Sharpe Ratio Z-Score]],Table2[Sharpe Ratio Z-Score])</f>
        <v>681</v>
      </c>
      <c r="AV566">
        <f>(Table2[[#This Row],[Rank 1Y]]+Table2[[#This Row],[Rank 6M]]+Table2[[#This Row],[Rank Sharpe]])/3</f>
        <v>520</v>
      </c>
    </row>
    <row r="567" spans="1:48" x14ac:dyDescent="0.3">
      <c r="A567" t="s">
        <v>424</v>
      </c>
      <c r="B567" t="s">
        <v>425</v>
      </c>
      <c r="C567" t="s">
        <v>3177</v>
      </c>
      <c r="D567" t="s">
        <v>127</v>
      </c>
      <c r="E567">
        <v>54605.544320579997</v>
      </c>
      <c r="F567">
        <v>133.04</v>
      </c>
      <c r="G567">
        <v>11.586445022375999</v>
      </c>
      <c r="H567">
        <f>(Table2[[#This Row],[1Y Return vs Nifty]]-AVERAGE(Table2[1Y Return vs Nifty]))/_xlfn.STDEV.P(Table2[1Y Return vs Nifty])</f>
        <v>-0.27417570971739663</v>
      </c>
      <c r="I567">
        <v>-0.37760153061006402</v>
      </c>
      <c r="J567">
        <f>(Table2[[#This Row],[1M Return vs Nifty]]-AVERAGE(Table2[1M Return vs Nifty]))/_xlfn.STDEV.P(Table2[1M Return vs Nifty])</f>
        <v>-0.27996592839152717</v>
      </c>
      <c r="K567">
        <v>-9.6291328522314394</v>
      </c>
      <c r="L567">
        <f>(Table2[[#This Row],[6M Return vs Nifty]]-AVERAGE(Table2[6M Return vs Nifty]))/_xlfn.STDEV.P(Table2[6M Return vs Nifty])</f>
        <v>-0.79126124866065495</v>
      </c>
      <c r="M567">
        <v>1.4792179386540401</v>
      </c>
      <c r="N567">
        <f>(Table2[[#This Row],[1W Return vs Nifty]]-AVERAGE(Table2[1W Return vs Nifty]))/_xlfn.STDEV.P(Table2[1W Return vs Nifty])</f>
        <v>0.34751027408955532</v>
      </c>
      <c r="O567">
        <v>132.29</v>
      </c>
      <c r="P567">
        <v>137.35218344683</v>
      </c>
      <c r="Q567">
        <v>133.25930639947899</v>
      </c>
      <c r="R567">
        <v>54.0475010909242</v>
      </c>
      <c r="S567" s="1">
        <f>(Table2[[#This Row],[Close Price]]-Table2[[#This Row],[20D EMA]])/Table2[[#This Row],[20D EMA]]</f>
        <v>5.6693627636253685E-3</v>
      </c>
      <c r="T567" s="1">
        <f>(Table2[[#This Row],[Close Price]]-Table2[[#This Row],[50D EMA]])/Table2[[#This Row],[50D EMA]]</f>
        <v>-3.1395084800375832E-2</v>
      </c>
      <c r="U567" s="1">
        <f>(Table2[[#This Row],[Close Price]]-Table2[[#This Row],[200D EMA]])/Table2[[#This Row],[200D EMA]]</f>
        <v>-1.6457116985253396E-3</v>
      </c>
      <c r="V567">
        <v>0.56726579152313505</v>
      </c>
      <c r="W567">
        <v>131.75</v>
      </c>
      <c r="X567">
        <v>134.08000000000001</v>
      </c>
      <c r="Y567">
        <v>131.75</v>
      </c>
      <c r="Z567">
        <v>134.08000000000001</v>
      </c>
      <c r="AA567">
        <v>126.11</v>
      </c>
      <c r="AB567">
        <v>134.38999999999999</v>
      </c>
      <c r="AC567" s="1">
        <f>(Table2[[#This Row],[Close Price]]/Table2[[#This Row],[Day Low]])-1</f>
        <v>9.7912713472485535E-3</v>
      </c>
      <c r="AD567" s="1">
        <f>(Table2[[#This Row],[Day High]]/Table2[[#This Row],[Close Price]])-1</f>
        <v>7.8171978352377103E-3</v>
      </c>
      <c r="AE567" s="1">
        <f>(Table2[[#This Row],[Close Price]]/Table2[[#This Row],[Current Week Low]])-1</f>
        <v>9.7912713472485535E-3</v>
      </c>
      <c r="AF567" s="1">
        <f>(Table2[[#This Row],[Current Week High]]/Table2[[#This Row],[Close Price]])-1</f>
        <v>7.8171978352377103E-3</v>
      </c>
      <c r="AG567" s="1">
        <f>(Table2[[#This Row],[Close Price]]/Table2[[#This Row],[Current Month Low]])-1</f>
        <v>5.4952026009039701E-2</v>
      </c>
      <c r="AH567" s="1">
        <f>(Table2[[#This Row],[Current Month High]]/Table2[[#This Row],[Close Price]])-1</f>
        <v>1.014732411304875E-2</v>
      </c>
      <c r="AI567">
        <v>31.802465423932599</v>
      </c>
      <c r="AJ567">
        <v>62.640586797066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-0.04</v>
      </c>
      <c r="AM567" t="s">
        <v>3215</v>
      </c>
      <c r="AN567">
        <v>-0.9</v>
      </c>
      <c r="AO567" t="s">
        <v>3215</v>
      </c>
      <c r="AP567">
        <v>-5.8292240036239996E-3</v>
      </c>
      <c r="AQ567">
        <f>(Table2[[#This Row],[Sharpe Ratio]]-AVERAGE(Table2[Sharpe Ratio]))/_xlfn.STDEV.P(Table2[Sharpe Ratio])</f>
        <v>-0.80343374160661196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7">
        <f>_xlfn.RANK.AVG(Table2[[#This Row],[1Y Return vs Nifty Z-Score]],Table2[1Y Return vs Nifty Z-Score])</f>
        <v>388</v>
      </c>
      <c r="AT567">
        <f>_xlfn.RANK.AVG(Table2[[#This Row],[6M Return vs Nifty Z-Score]],Table2[6M Return vs Nifty Z-Score])</f>
        <v>584</v>
      </c>
      <c r="AU567">
        <f>_xlfn.RANK.AVG(Table2[[#This Row],[Sharpe Ratio Z-Score]],Table2[Sharpe Ratio Z-Score])</f>
        <v>592</v>
      </c>
      <c r="AV567">
        <f>(Table2[[#This Row],[Rank 1Y]]+Table2[[#This Row],[Rank 6M]]+Table2[[#This Row],[Rank Sharpe]])/3</f>
        <v>521.33333333333337</v>
      </c>
    </row>
    <row r="568" spans="1:48" x14ac:dyDescent="0.3">
      <c r="A568" t="s">
        <v>570</v>
      </c>
      <c r="B568" t="s">
        <v>571</v>
      </c>
      <c r="C568" t="s">
        <v>3168</v>
      </c>
      <c r="D568" t="s">
        <v>190</v>
      </c>
      <c r="E568">
        <v>36200.541372</v>
      </c>
      <c r="F568">
        <v>529.85</v>
      </c>
      <c r="G568">
        <v>-12.4576258889233</v>
      </c>
      <c r="H568">
        <f>(Table2[[#This Row],[1Y Return vs Nifty]]-AVERAGE(Table2[1Y Return vs Nifty]))/_xlfn.STDEV.P(Table2[1Y Return vs Nifty])</f>
        <v>-0.67447672420129079</v>
      </c>
      <c r="I568">
        <v>-8.05348333057802</v>
      </c>
      <c r="J568">
        <f>(Table2[[#This Row],[1M Return vs Nifty]]-AVERAGE(Table2[1M Return vs Nifty]))/_xlfn.STDEV.P(Table2[1M Return vs Nifty])</f>
        <v>-1.0216170759381593</v>
      </c>
      <c r="K568">
        <v>13.989118407701501</v>
      </c>
      <c r="L568">
        <f>(Table2[[#This Row],[6M Return vs Nifty]]-AVERAGE(Table2[6M Return vs Nifty]))/_xlfn.STDEV.P(Table2[6M Return vs Nifty])</f>
        <v>-8.811655011723292E-2</v>
      </c>
      <c r="M568">
        <v>-6.2024666166624298</v>
      </c>
      <c r="N568">
        <f>(Table2[[#This Row],[1W Return vs Nifty]]-AVERAGE(Table2[1W Return vs Nifty]))/_xlfn.STDEV.P(Table2[1W Return vs Nifty])</f>
        <v>-1.5102877016917793</v>
      </c>
      <c r="O568">
        <v>536.44000000000005</v>
      </c>
      <c r="P568">
        <v>529.17689436901298</v>
      </c>
      <c r="Q568">
        <v>483.08526321940201</v>
      </c>
      <c r="R568">
        <v>31.144348902473901</v>
      </c>
      <c r="S568" s="1">
        <f>(Table2[[#This Row],[Close Price]]-Table2[[#This Row],[20D EMA]])/Table2[[#This Row],[20D EMA]]</f>
        <v>-1.2284691671016389E-2</v>
      </c>
      <c r="T568" s="1">
        <f>(Table2[[#This Row],[Close Price]]-Table2[[#This Row],[50D EMA]])/Table2[[#This Row],[50D EMA]]</f>
        <v>1.2719860563633356E-3</v>
      </c>
      <c r="U568" s="1">
        <f>(Table2[[#This Row],[Close Price]]-Table2[[#This Row],[200D EMA]])/Table2[[#This Row],[200D EMA]]</f>
        <v>9.680431249122777E-2</v>
      </c>
      <c r="V568">
        <v>0.93888834413342104</v>
      </c>
      <c r="W568">
        <v>517.15</v>
      </c>
      <c r="X568">
        <v>531.25</v>
      </c>
      <c r="Y568">
        <v>517.15</v>
      </c>
      <c r="Z568">
        <v>531.25</v>
      </c>
      <c r="AA568">
        <v>516.04999999999995</v>
      </c>
      <c r="AB568">
        <v>570.35</v>
      </c>
      <c r="AC568" s="1">
        <f>(Table2[[#This Row],[Close Price]]/Table2[[#This Row],[Day Low]])-1</f>
        <v>2.4557671855361285E-2</v>
      </c>
      <c r="AD568" s="1">
        <f>(Table2[[#This Row],[Day High]]/Table2[[#This Row],[Close Price]])-1</f>
        <v>2.6422572426156865E-3</v>
      </c>
      <c r="AE568" s="1">
        <f>(Table2[[#This Row],[Close Price]]/Table2[[#This Row],[Current Week Low]])-1</f>
        <v>2.4557671855361285E-2</v>
      </c>
      <c r="AF568" s="1">
        <f>(Table2[[#This Row],[Current Week High]]/Table2[[#This Row],[Close Price]])-1</f>
        <v>2.6422572426156865E-3</v>
      </c>
      <c r="AG568" s="1">
        <f>(Table2[[#This Row],[Close Price]]/Table2[[#This Row],[Current Month Low]])-1</f>
        <v>2.6741594806704905E-2</v>
      </c>
      <c r="AH568" s="1">
        <f>(Table2[[#This Row],[Current Month High]]/Table2[[#This Row],[Close Price]])-1</f>
        <v>7.6436727375672309E-2</v>
      </c>
      <c r="AI568">
        <v>7.64367273756723</v>
      </c>
      <c r="AJ568">
        <v>41.030077189246697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7.0000000000000007E-2</v>
      </c>
      <c r="AM568" t="s">
        <v>3216</v>
      </c>
      <c r="AN568">
        <v>-2.48</v>
      </c>
      <c r="AO568" t="s">
        <v>3215</v>
      </c>
      <c r="AP568">
        <v>-5.0357666550226998E-2</v>
      </c>
      <c r="AQ568">
        <f>(Table2[[#This Row],[Sharpe Ratio]]-AVERAGE(Table2[Sharpe Ratio]))/_xlfn.STDEV.P(Table2[Sharpe Ratio])</f>
        <v>-1.3213854189495644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-4.6158834708980265</v>
      </c>
      <c r="AS568">
        <f>_xlfn.RANK.AVG(Table2[[#This Row],[1Y Return vs Nifty Z-Score]],Table2[1Y Return vs Nifty Z-Score])</f>
        <v>561</v>
      </c>
      <c r="AT568">
        <f>_xlfn.RANK.AVG(Table2[[#This Row],[6M Return vs Nifty Z-Score]],Table2[6M Return vs Nifty Z-Score])</f>
        <v>339</v>
      </c>
      <c r="AU568">
        <f>_xlfn.RANK.AVG(Table2[[#This Row],[Sharpe Ratio Z-Score]],Table2[Sharpe Ratio Z-Score])</f>
        <v>666</v>
      </c>
      <c r="AV568">
        <f>(Table2[[#This Row],[Rank 1Y]]+Table2[[#This Row],[Rank 6M]]+Table2[[#This Row],[Rank Sharpe]])/3</f>
        <v>522</v>
      </c>
    </row>
    <row r="569" spans="1:48" x14ac:dyDescent="0.3">
      <c r="A569" t="s">
        <v>462</v>
      </c>
      <c r="B569" t="s">
        <v>463</v>
      </c>
      <c r="C569" t="s">
        <v>625</v>
      </c>
      <c r="D569" t="s">
        <v>464</v>
      </c>
      <c r="E569">
        <v>48367.157289269999</v>
      </c>
      <c r="F569">
        <v>43055.6</v>
      </c>
      <c r="G569">
        <v>-18.9399759223543</v>
      </c>
      <c r="H569">
        <f>(Table2[[#This Row],[1Y Return vs Nifty]]-AVERAGE(Table2[1Y Return vs Nifty]))/_xlfn.STDEV.P(Table2[1Y Return vs Nifty])</f>
        <v>-0.78239901839992776</v>
      </c>
      <c r="I569">
        <v>3.4070401555057499</v>
      </c>
      <c r="J569">
        <f>(Table2[[#This Row],[1M Return vs Nifty]]-AVERAGE(Table2[1M Return vs Nifty]))/_xlfn.STDEV.P(Table2[1M Return vs Nifty])</f>
        <v>8.570982362074743E-2</v>
      </c>
      <c r="K569">
        <v>8.4020967938648798</v>
      </c>
      <c r="L569">
        <f>(Table2[[#This Row],[6M Return vs Nifty]]-AVERAGE(Table2[6M Return vs Nifty]))/_xlfn.STDEV.P(Table2[6M Return vs Nifty])</f>
        <v>-0.25444912847713846</v>
      </c>
      <c r="M569">
        <v>5.5822207011179801</v>
      </c>
      <c r="N569">
        <f>(Table2[[#This Row],[1W Return vs Nifty]]-AVERAGE(Table2[1W Return vs Nifty]))/_xlfn.STDEV.P(Table2[1W Return vs Nifty])</f>
        <v>1.3398121802456977</v>
      </c>
      <c r="O569">
        <v>41740.07</v>
      </c>
      <c r="P569">
        <v>40941.582224750397</v>
      </c>
      <c r="Q569">
        <v>38866.132889929802</v>
      </c>
      <c r="R569">
        <v>72.136061142143603</v>
      </c>
      <c r="S569" s="1">
        <f>(Table2[[#This Row],[Close Price]]-Table2[[#This Row],[20D EMA]])/Table2[[#This Row],[20D EMA]]</f>
        <v>3.1517196784768185E-2</v>
      </c>
      <c r="T569" s="1">
        <f>(Table2[[#This Row],[Close Price]]-Table2[[#This Row],[50D EMA]])/Table2[[#This Row],[50D EMA]]</f>
        <v>5.163497990001021E-2</v>
      </c>
      <c r="U569" s="1">
        <f>(Table2[[#This Row],[Close Price]]-Table2[[#This Row],[200D EMA]])/Table2[[#This Row],[200D EMA]]</f>
        <v>0.10779222934102829</v>
      </c>
      <c r="V569">
        <v>1.07013073187883</v>
      </c>
      <c r="W569">
        <v>42799</v>
      </c>
      <c r="X569">
        <v>43943.5</v>
      </c>
      <c r="Y569">
        <v>42799</v>
      </c>
      <c r="Z569">
        <v>43943.5</v>
      </c>
      <c r="AA569">
        <v>40040</v>
      </c>
      <c r="AB569">
        <v>43943.5</v>
      </c>
      <c r="AC569" s="1">
        <f>(Table2[[#This Row],[Close Price]]/Table2[[#This Row],[Day Low]])-1</f>
        <v>5.9954671838127194E-3</v>
      </c>
      <c r="AD569" s="1">
        <f>(Table2[[#This Row],[Day High]]/Table2[[#This Row],[Close Price]])-1</f>
        <v>2.0622172260983618E-2</v>
      </c>
      <c r="AE569" s="1">
        <f>(Table2[[#This Row],[Close Price]]/Table2[[#This Row],[Current Week Low]])-1</f>
        <v>5.9954671838127194E-3</v>
      </c>
      <c r="AF569" s="1">
        <f>(Table2[[#This Row],[Current Week High]]/Table2[[#This Row],[Close Price]])-1</f>
        <v>2.0622172260983618E-2</v>
      </c>
      <c r="AG569" s="1">
        <f>(Table2[[#This Row],[Close Price]]/Table2[[#This Row],[Current Month Low]])-1</f>
        <v>7.5314685314685326E-2</v>
      </c>
      <c r="AH569" s="1">
        <f>(Table2[[#This Row],[Current Month High]]/Table2[[#This Row],[Close Price]])-1</f>
        <v>2.0622172260983618E-2</v>
      </c>
      <c r="AI569">
        <v>2.06221722609836</v>
      </c>
      <c r="AJ569">
        <v>30.1951463635524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-0.04</v>
      </c>
      <c r="AM569" t="s">
        <v>3215</v>
      </c>
      <c r="AN569">
        <v>3.09</v>
      </c>
      <c r="AO569" t="s">
        <v>3216</v>
      </c>
      <c r="AP569">
        <v>-1.729557491212E-3</v>
      </c>
      <c r="AQ569">
        <f>(Table2[[#This Row],[Sharpe Ratio]]-AVERAGE(Table2[Sharpe Ratio]))/_xlfn.STDEV.P(Table2[Sharpe Ratio])</f>
        <v>-0.75574671225614298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-0.36707285526676414</v>
      </c>
      <c r="AS569">
        <f>_xlfn.RANK.AVG(Table2[[#This Row],[1Y Return vs Nifty Z-Score]],Table2[1Y Return vs Nifty Z-Score])</f>
        <v>596</v>
      </c>
      <c r="AT569">
        <f>_xlfn.RANK.AVG(Table2[[#This Row],[6M Return vs Nifty Z-Score]],Table2[6M Return vs Nifty Z-Score])</f>
        <v>395</v>
      </c>
      <c r="AU569">
        <f>_xlfn.RANK.AVG(Table2[[#This Row],[Sharpe Ratio Z-Score]],Table2[Sharpe Ratio Z-Score])</f>
        <v>580</v>
      </c>
      <c r="AV569">
        <f>(Table2[[#This Row],[Rank 1Y]]+Table2[[#This Row],[Rank 6M]]+Table2[[#This Row],[Rank Sharpe]])/3</f>
        <v>523.66666666666663</v>
      </c>
    </row>
    <row r="570" spans="1:48" x14ac:dyDescent="0.3">
      <c r="A570" t="s">
        <v>1181</v>
      </c>
      <c r="B570" t="s">
        <v>1182</v>
      </c>
      <c r="C570" t="s">
        <v>3179</v>
      </c>
      <c r="D570" t="s">
        <v>493</v>
      </c>
      <c r="E570">
        <v>10498.245613375</v>
      </c>
      <c r="F570">
        <v>328.25</v>
      </c>
      <c r="G570">
        <v>-12.784870776328299</v>
      </c>
      <c r="H570">
        <f>(Table2[[#This Row],[1Y Return vs Nifty]]-AVERAGE(Table2[1Y Return vs Nifty]))/_xlfn.STDEV.P(Table2[1Y Return vs Nifty])</f>
        <v>-0.67992490562182251</v>
      </c>
      <c r="I570">
        <v>-82.339692036428801</v>
      </c>
      <c r="J570">
        <f>(Table2[[#This Row],[1M Return vs Nifty]]-AVERAGE(Table2[1M Return vs Nifty]))/_xlfn.STDEV.P(Table2[1M Return vs Nifty])</f>
        <v>-8.1992226422214802</v>
      </c>
      <c r="K570">
        <v>-3.1549390271361002</v>
      </c>
      <c r="L570">
        <f>(Table2[[#This Row],[6M Return vs Nifty]]-AVERAGE(Table2[6M Return vs Nifty]))/_xlfn.STDEV.P(Table2[6M Return vs Nifty])</f>
        <v>-0.5985164507771189</v>
      </c>
      <c r="M570">
        <v>-2.0825422158296201</v>
      </c>
      <c r="N570">
        <f>(Table2[[#This Row],[1W Return vs Nifty]]-AVERAGE(Table2[1W Return vs Nifty]))/_xlfn.STDEV.P(Table2[1W Return vs Nifty])</f>
        <v>-0.51389333570053053</v>
      </c>
      <c r="O570">
        <v>328.09</v>
      </c>
      <c r="P570">
        <v>321.28617309259101</v>
      </c>
      <c r="Q570">
        <v>301.43509048556501</v>
      </c>
      <c r="R570">
        <v>47.811411146330499</v>
      </c>
      <c r="S570" s="1">
        <f>(Table2[[#This Row],[Close Price]]-Table2[[#This Row],[20D EMA]])/Table2[[#This Row],[20D EMA]]</f>
        <v>4.8767106586614963E-4</v>
      </c>
      <c r="T570" s="1">
        <f>(Table2[[#This Row],[Close Price]]-Table2[[#This Row],[50D EMA]])/Table2[[#This Row],[50D EMA]]</f>
        <v>2.167484159177336E-2</v>
      </c>
      <c r="U570" s="1">
        <f>(Table2[[#This Row],[Close Price]]-Table2[[#This Row],[200D EMA]])/Table2[[#This Row],[200D EMA]]</f>
        <v>8.8957491548977724E-2</v>
      </c>
      <c r="V570">
        <v>1.10330434887759</v>
      </c>
      <c r="W570">
        <v>323</v>
      </c>
      <c r="X570">
        <v>333.05</v>
      </c>
      <c r="Y570">
        <v>323</v>
      </c>
      <c r="Z570">
        <v>333.05</v>
      </c>
      <c r="AA570">
        <v>317.05</v>
      </c>
      <c r="AB570">
        <v>364.4</v>
      </c>
      <c r="AC570" s="1">
        <f>(Table2[[#This Row],[Close Price]]/Table2[[#This Row],[Day Low]])-1</f>
        <v>1.6253869969040213E-2</v>
      </c>
      <c r="AD570" s="1">
        <f>(Table2[[#This Row],[Day High]]/Table2[[#This Row],[Close Price]])-1</f>
        <v>1.4623000761614602E-2</v>
      </c>
      <c r="AE570" s="1">
        <f>(Table2[[#This Row],[Close Price]]/Table2[[#This Row],[Current Week Low]])-1</f>
        <v>1.6253869969040213E-2</v>
      </c>
      <c r="AF570" s="1">
        <f>(Table2[[#This Row],[Current Week High]]/Table2[[#This Row],[Close Price]])-1</f>
        <v>1.4623000761614602E-2</v>
      </c>
      <c r="AG570" s="1">
        <f>(Table2[[#This Row],[Close Price]]/Table2[[#This Row],[Current Month Low]])-1</f>
        <v>3.5325658413499328E-2</v>
      </c>
      <c r="AH570" s="1">
        <f>(Table2[[#This Row],[Current Month High]]/Table2[[#This Row],[Close Price]])-1</f>
        <v>0.11012947448591004</v>
      </c>
      <c r="AI570">
        <v>11.012947448590999</v>
      </c>
      <c r="AJ570">
        <v>35.305028854080703</v>
      </c>
      <c r="AK570" t="str">
        <f>IF(AND(Table2[[#This Row],[20D EMA]]&gt;Table2[[#This Row],[50D EMA]],Table2[[#This Row],[50D EMA]]&gt;Table2[[#This Row],[200D EMA]]),"Uptrend","Downtrend/NoTrend")</f>
        <v>Uptrend</v>
      </c>
      <c r="AL570">
        <v>-7.0000000000000007E-2</v>
      </c>
      <c r="AM570" t="s">
        <v>3215</v>
      </c>
      <c r="AN570">
        <v>2.61</v>
      </c>
      <c r="AO570" t="s">
        <v>3216</v>
      </c>
      <c r="AP570">
        <v>1.5483689301818E-2</v>
      </c>
      <c r="AQ570">
        <f>(Table2[[#This Row],[Sharpe Ratio]]-AVERAGE(Table2[Sharpe Ratio]))/_xlfn.STDEV.P(Table2[Sharpe Ratio])</f>
        <v>-0.55552344957101596</v>
      </c>
      <c r="AR5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-10.547080783891968</v>
      </c>
      <c r="AS570">
        <f>_xlfn.RANK.AVG(Table2[[#This Row],[1Y Return vs Nifty Z-Score]],Table2[1Y Return vs Nifty Z-Score])</f>
        <v>563</v>
      </c>
      <c r="AT570">
        <f>_xlfn.RANK.AVG(Table2[[#This Row],[6M Return vs Nifty Z-Score]],Table2[6M Return vs Nifty Z-Score])</f>
        <v>523</v>
      </c>
      <c r="AU570">
        <f>_xlfn.RANK.AVG(Table2[[#This Row],[Sharpe Ratio Z-Score]],Table2[Sharpe Ratio Z-Score])</f>
        <v>485</v>
      </c>
      <c r="AV570">
        <f>(Table2[[#This Row],[Rank 1Y]]+Table2[[#This Row],[Rank 6M]]+Table2[[#This Row],[Rank Sharpe]])/3</f>
        <v>523.66666666666663</v>
      </c>
    </row>
    <row r="571" spans="1:48" x14ac:dyDescent="0.3">
      <c r="A571" t="s">
        <v>388</v>
      </c>
      <c r="B571" t="s">
        <v>389</v>
      </c>
      <c r="C571" t="s">
        <v>3174</v>
      </c>
      <c r="D571" t="s">
        <v>54</v>
      </c>
      <c r="E571">
        <v>62810.811781800003</v>
      </c>
      <c r="F571">
        <v>29141.85</v>
      </c>
      <c r="G571">
        <v>-0.68222500825072097</v>
      </c>
      <c r="H571">
        <f>(Table2[[#This Row],[1Y Return vs Nifty]]-AVERAGE(Table2[1Y Return vs Nifty]))/_xlfn.STDEV.P(Table2[1Y Return vs Nifty])</f>
        <v>-0.47843234653009492</v>
      </c>
      <c r="I571">
        <v>5.3844009294668496</v>
      </c>
      <c r="J571">
        <f>(Table2[[#This Row],[1M Return vs Nifty]]-AVERAGE(Table2[1M Return vs Nifty]))/_xlfn.STDEV.P(Table2[1M Return vs Nifty])</f>
        <v>0.27676434026638785</v>
      </c>
      <c r="K571">
        <v>-13.3785536335599</v>
      </c>
      <c r="L571">
        <f>(Table2[[#This Row],[6M Return vs Nifty]]-AVERAGE(Table2[6M Return vs Nifty]))/_xlfn.STDEV.P(Table2[6M Return vs Nifty])</f>
        <v>-0.90288616601734872</v>
      </c>
      <c r="M571">
        <v>-2.16757543962885</v>
      </c>
      <c r="N571">
        <f>(Table2[[#This Row],[1W Return vs Nifty]]-AVERAGE(Table2[1W Return vs Nifty]))/_xlfn.STDEV.P(Table2[1W Return vs Nifty])</f>
        <v>-0.53445842788972187</v>
      </c>
      <c r="O571">
        <v>29344.799999999999</v>
      </c>
      <c r="P571">
        <v>28674.260653669</v>
      </c>
      <c r="Q571">
        <v>26828.479551953598</v>
      </c>
      <c r="R571">
        <v>50.537354018460199</v>
      </c>
      <c r="S571" s="1">
        <f>(Table2[[#This Row],[Close Price]]-Table2[[#This Row],[20D EMA]])/Table2[[#This Row],[20D EMA]]</f>
        <v>-6.9160464545677848E-3</v>
      </c>
      <c r="T571" s="1">
        <f>(Table2[[#This Row],[Close Price]]-Table2[[#This Row],[50D EMA]])/Table2[[#This Row],[50D EMA]]</f>
        <v>1.6306936453518231E-2</v>
      </c>
      <c r="U571" s="1">
        <f>(Table2[[#This Row],[Close Price]]-Table2[[#This Row],[200D EMA]])/Table2[[#This Row],[200D EMA]]</f>
        <v>8.6228160770964943E-2</v>
      </c>
      <c r="V571">
        <v>0.56604889630023403</v>
      </c>
      <c r="W571">
        <v>29096.05</v>
      </c>
      <c r="X571">
        <v>29770.1</v>
      </c>
      <c r="Y571">
        <v>29096.05</v>
      </c>
      <c r="Z571">
        <v>29770.1</v>
      </c>
      <c r="AA571">
        <v>29096.05</v>
      </c>
      <c r="AB571">
        <v>30380.9</v>
      </c>
      <c r="AC571" s="1">
        <f>(Table2[[#This Row],[Close Price]]/Table2[[#This Row],[Day Low]])-1</f>
        <v>1.5740968275761436E-3</v>
      </c>
      <c r="AD571" s="1">
        <f>(Table2[[#This Row],[Day High]]/Table2[[#This Row],[Close Price]])-1</f>
        <v>2.1558343070189334E-2</v>
      </c>
      <c r="AE571" s="1">
        <f>(Table2[[#This Row],[Close Price]]/Table2[[#This Row],[Current Week Low]])-1</f>
        <v>1.5740968275761436E-3</v>
      </c>
      <c r="AF571" s="1">
        <f>(Table2[[#This Row],[Current Week High]]/Table2[[#This Row],[Close Price]])-1</f>
        <v>2.1558343070189334E-2</v>
      </c>
      <c r="AG571" s="1">
        <f>(Table2[[#This Row],[Close Price]]/Table2[[#This Row],[Current Month Low]])-1</f>
        <v>1.5740968275761436E-3</v>
      </c>
      <c r="AH571" s="1">
        <f>(Table2[[#This Row],[Current Month High]]/Table2[[#This Row],[Close Price]])-1</f>
        <v>4.2517890936917269E-2</v>
      </c>
      <c r="AI571">
        <v>4.7325410020297296</v>
      </c>
      <c r="AJ571">
        <v>32.462954545454501</v>
      </c>
      <c r="AK571" t="str">
        <f>IF(AND(Table2[[#This Row],[20D EMA]]&gt;Table2[[#This Row],[50D EMA]],Table2[[#This Row],[50D EMA]]&gt;Table2[[#This Row],[200D EMA]]),"Uptrend","Downtrend/NoTrend")</f>
        <v>Uptrend</v>
      </c>
      <c r="AL571">
        <v>-0.11</v>
      </c>
      <c r="AM571" t="s">
        <v>3215</v>
      </c>
      <c r="AN571">
        <v>-2.81</v>
      </c>
      <c r="AO571" t="s">
        <v>3215</v>
      </c>
      <c r="AP571">
        <v>1.6914986076777001E-2</v>
      </c>
      <c r="AQ571">
        <f>(Table2[[#This Row],[Sharpe Ratio]]-AVERAGE(Table2[Sharpe Ratio]))/_xlfn.STDEV.P(Table2[Sharpe Ratio])</f>
        <v>-0.53887470726232878</v>
      </c>
      <c r="AR5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-2.1778873074331062</v>
      </c>
      <c r="AS571">
        <f>_xlfn.RANK.AVG(Table2[[#This Row],[1Y Return vs Nifty Z-Score]],Table2[1Y Return vs Nifty Z-Score])</f>
        <v>470</v>
      </c>
      <c r="AT571">
        <f>_xlfn.RANK.AVG(Table2[[#This Row],[6M Return vs Nifty Z-Score]],Table2[6M Return vs Nifty Z-Score])</f>
        <v>627</v>
      </c>
      <c r="AU571">
        <f>_xlfn.RANK.AVG(Table2[[#This Row],[Sharpe Ratio Z-Score]],Table2[Sharpe Ratio Z-Score])</f>
        <v>482</v>
      </c>
      <c r="AV571">
        <f>(Table2[[#This Row],[Rank 1Y]]+Table2[[#This Row],[Rank 6M]]+Table2[[#This Row],[Rank Sharpe]])/3</f>
        <v>526.33333333333337</v>
      </c>
    </row>
    <row r="572" spans="1:48" x14ac:dyDescent="0.3">
      <c r="A572" t="s">
        <v>776</v>
      </c>
      <c r="B572" t="s">
        <v>777</v>
      </c>
      <c r="C572" t="s">
        <v>3170</v>
      </c>
      <c r="D572" t="s">
        <v>51</v>
      </c>
      <c r="E572">
        <v>21947.427179999999</v>
      </c>
      <c r="F572">
        <v>762.05</v>
      </c>
      <c r="G572">
        <v>-16.822117832719002</v>
      </c>
      <c r="H572">
        <f>(Table2[[#This Row],[1Y Return vs Nifty]]-AVERAGE(Table2[1Y Return vs Nifty]))/_xlfn.STDEV.P(Table2[1Y Return vs Nifty])</f>
        <v>-0.74713956733020392</v>
      </c>
      <c r="I572">
        <v>3.0062993776425002</v>
      </c>
      <c r="J572">
        <f>(Table2[[#This Row],[1M Return vs Nifty]]-AVERAGE(Table2[1M Return vs Nifty]))/_xlfn.STDEV.P(Table2[1M Return vs Nifty])</f>
        <v>4.6989860818265262E-2</v>
      </c>
      <c r="K572">
        <v>3.2840774533429</v>
      </c>
      <c r="L572">
        <f>(Table2[[#This Row],[6M Return vs Nifty]]-AVERAGE(Table2[6M Return vs Nifty]))/_xlfn.STDEV.P(Table2[6M Return vs Nifty])</f>
        <v>-0.4068189261698128</v>
      </c>
      <c r="M572">
        <v>-2.2384082884636198</v>
      </c>
      <c r="N572">
        <f>(Table2[[#This Row],[1W Return vs Nifty]]-AVERAGE(Table2[1W Return vs Nifty]))/_xlfn.STDEV.P(Table2[1W Return vs Nifty])</f>
        <v>-0.55158919162213593</v>
      </c>
      <c r="O572">
        <v>746.41</v>
      </c>
      <c r="P572">
        <v>748.75365008758502</v>
      </c>
      <c r="Q572">
        <v>734.72252431111804</v>
      </c>
      <c r="R572">
        <v>55.361859679522802</v>
      </c>
      <c r="S572" s="1">
        <f>(Table2[[#This Row],[Close Price]]-Table2[[#This Row],[20D EMA]])/Table2[[#This Row],[20D EMA]]</f>
        <v>2.095363138221619E-2</v>
      </c>
      <c r="T572" s="1">
        <f>(Table2[[#This Row],[Close Price]]-Table2[[#This Row],[50D EMA]])/Table2[[#This Row],[50D EMA]]</f>
        <v>1.775797675358191E-2</v>
      </c>
      <c r="U572" s="1">
        <f>(Table2[[#This Row],[Close Price]]-Table2[[#This Row],[200D EMA]])/Table2[[#This Row],[200D EMA]]</f>
        <v>3.7194280540812856E-2</v>
      </c>
      <c r="V572">
        <v>1.3806737563335101</v>
      </c>
      <c r="W572">
        <v>745.1</v>
      </c>
      <c r="X572">
        <v>770.95</v>
      </c>
      <c r="Y572">
        <v>745.1</v>
      </c>
      <c r="Z572">
        <v>770.95</v>
      </c>
      <c r="AA572">
        <v>732.05</v>
      </c>
      <c r="AB572">
        <v>773.15</v>
      </c>
      <c r="AC572" s="1">
        <f>(Table2[[#This Row],[Close Price]]/Table2[[#This Row],[Day Low]])-1</f>
        <v>2.2748624345725332E-2</v>
      </c>
      <c r="AD572" s="1">
        <f>(Table2[[#This Row],[Day High]]/Table2[[#This Row],[Close Price]])-1</f>
        <v>1.1679023686109957E-2</v>
      </c>
      <c r="AE572" s="1">
        <f>(Table2[[#This Row],[Close Price]]/Table2[[#This Row],[Current Week Low]])-1</f>
        <v>2.2748624345725332E-2</v>
      </c>
      <c r="AF572" s="1">
        <f>(Table2[[#This Row],[Current Week High]]/Table2[[#This Row],[Close Price]])-1</f>
        <v>1.1679023686109957E-2</v>
      </c>
      <c r="AG572" s="1">
        <f>(Table2[[#This Row],[Close Price]]/Table2[[#This Row],[Current Month Low]])-1</f>
        <v>4.0980807321904233E-2</v>
      </c>
      <c r="AH572" s="1">
        <f>(Table2[[#This Row],[Current Month High]]/Table2[[#This Row],[Close Price]])-1</f>
        <v>1.4565973361327922E-2</v>
      </c>
      <c r="AI572">
        <v>13.214356013384901</v>
      </c>
      <c r="AJ572">
        <v>26.9977501874843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-0.05</v>
      </c>
      <c r="AM572" t="s">
        <v>3215</v>
      </c>
      <c r="AN572">
        <v>2.88</v>
      </c>
      <c r="AO572" t="s">
        <v>3216</v>
      </c>
      <c r="AQ572">
        <f>(Table2[[#This Row],[Sharpe Ratio]]-AVERAGE(Table2[Sharpe Ratio]))/_xlfn.STDEV.P(Table2[Sharpe Ratio])</f>
        <v>-0.73562862250492933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586</v>
      </c>
      <c r="AT572">
        <f>_xlfn.RANK.AVG(Table2[[#This Row],[6M Return vs Nifty Z-Score]],Table2[6M Return vs Nifty Z-Score])</f>
        <v>442</v>
      </c>
      <c r="AU572">
        <f>_xlfn.RANK.AVG(Table2[[#This Row],[Sharpe Ratio Z-Score]],Table2[Sharpe Ratio Z-Score])</f>
        <v>551.5</v>
      </c>
      <c r="AV572">
        <f>(Table2[[#This Row],[Rank 1Y]]+Table2[[#This Row],[Rank 6M]]+Table2[[#This Row],[Rank Sharpe]])/3</f>
        <v>526.5</v>
      </c>
    </row>
    <row r="573" spans="1:48" x14ac:dyDescent="0.3">
      <c r="A573" t="s">
        <v>1112</v>
      </c>
      <c r="B573" t="s">
        <v>1113</v>
      </c>
      <c r="C573" t="s">
        <v>3170</v>
      </c>
      <c r="D573" t="s">
        <v>24</v>
      </c>
      <c r="E573">
        <v>11647.206911150901</v>
      </c>
      <c r="F573">
        <v>106.3</v>
      </c>
      <c r="G573">
        <v>-26.5955174939518</v>
      </c>
      <c r="H573">
        <f>(Table2[[#This Row],[1Y Return vs Nifty]]-AVERAGE(Table2[1Y Return vs Nifty]))/_xlfn.STDEV.P(Table2[1Y Return vs Nifty])</f>
        <v>-0.90985335293584702</v>
      </c>
      <c r="I573">
        <v>-6.6896137696836</v>
      </c>
      <c r="J573">
        <f>(Table2[[#This Row],[1M Return vs Nifty]]-AVERAGE(Table2[1M Return vs Nifty]))/_xlfn.STDEV.P(Table2[1M Return vs Nifty])</f>
        <v>-0.8898386755795854</v>
      </c>
      <c r="K573">
        <v>-34.605847002233098</v>
      </c>
      <c r="L573">
        <f>(Table2[[#This Row],[6M Return vs Nifty]]-AVERAGE(Table2[6M Return vs Nifty]))/_xlfn.STDEV.P(Table2[6M Return vs Nifty])</f>
        <v>-1.5348490760711255</v>
      </c>
      <c r="M573">
        <v>-2.0109449760946498</v>
      </c>
      <c r="N573">
        <f>(Table2[[#This Row],[1W Return vs Nifty]]-AVERAGE(Table2[1W Return vs Nifty]))/_xlfn.STDEV.P(Table2[1W Return vs Nifty])</f>
        <v>-0.4965777057637219</v>
      </c>
      <c r="O573">
        <v>107.85</v>
      </c>
      <c r="P573">
        <v>110.97426350274201</v>
      </c>
      <c r="Q573">
        <v>114.761866181619</v>
      </c>
      <c r="R573">
        <v>40.068397055476296</v>
      </c>
      <c r="S573" s="1">
        <f>(Table2[[#This Row],[Close Price]]-Table2[[#This Row],[20D EMA]])/Table2[[#This Row],[20D EMA]]</f>
        <v>-1.4371812702827976E-2</v>
      </c>
      <c r="T573" s="1">
        <f>(Table2[[#This Row],[Close Price]]-Table2[[#This Row],[50D EMA]])/Table2[[#This Row],[50D EMA]]</f>
        <v>-4.2120248021529007E-2</v>
      </c>
      <c r="U573" s="1">
        <f>(Table2[[#This Row],[Close Price]]-Table2[[#This Row],[200D EMA]])/Table2[[#This Row],[200D EMA]]</f>
        <v>-7.3734128444961702E-2</v>
      </c>
      <c r="V573">
        <v>0.47081856805125</v>
      </c>
      <c r="W573">
        <v>105.67</v>
      </c>
      <c r="X573">
        <v>108.2</v>
      </c>
      <c r="Y573">
        <v>105.67</v>
      </c>
      <c r="Z573">
        <v>108.2</v>
      </c>
      <c r="AA573">
        <v>103.22</v>
      </c>
      <c r="AB573">
        <v>110.6</v>
      </c>
      <c r="AC573" s="1">
        <f>(Table2[[#This Row],[Close Price]]/Table2[[#This Row],[Day Low]])-1</f>
        <v>5.9619570360556207E-3</v>
      </c>
      <c r="AD573" s="1">
        <f>(Table2[[#This Row],[Day High]]/Table2[[#This Row],[Close Price]])-1</f>
        <v>1.7873941674506177E-2</v>
      </c>
      <c r="AE573" s="1">
        <f>(Table2[[#This Row],[Close Price]]/Table2[[#This Row],[Current Week Low]])-1</f>
        <v>5.9619570360556207E-3</v>
      </c>
      <c r="AF573" s="1">
        <f>(Table2[[#This Row],[Current Week High]]/Table2[[#This Row],[Close Price]])-1</f>
        <v>1.7873941674506177E-2</v>
      </c>
      <c r="AG573" s="1">
        <f>(Table2[[#This Row],[Close Price]]/Table2[[#This Row],[Current Month Low]])-1</f>
        <v>2.9839178453787918E-2</v>
      </c>
      <c r="AH573" s="1">
        <f>(Table2[[#This Row],[Current Month High]]/Table2[[#This Row],[Close Price]])-1</f>
        <v>4.0451552210724273E-2</v>
      </c>
      <c r="AI573">
        <v>43.4619002822201</v>
      </c>
      <c r="AJ573">
        <v>12.367864693446</v>
      </c>
      <c r="AK573" t="str">
        <f>IF(AND(Table2[[#This Row],[20D EMA]]&gt;Table2[[#This Row],[50D EMA]],Table2[[#This Row],[50D EMA]]&gt;Table2[[#This Row],[200D EMA]]),"Uptrend","Downtrend/NoTrend")</f>
        <v>Downtrend/NoTrend</v>
      </c>
      <c r="AL573">
        <v>-7.0000000000000007E-2</v>
      </c>
      <c r="AM573" t="s">
        <v>3215</v>
      </c>
      <c r="AN573">
        <v>-4.5</v>
      </c>
      <c r="AO573" t="s">
        <v>3215</v>
      </c>
      <c r="AP573">
        <v>0.106714636675866</v>
      </c>
      <c r="AQ573">
        <f>(Table2[[#This Row],[Sharpe Ratio]]-AVERAGE(Table2[Sharpe Ratio]))/_xlfn.STDEV.P(Table2[Sharpe Ratio])</f>
        <v>0.5056684429709265</v>
      </c>
      <c r="AR5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3">
        <f>_xlfn.RANK.AVG(Table2[[#This Row],[1Y Return vs Nifty Z-Score]],Table2[1Y Return vs Nifty Z-Score])</f>
        <v>643</v>
      </c>
      <c r="AT573">
        <f>_xlfn.RANK.AVG(Table2[[#This Row],[6M Return vs Nifty Z-Score]],Table2[6M Return vs Nifty Z-Score])</f>
        <v>728</v>
      </c>
      <c r="AU573">
        <f>_xlfn.RANK.AVG(Table2[[#This Row],[Sharpe Ratio Z-Score]],Table2[Sharpe Ratio Z-Score])</f>
        <v>209</v>
      </c>
      <c r="AV573">
        <f>(Table2[[#This Row],[Rank 1Y]]+Table2[[#This Row],[Rank 6M]]+Table2[[#This Row],[Rank Sharpe]])/3</f>
        <v>526.66666666666663</v>
      </c>
    </row>
    <row r="574" spans="1:48" x14ac:dyDescent="0.3">
      <c r="A574" t="s">
        <v>747</v>
      </c>
      <c r="B574" t="s">
        <v>748</v>
      </c>
      <c r="C574" t="s">
        <v>3180</v>
      </c>
      <c r="D574" t="s">
        <v>749</v>
      </c>
      <c r="E574">
        <v>23105.990455499999</v>
      </c>
      <c r="F574">
        <v>1471.3</v>
      </c>
      <c r="G574">
        <v>-19.666275582548302</v>
      </c>
      <c r="H574">
        <f>(Table2[[#This Row],[1Y Return vs Nifty]]-AVERAGE(Table2[1Y Return vs Nifty]))/_xlfn.STDEV.P(Table2[1Y Return vs Nifty])</f>
        <v>-0.79449091797332061</v>
      </c>
      <c r="I574">
        <v>1.2115396092764701</v>
      </c>
      <c r="J574">
        <f>(Table2[[#This Row],[1M Return vs Nifty]]-AVERAGE(Table2[1M Return vs Nifty]))/_xlfn.STDEV.P(Table2[1M Return vs Nifty])</f>
        <v>-0.1264215694860355</v>
      </c>
      <c r="K574">
        <v>7.4675949021006902</v>
      </c>
      <c r="L574">
        <f>(Table2[[#This Row],[6M Return vs Nifty]]-AVERAGE(Table2[6M Return vs Nifty]))/_xlfn.STDEV.P(Table2[6M Return vs Nifty])</f>
        <v>-0.28227041142231174</v>
      </c>
      <c r="M574">
        <v>-0.104810173088748</v>
      </c>
      <c r="N574">
        <f>(Table2[[#This Row],[1W Return vs Nifty]]-AVERAGE(Table2[1W Return vs Nifty]))/_xlfn.STDEV.P(Table2[1W Return vs Nifty])</f>
        <v>-3.5583329713763545E-2</v>
      </c>
      <c r="O574">
        <v>1418.01</v>
      </c>
      <c r="P574">
        <v>1399.1847135944299</v>
      </c>
      <c r="Q574">
        <v>1332.75394943129</v>
      </c>
      <c r="R574">
        <v>66.145711479724895</v>
      </c>
      <c r="S574" s="1">
        <f>(Table2[[#This Row],[Close Price]]-Table2[[#This Row],[20D EMA]])/Table2[[#This Row],[20D EMA]]</f>
        <v>3.7580835113997763E-2</v>
      </c>
      <c r="T574" s="1">
        <f>(Table2[[#This Row],[Close Price]]-Table2[[#This Row],[50D EMA]])/Table2[[#This Row],[50D EMA]]</f>
        <v>5.1540933591469676E-2</v>
      </c>
      <c r="U574" s="1">
        <f>(Table2[[#This Row],[Close Price]]-Table2[[#This Row],[200D EMA]])/Table2[[#This Row],[200D EMA]]</f>
        <v>0.103954710190752</v>
      </c>
      <c r="V574">
        <v>1.00093527570319</v>
      </c>
      <c r="W574">
        <v>1442.5</v>
      </c>
      <c r="X574">
        <v>1478</v>
      </c>
      <c r="Y574">
        <v>1442.5</v>
      </c>
      <c r="Z574">
        <v>1478</v>
      </c>
      <c r="AA574">
        <v>1347.65</v>
      </c>
      <c r="AB574">
        <v>1492.35</v>
      </c>
      <c r="AC574" s="1">
        <f>(Table2[[#This Row],[Close Price]]/Table2[[#This Row],[Day Low]])-1</f>
        <v>1.9965337954939377E-2</v>
      </c>
      <c r="AD574" s="1">
        <f>(Table2[[#This Row],[Day High]]/Table2[[#This Row],[Close Price]])-1</f>
        <v>4.5537959627539593E-3</v>
      </c>
      <c r="AE574" s="1">
        <f>(Table2[[#This Row],[Close Price]]/Table2[[#This Row],[Current Week Low]])-1</f>
        <v>1.9965337954939377E-2</v>
      </c>
      <c r="AF574" s="1">
        <f>(Table2[[#This Row],[Current Week High]]/Table2[[#This Row],[Close Price]])-1</f>
        <v>4.5537959627539593E-3</v>
      </c>
      <c r="AG574" s="1">
        <f>(Table2[[#This Row],[Close Price]]/Table2[[#This Row],[Current Month Low]])-1</f>
        <v>9.1752309575928281E-2</v>
      </c>
      <c r="AH574" s="1">
        <f>(Table2[[#This Row],[Current Month High]]/Table2[[#This Row],[Close Price]])-1</f>
        <v>1.4307075375518119E-2</v>
      </c>
      <c r="AI574">
        <v>5.0091755590294396</v>
      </c>
      <c r="AJ574">
        <v>32.507767820957298</v>
      </c>
      <c r="AK574" t="str">
        <f>IF(AND(Table2[[#This Row],[20D EMA]]&gt;Table2[[#This Row],[50D EMA]],Table2[[#This Row],[50D EMA]]&gt;Table2[[#This Row],[200D EMA]]),"Uptrend","Downtrend/NoTrend")</f>
        <v>Uptrend</v>
      </c>
      <c r="AL574">
        <v>0.01</v>
      </c>
      <c r="AM574" t="s">
        <v>3216</v>
      </c>
      <c r="AN574">
        <v>8.59</v>
      </c>
      <c r="AO574" t="s">
        <v>3216</v>
      </c>
      <c r="AP574">
        <v>-6.2281653940000004E-6</v>
      </c>
      <c r="AQ574">
        <f>(Table2[[#This Row],[Sharpe Ratio]]-AVERAGE(Table2[Sharpe Ratio]))/_xlfn.STDEV.P(Table2[Sharpe Ratio])</f>
        <v>-0.73570106808191571</v>
      </c>
      <c r="AR5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-1.9744672966773473</v>
      </c>
      <c r="AS574">
        <f>_xlfn.RANK.AVG(Table2[[#This Row],[1Y Return vs Nifty Z-Score]],Table2[1Y Return vs Nifty Z-Score])</f>
        <v>604</v>
      </c>
      <c r="AT574">
        <f>_xlfn.RANK.AVG(Table2[[#This Row],[6M Return vs Nifty Z-Score]],Table2[6M Return vs Nifty Z-Score])</f>
        <v>401</v>
      </c>
      <c r="AU574">
        <f>_xlfn.RANK.AVG(Table2[[#This Row],[Sharpe Ratio Z-Score]],Table2[Sharpe Ratio Z-Score])</f>
        <v>575</v>
      </c>
      <c r="AV574">
        <f>(Table2[[#This Row],[Rank 1Y]]+Table2[[#This Row],[Rank 6M]]+Table2[[#This Row],[Rank Sharpe]])/3</f>
        <v>526.66666666666663</v>
      </c>
    </row>
    <row r="575" spans="1:48" x14ac:dyDescent="0.3">
      <c r="A575" t="s">
        <v>1227</v>
      </c>
      <c r="B575" t="s">
        <v>1228</v>
      </c>
      <c r="C575" t="s">
        <v>3172</v>
      </c>
      <c r="D575" t="s">
        <v>1007</v>
      </c>
      <c r="E575">
        <v>9935.7902603639996</v>
      </c>
      <c r="F575">
        <v>48.08</v>
      </c>
      <c r="G575">
        <v>-36.755065007800802</v>
      </c>
      <c r="H575">
        <f>(Table2[[#This Row],[1Y Return vs Nifty]]-AVERAGE(Table2[1Y Return vs Nifty]))/_xlfn.STDEV.P(Table2[1Y Return vs Nifty])</f>
        <v>-1.0789959740624502</v>
      </c>
      <c r="I575">
        <v>-2.6126825931615199</v>
      </c>
      <c r="J575">
        <f>(Table2[[#This Row],[1M Return vs Nifty]]-AVERAGE(Table2[1M Return vs Nifty]))/_xlfn.STDEV.P(Table2[1M Return vs Nifty])</f>
        <v>-0.49592162939098139</v>
      </c>
      <c r="K575">
        <v>-1.05407526141805</v>
      </c>
      <c r="L575">
        <f>(Table2[[#This Row],[6M Return vs Nifty]]-AVERAGE(Table2[6M Return vs Nifty]))/_xlfn.STDEV.P(Table2[6M Return vs Nifty])</f>
        <v>-0.53597112500473099</v>
      </c>
      <c r="M575">
        <v>-2.85373493346385</v>
      </c>
      <c r="N575">
        <f>(Table2[[#This Row],[1W Return vs Nifty]]-AVERAGE(Table2[1W Return vs Nifty]))/_xlfn.STDEV.P(Table2[1W Return vs Nifty])</f>
        <v>-0.70040454420447751</v>
      </c>
      <c r="O575">
        <v>47.61</v>
      </c>
      <c r="P575">
        <v>47.537841575366002</v>
      </c>
      <c r="Q575">
        <v>46.826962870179301</v>
      </c>
      <c r="R575">
        <v>40.644750682067297</v>
      </c>
      <c r="S575" s="1">
        <f>(Table2[[#This Row],[Close Price]]-Table2[[#This Row],[20D EMA]])/Table2[[#This Row],[20D EMA]]</f>
        <v>9.8718756563746877E-3</v>
      </c>
      <c r="T575" s="1">
        <f>(Table2[[#This Row],[Close Price]]-Table2[[#This Row],[50D EMA]])/Table2[[#This Row],[50D EMA]]</f>
        <v>1.1404775788451896E-2</v>
      </c>
      <c r="U575" s="1">
        <f>(Table2[[#This Row],[Close Price]]-Table2[[#This Row],[200D EMA]])/Table2[[#This Row],[200D EMA]]</f>
        <v>2.6758881059498859E-2</v>
      </c>
      <c r="V575">
        <v>0.40610424235040199</v>
      </c>
      <c r="W575">
        <v>47.26</v>
      </c>
      <c r="X575">
        <v>48.65</v>
      </c>
      <c r="Y575">
        <v>47.26</v>
      </c>
      <c r="Z575">
        <v>48.65</v>
      </c>
      <c r="AA575">
        <v>46.1</v>
      </c>
      <c r="AB575">
        <v>50.55</v>
      </c>
      <c r="AC575" s="1">
        <f>(Table2[[#This Row],[Close Price]]/Table2[[#This Row],[Day Low]])-1</f>
        <v>1.7350825222175237E-2</v>
      </c>
      <c r="AD575" s="1">
        <f>(Table2[[#This Row],[Day High]]/Table2[[#This Row],[Close Price]])-1</f>
        <v>1.1855241264559169E-2</v>
      </c>
      <c r="AE575" s="1">
        <f>(Table2[[#This Row],[Close Price]]/Table2[[#This Row],[Current Week Low]])-1</f>
        <v>1.7350825222175237E-2</v>
      </c>
      <c r="AF575" s="1">
        <f>(Table2[[#This Row],[Current Week High]]/Table2[[#This Row],[Close Price]])-1</f>
        <v>1.1855241264559169E-2</v>
      </c>
      <c r="AG575" s="1">
        <f>(Table2[[#This Row],[Close Price]]/Table2[[#This Row],[Current Month Low]])-1</f>
        <v>4.2950108459869796E-2</v>
      </c>
      <c r="AH575" s="1">
        <f>(Table2[[#This Row],[Current Month High]]/Table2[[#This Row],[Close Price]])-1</f>
        <v>5.1372712146422694E-2</v>
      </c>
      <c r="AI575">
        <v>19.072379367720401</v>
      </c>
      <c r="AJ575">
        <v>31.545827633378899</v>
      </c>
      <c r="AK575" t="str">
        <f>IF(AND(Table2[[#This Row],[20D EMA]]&gt;Table2[[#This Row],[50D EMA]],Table2[[#This Row],[50D EMA]]&gt;Table2[[#This Row],[200D EMA]]),"Uptrend","Downtrend/NoTrend")</f>
        <v>Uptrend</v>
      </c>
      <c r="AL575">
        <v>-0.14000000000000001</v>
      </c>
      <c r="AM575" t="s">
        <v>3215</v>
      </c>
      <c r="AN575">
        <v>1.41</v>
      </c>
      <c r="AO575" t="s">
        <v>3216</v>
      </c>
      <c r="AP575">
        <v>4.4258540100194997E-2</v>
      </c>
      <c r="AQ575">
        <f>(Table2[[#This Row],[Sharpe Ratio]]-AVERAGE(Table2[Sharpe Ratio]))/_xlfn.STDEV.P(Table2[Sharpe Ratio])</f>
        <v>-0.22081643122618588</v>
      </c>
      <c r="AR5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-3.0321097038888265</v>
      </c>
      <c r="AS575">
        <f>_xlfn.RANK.AVG(Table2[[#This Row],[1Y Return vs Nifty Z-Score]],Table2[1Y Return vs Nifty Z-Score])</f>
        <v>686</v>
      </c>
      <c r="AT575">
        <f>_xlfn.RANK.AVG(Table2[[#This Row],[6M Return vs Nifty Z-Score]],Table2[6M Return vs Nifty Z-Score])</f>
        <v>497</v>
      </c>
      <c r="AU575">
        <f>_xlfn.RANK.AVG(Table2[[#This Row],[Sharpe Ratio Z-Score]],Table2[Sharpe Ratio Z-Score])</f>
        <v>397</v>
      </c>
      <c r="AV575">
        <f>(Table2[[#This Row],[Rank 1Y]]+Table2[[#This Row],[Rank 6M]]+Table2[[#This Row],[Rank Sharpe]])/3</f>
        <v>526.66666666666663</v>
      </c>
    </row>
    <row r="576" spans="1:48" x14ac:dyDescent="0.3">
      <c r="A576" t="s">
        <v>1658</v>
      </c>
      <c r="B576" t="s">
        <v>1659</v>
      </c>
      <c r="C576" t="s">
        <v>3181</v>
      </c>
      <c r="D576" t="s">
        <v>417</v>
      </c>
      <c r="E576">
        <v>5371.8776204249998</v>
      </c>
      <c r="F576">
        <v>614.15</v>
      </c>
      <c r="G576">
        <v>-41.429511549847803</v>
      </c>
      <c r="H576">
        <f>(Table2[[#This Row],[1Y Return vs Nifty]]-AVERAGE(Table2[1Y Return vs Nifty]))/_xlfn.STDEV.P(Table2[1Y Return vs Nifty])</f>
        <v>-1.1568191388599223</v>
      </c>
      <c r="I576">
        <v>11.393169959107301</v>
      </c>
      <c r="J576">
        <f>(Table2[[#This Row],[1M Return vs Nifty]]-AVERAGE(Table2[1M Return vs Nifty]))/_xlfn.STDEV.P(Table2[1M Return vs Nifty])</f>
        <v>0.85733743431717269</v>
      </c>
      <c r="K576">
        <v>-2.2592707590613301</v>
      </c>
      <c r="L576">
        <f>(Table2[[#This Row],[6M Return vs Nifty]]-AVERAGE(Table2[6M Return vs Nifty]))/_xlfn.STDEV.P(Table2[6M Return vs Nifty])</f>
        <v>-0.5718512930810985</v>
      </c>
      <c r="M576">
        <v>4.7183497182423402</v>
      </c>
      <c r="N576">
        <f>(Table2[[#This Row],[1W Return vs Nifty]]-AVERAGE(Table2[1W Return vs Nifty]))/_xlfn.STDEV.P(Table2[1W Return vs Nifty])</f>
        <v>1.1308869436305271</v>
      </c>
      <c r="O576">
        <v>576.13</v>
      </c>
      <c r="P576">
        <v>563.77302366891502</v>
      </c>
      <c r="Q576">
        <v>592.85501197534199</v>
      </c>
      <c r="R576">
        <v>73.204259625195604</v>
      </c>
      <c r="S576" s="1">
        <f>(Table2[[#This Row],[Close Price]]-Table2[[#This Row],[20D EMA]])/Table2[[#This Row],[20D EMA]]</f>
        <v>6.5992050405290437E-2</v>
      </c>
      <c r="T576" s="1">
        <f>(Table2[[#This Row],[Close Price]]-Table2[[#This Row],[50D EMA]])/Table2[[#This Row],[50D EMA]]</f>
        <v>8.9356840813776983E-2</v>
      </c>
      <c r="U576" s="1">
        <f>(Table2[[#This Row],[Close Price]]-Table2[[#This Row],[200D EMA]])/Table2[[#This Row],[200D EMA]]</f>
        <v>3.5919386012618688E-2</v>
      </c>
      <c r="V576">
        <v>2.6702520018917002</v>
      </c>
      <c r="W576">
        <v>601.79999999999995</v>
      </c>
      <c r="X576">
        <v>619.15</v>
      </c>
      <c r="Y576">
        <v>601.79999999999995</v>
      </c>
      <c r="Z576">
        <v>619.15</v>
      </c>
      <c r="AA576">
        <v>527.04999999999995</v>
      </c>
      <c r="AB576">
        <v>625</v>
      </c>
      <c r="AC576" s="1">
        <f>(Table2[[#This Row],[Close Price]]/Table2[[#This Row],[Day Low]])-1</f>
        <v>2.0521768029245546E-2</v>
      </c>
      <c r="AD576" s="1">
        <f>(Table2[[#This Row],[Day High]]/Table2[[#This Row],[Close Price]])-1</f>
        <v>8.1413335504356699E-3</v>
      </c>
      <c r="AE576" s="1">
        <f>(Table2[[#This Row],[Close Price]]/Table2[[#This Row],[Current Week Low]])-1</f>
        <v>2.0521768029245546E-2</v>
      </c>
      <c r="AF576" s="1">
        <f>(Table2[[#This Row],[Current Week High]]/Table2[[#This Row],[Close Price]])-1</f>
        <v>8.1413335504356699E-3</v>
      </c>
      <c r="AG576" s="1">
        <f>(Table2[[#This Row],[Close Price]]/Table2[[#This Row],[Current Month Low]])-1</f>
        <v>0.16525946304904671</v>
      </c>
      <c r="AH576" s="1">
        <f>(Table2[[#This Row],[Current Month High]]/Table2[[#This Row],[Close Price]])-1</f>
        <v>1.7666693804445188E-2</v>
      </c>
      <c r="AI576">
        <v>30.098510135960201</v>
      </c>
      <c r="AJ576">
        <v>20.127139364303101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0.06</v>
      </c>
      <c r="AM576" t="s">
        <v>3216</v>
      </c>
      <c r="AN576">
        <v>15.54</v>
      </c>
      <c r="AO576" t="s">
        <v>3216</v>
      </c>
      <c r="AP576">
        <v>5.5657636757611997E-2</v>
      </c>
      <c r="AQ576">
        <f>(Table2[[#This Row],[Sharpe Ratio]]-AVERAGE(Table2[Sharpe Ratio]))/_xlfn.STDEV.P(Table2[Sharpe Ratio])</f>
        <v>-8.8222949481920429E-2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701</v>
      </c>
      <c r="AT576">
        <f>_xlfn.RANK.AVG(Table2[[#This Row],[6M Return vs Nifty Z-Score]],Table2[6M Return vs Nifty Z-Score])</f>
        <v>510</v>
      </c>
      <c r="AU576">
        <f>_xlfn.RANK.AVG(Table2[[#This Row],[Sharpe Ratio Z-Score]],Table2[Sharpe Ratio Z-Score])</f>
        <v>372</v>
      </c>
      <c r="AV576">
        <f>(Table2[[#This Row],[Rank 1Y]]+Table2[[#This Row],[Rank 6M]]+Table2[[#This Row],[Rank Sharpe]])/3</f>
        <v>527.66666666666663</v>
      </c>
    </row>
    <row r="577" spans="1:48" x14ac:dyDescent="0.3">
      <c r="A577" t="s">
        <v>811</v>
      </c>
      <c r="B577" t="s">
        <v>812</v>
      </c>
      <c r="C577" t="s">
        <v>3180</v>
      </c>
      <c r="D577" t="s">
        <v>37</v>
      </c>
      <c r="E577">
        <v>20233.069114400001</v>
      </c>
      <c r="F577">
        <v>907.7</v>
      </c>
      <c r="G577">
        <v>-11.0577219561562</v>
      </c>
      <c r="H577">
        <f>(Table2[[#This Row],[1Y Return vs Nifty]]-AVERAGE(Table2[1Y Return vs Nifty]))/_xlfn.STDEV.P(Table2[1Y Return vs Nifty])</f>
        <v>-0.65117023144746533</v>
      </c>
      <c r="I577">
        <v>-1.1784493077118301</v>
      </c>
      <c r="J577">
        <f>(Table2[[#This Row],[1M Return vs Nifty]]-AVERAGE(Table2[1M Return vs Nifty]))/_xlfn.STDEV.P(Table2[1M Return vs Nifty])</f>
        <v>-0.35734461769080395</v>
      </c>
      <c r="K577">
        <v>0.468046858248644</v>
      </c>
      <c r="L577">
        <f>(Table2[[#This Row],[6M Return vs Nifty]]-AVERAGE(Table2[6M Return vs Nifty]))/_xlfn.STDEV.P(Table2[6M Return vs Nifty])</f>
        <v>-0.49065565743686024</v>
      </c>
      <c r="M577">
        <v>0.31282469683468</v>
      </c>
      <c r="N577">
        <f>(Table2[[#This Row],[1W Return vs Nifty]]-AVERAGE(Table2[1W Return vs Nifty]))/_xlfn.STDEV.P(Table2[1W Return vs Nifty])</f>
        <v>6.5420715736457469E-2</v>
      </c>
      <c r="O577">
        <v>907.07</v>
      </c>
      <c r="P577">
        <v>910.60141945652595</v>
      </c>
      <c r="Q577">
        <v>864.50926536590896</v>
      </c>
      <c r="R577">
        <v>57.775671989490398</v>
      </c>
      <c r="S577" s="1">
        <f>(Table2[[#This Row],[Close Price]]-Table2[[#This Row],[20D EMA]])/Table2[[#This Row],[20D EMA]]</f>
        <v>6.9454397124807941E-4</v>
      </c>
      <c r="T577" s="1">
        <f>(Table2[[#This Row],[Close Price]]-Table2[[#This Row],[50D EMA]])/Table2[[#This Row],[50D EMA]]</f>
        <v>-3.1862672235428249E-3</v>
      </c>
      <c r="U577" s="1">
        <f>(Table2[[#This Row],[Close Price]]-Table2[[#This Row],[200D EMA]])/Table2[[#This Row],[200D EMA]]</f>
        <v>4.9959828499709993E-2</v>
      </c>
      <c r="V577">
        <v>0.35110646215260799</v>
      </c>
      <c r="W577">
        <v>900</v>
      </c>
      <c r="X577">
        <v>924.95</v>
      </c>
      <c r="Y577">
        <v>900</v>
      </c>
      <c r="Z577">
        <v>924.95</v>
      </c>
      <c r="AA577">
        <v>880.1</v>
      </c>
      <c r="AB577">
        <v>927</v>
      </c>
      <c r="AC577" s="1">
        <f>(Table2[[#This Row],[Close Price]]/Table2[[#This Row],[Day Low]])-1</f>
        <v>8.5555555555556495E-3</v>
      </c>
      <c r="AD577" s="1">
        <f>(Table2[[#This Row],[Day High]]/Table2[[#This Row],[Close Price]])-1</f>
        <v>1.9004076236642131E-2</v>
      </c>
      <c r="AE577" s="1">
        <f>(Table2[[#This Row],[Close Price]]/Table2[[#This Row],[Current Week Low]])-1</f>
        <v>8.5555555555556495E-3</v>
      </c>
      <c r="AF577" s="1">
        <f>(Table2[[#This Row],[Current Week High]]/Table2[[#This Row],[Close Price]])-1</f>
        <v>1.9004076236642131E-2</v>
      </c>
      <c r="AG577" s="1">
        <f>(Table2[[#This Row],[Close Price]]/Table2[[#This Row],[Current Month Low]])-1</f>
        <v>3.1360072719009313E-2</v>
      </c>
      <c r="AH577" s="1">
        <f>(Table2[[#This Row],[Current Month High]]/Table2[[#This Row],[Close Price]])-1</f>
        <v>2.1262531673460261E-2</v>
      </c>
      <c r="AI577">
        <v>12.9227718409165</v>
      </c>
      <c r="AJ577">
        <v>27.629358830146199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-0.1</v>
      </c>
      <c r="AM577" t="s">
        <v>3215</v>
      </c>
      <c r="AN577">
        <v>3.74</v>
      </c>
      <c r="AO577" t="s">
        <v>3216</v>
      </c>
      <c r="AQ577">
        <f>(Table2[[#This Row],[Sharpe Ratio]]-AVERAGE(Table2[Sharpe Ratio]))/_xlfn.STDEV.P(Table2[Sharpe Ratio])</f>
        <v>-0.73562862250492933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553</v>
      </c>
      <c r="AT577">
        <f>_xlfn.RANK.AVG(Table2[[#This Row],[6M Return vs Nifty Z-Score]],Table2[6M Return vs Nifty Z-Score])</f>
        <v>479</v>
      </c>
      <c r="AU577">
        <f>_xlfn.RANK.AVG(Table2[[#This Row],[Sharpe Ratio Z-Score]],Table2[Sharpe Ratio Z-Score])</f>
        <v>551.5</v>
      </c>
      <c r="AV577">
        <f>(Table2[[#This Row],[Rank 1Y]]+Table2[[#This Row],[Rank 6M]]+Table2[[#This Row],[Rank Sharpe]])/3</f>
        <v>527.83333333333337</v>
      </c>
    </row>
    <row r="578" spans="1:48" x14ac:dyDescent="0.3">
      <c r="A578" t="s">
        <v>944</v>
      </c>
      <c r="B578" t="s">
        <v>945</v>
      </c>
      <c r="C578" t="s">
        <v>3187</v>
      </c>
      <c r="D578" t="s">
        <v>946</v>
      </c>
      <c r="E578">
        <v>16242.92972344</v>
      </c>
      <c r="F578">
        <v>1689.9</v>
      </c>
      <c r="G578">
        <v>-27.003507234028799</v>
      </c>
      <c r="H578">
        <f>(Table2[[#This Row],[1Y Return vs Nifty]]-AVERAGE(Table2[1Y Return vs Nifty]))/_xlfn.STDEV.P(Table2[1Y Return vs Nifty])</f>
        <v>-0.9166458261178777</v>
      </c>
      <c r="I578">
        <v>9.1694812219229291</v>
      </c>
      <c r="J578">
        <f>(Table2[[#This Row],[1M Return vs Nifty]]-AVERAGE(Table2[1M Return vs Nifty]))/_xlfn.STDEV.P(Table2[1M Return vs Nifty])</f>
        <v>0.6424824708488458</v>
      </c>
      <c r="K578">
        <v>13.3195994438114</v>
      </c>
      <c r="L578">
        <f>(Table2[[#This Row],[6M Return vs Nifty]]-AVERAGE(Table2[6M Return vs Nifty]))/_xlfn.STDEV.P(Table2[6M Return vs Nifty])</f>
        <v>-0.1080489619140471</v>
      </c>
      <c r="M578">
        <v>4.0949748035401701</v>
      </c>
      <c r="N578">
        <f>(Table2[[#This Row],[1W Return vs Nifty]]-AVERAGE(Table2[1W Return vs Nifty]))/_xlfn.STDEV.P(Table2[1W Return vs Nifty])</f>
        <v>0.98012513528667444</v>
      </c>
      <c r="O578">
        <v>1562.78</v>
      </c>
      <c r="P578">
        <v>1508.5330368387599</v>
      </c>
      <c r="Q578">
        <v>1479.51172613933</v>
      </c>
      <c r="R578">
        <v>80.958798461170204</v>
      </c>
      <c r="S578" s="1">
        <f>(Table2[[#This Row],[Close Price]]-Table2[[#This Row],[20D EMA]])/Table2[[#This Row],[20D EMA]]</f>
        <v>8.1342223473553618E-2</v>
      </c>
      <c r="T578" s="1">
        <f>(Table2[[#This Row],[Close Price]]-Table2[[#This Row],[50D EMA]])/Table2[[#This Row],[50D EMA]]</f>
        <v>0.12022737237581999</v>
      </c>
      <c r="U578" s="1">
        <f>(Table2[[#This Row],[Close Price]]-Table2[[#This Row],[200D EMA]])/Table2[[#This Row],[200D EMA]]</f>
        <v>0.14220115335595335</v>
      </c>
      <c r="V578">
        <v>1.00483189247152</v>
      </c>
      <c r="W578">
        <v>1657</v>
      </c>
      <c r="X578">
        <v>1704.15</v>
      </c>
      <c r="Y578">
        <v>1657</v>
      </c>
      <c r="Z578">
        <v>1704.15</v>
      </c>
      <c r="AA578">
        <v>1502</v>
      </c>
      <c r="AB578">
        <v>1704.15</v>
      </c>
      <c r="AC578" s="1">
        <f>(Table2[[#This Row],[Close Price]]/Table2[[#This Row],[Day Low]])-1</f>
        <v>1.9855159927580024E-2</v>
      </c>
      <c r="AD578" s="1">
        <f>(Table2[[#This Row],[Day High]]/Table2[[#This Row],[Close Price]])-1</f>
        <v>8.4324516243565739E-3</v>
      </c>
      <c r="AE578" s="1">
        <f>(Table2[[#This Row],[Close Price]]/Table2[[#This Row],[Current Week Low]])-1</f>
        <v>1.9855159927580024E-2</v>
      </c>
      <c r="AF578" s="1">
        <f>(Table2[[#This Row],[Current Week High]]/Table2[[#This Row],[Close Price]])-1</f>
        <v>8.4324516243565739E-3</v>
      </c>
      <c r="AG578" s="1">
        <f>(Table2[[#This Row],[Close Price]]/Table2[[#This Row],[Current Month Low]])-1</f>
        <v>0.12509986684420782</v>
      </c>
      <c r="AH578" s="1">
        <f>(Table2[[#This Row],[Current Month High]]/Table2[[#This Row],[Close Price]])-1</f>
        <v>8.4324516243565739E-3</v>
      </c>
      <c r="AI578">
        <v>8.3141014261198798</v>
      </c>
      <c r="AJ578">
        <v>40.333831589436898</v>
      </c>
      <c r="AK578" t="str">
        <f>IF(AND(Table2[[#This Row],[20D EMA]]&gt;Table2[[#This Row],[50D EMA]],Table2[[#This Row],[50D EMA]]&gt;Table2[[#This Row],[200D EMA]]),"Uptrend","Downtrend/NoTrend")</f>
        <v>Uptrend</v>
      </c>
      <c r="AL578">
        <v>7.0000000000000007E-2</v>
      </c>
      <c r="AM578" t="s">
        <v>3216</v>
      </c>
      <c r="AN578">
        <v>11.97</v>
      </c>
      <c r="AO578" t="s">
        <v>3216</v>
      </c>
      <c r="AP578">
        <v>-7.2484156772090001E-3</v>
      </c>
      <c r="AQ578">
        <f>(Table2[[#This Row],[Sharpe Ratio]]-AVERAGE(Table2[Sharpe Ratio]))/_xlfn.STDEV.P(Table2[Sharpe Ratio])</f>
        <v>-0.81994167823689468</v>
      </c>
      <c r="AR5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-0.22202886013329892</v>
      </c>
      <c r="AS578">
        <f>_xlfn.RANK.AVG(Table2[[#This Row],[1Y Return vs Nifty Z-Score]],Table2[1Y Return vs Nifty Z-Score])</f>
        <v>645</v>
      </c>
      <c r="AT578">
        <f>_xlfn.RANK.AVG(Table2[[#This Row],[6M Return vs Nifty Z-Score]],Table2[6M Return vs Nifty Z-Score])</f>
        <v>344</v>
      </c>
      <c r="AU578">
        <f>_xlfn.RANK.AVG(Table2[[#This Row],[Sharpe Ratio Z-Score]],Table2[Sharpe Ratio Z-Score])</f>
        <v>595</v>
      </c>
      <c r="AV578">
        <f>(Table2[[#This Row],[Rank 1Y]]+Table2[[#This Row],[Rank 6M]]+Table2[[#This Row],[Rank Sharpe]])/3</f>
        <v>528</v>
      </c>
    </row>
    <row r="579" spans="1:48" x14ac:dyDescent="0.3">
      <c r="A579" t="s">
        <v>549</v>
      </c>
      <c r="B579" t="s">
        <v>550</v>
      </c>
      <c r="C579" t="s">
        <v>3170</v>
      </c>
      <c r="D579" t="s">
        <v>40</v>
      </c>
      <c r="E579">
        <v>39356.888484839998</v>
      </c>
      <c r="F579">
        <v>1133.55</v>
      </c>
      <c r="G579">
        <v>-5.0743936613290099</v>
      </c>
      <c r="H579">
        <f>(Table2[[#This Row],[1Y Return vs Nifty]]-AVERAGE(Table2[1Y Return vs Nifty]))/_xlfn.STDEV.P(Table2[1Y Return vs Nifty])</f>
        <v>-0.55155596915197602</v>
      </c>
      <c r="I579">
        <v>7.7491900656832602</v>
      </c>
      <c r="J579">
        <f>(Table2[[#This Row],[1M Return vs Nifty]]-AVERAGE(Table2[1M Return vs Nifty]))/_xlfn.STDEV.P(Table2[1M Return vs Nifty])</f>
        <v>0.50525256120121664</v>
      </c>
      <c r="K579">
        <v>3.40692007563975</v>
      </c>
      <c r="L579">
        <f>(Table2[[#This Row],[6M Return vs Nifty]]-AVERAGE(Table2[6M Return vs Nifty]))/_xlfn.STDEV.P(Table2[6M Return vs Nifty])</f>
        <v>-0.40316174860520049</v>
      </c>
      <c r="M579">
        <v>-0.49710827464627599</v>
      </c>
      <c r="N579">
        <f>(Table2[[#This Row],[1W Return vs Nifty]]-AVERAGE(Table2[1W Return vs Nifty]))/_xlfn.STDEV.P(Table2[1W Return vs Nifty])</f>
        <v>-0.13045973523760512</v>
      </c>
      <c r="O579">
        <v>1108.33</v>
      </c>
      <c r="P579">
        <v>1074.1843507604999</v>
      </c>
      <c r="Q579">
        <v>995.46833145223104</v>
      </c>
      <c r="R579">
        <v>65.001840601909706</v>
      </c>
      <c r="S579" s="1">
        <f>(Table2[[#This Row],[Close Price]]-Table2[[#This Row],[20D EMA]])/Table2[[#This Row],[20D EMA]]</f>
        <v>2.2754955654001992E-2</v>
      </c>
      <c r="T579" s="1">
        <f>(Table2[[#This Row],[Close Price]]-Table2[[#This Row],[50D EMA]])/Table2[[#This Row],[50D EMA]]</f>
        <v>5.526579231718505E-2</v>
      </c>
      <c r="U579" s="1">
        <f>(Table2[[#This Row],[Close Price]]-Table2[[#This Row],[200D EMA]])/Table2[[#This Row],[200D EMA]]</f>
        <v>0.13871025745874765</v>
      </c>
      <c r="V579">
        <v>2.4245101133188398</v>
      </c>
      <c r="W579">
        <v>1124.6500000000001</v>
      </c>
      <c r="X579">
        <v>1146.4000000000001</v>
      </c>
      <c r="Y579">
        <v>1124.6500000000001</v>
      </c>
      <c r="Z579">
        <v>1146.4000000000001</v>
      </c>
      <c r="AA579">
        <v>1076</v>
      </c>
      <c r="AB579">
        <v>1160</v>
      </c>
      <c r="AC579" s="1">
        <f>(Table2[[#This Row],[Close Price]]/Table2[[#This Row],[Day Low]])-1</f>
        <v>7.913573111634653E-3</v>
      </c>
      <c r="AD579" s="1">
        <f>(Table2[[#This Row],[Day High]]/Table2[[#This Row],[Close Price]])-1</f>
        <v>1.1336068104627284E-2</v>
      </c>
      <c r="AE579" s="1">
        <f>(Table2[[#This Row],[Close Price]]/Table2[[#This Row],[Current Week Low]])-1</f>
        <v>7.913573111634653E-3</v>
      </c>
      <c r="AF579" s="1">
        <f>(Table2[[#This Row],[Current Week High]]/Table2[[#This Row],[Close Price]])-1</f>
        <v>1.1336068104627284E-2</v>
      </c>
      <c r="AG579" s="1">
        <f>(Table2[[#This Row],[Close Price]]/Table2[[#This Row],[Current Month Low]])-1</f>
        <v>5.3485130111524226E-2</v>
      </c>
      <c r="AH579" s="1">
        <f>(Table2[[#This Row],[Current Month High]]/Table2[[#This Row],[Close Price]])-1</f>
        <v>2.3333774425477571E-2</v>
      </c>
      <c r="AI579">
        <v>2.33337744254775</v>
      </c>
      <c r="AJ579">
        <v>32.695346795434503</v>
      </c>
      <c r="AK579" t="str">
        <f>IF(AND(Table2[[#This Row],[20D EMA]]&gt;Table2[[#This Row],[50D EMA]],Table2[[#This Row],[50D EMA]]&gt;Table2[[#This Row],[200D EMA]]),"Uptrend","Downtrend/NoTrend")</f>
        <v>Uptrend</v>
      </c>
      <c r="AL579">
        <v>0.15</v>
      </c>
      <c r="AM579" t="s">
        <v>3216</v>
      </c>
      <c r="AN579">
        <v>9.2200000000000006</v>
      </c>
      <c r="AO579" t="s">
        <v>3216</v>
      </c>
      <c r="AP579">
        <v>-3.3191478295911001E-2</v>
      </c>
      <c r="AQ579">
        <f>(Table2[[#This Row],[Sharpe Ratio]]-AVERAGE(Table2[Sharpe Ratio]))/_xlfn.STDEV.P(Table2[Sharpe Ratio])</f>
        <v>-1.1217095378404875</v>
      </c>
      <c r="AR5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-1.7016344296340526</v>
      </c>
      <c r="AS579">
        <f>_xlfn.RANK.AVG(Table2[[#This Row],[1Y Return vs Nifty Z-Score]],Table2[1Y Return vs Nifty Z-Score])</f>
        <v>505</v>
      </c>
      <c r="AT579">
        <f>_xlfn.RANK.AVG(Table2[[#This Row],[6M Return vs Nifty Z-Score]],Table2[6M Return vs Nifty Z-Score])</f>
        <v>438</v>
      </c>
      <c r="AU579">
        <f>_xlfn.RANK.AVG(Table2[[#This Row],[Sharpe Ratio Z-Score]],Table2[Sharpe Ratio Z-Score])</f>
        <v>645</v>
      </c>
      <c r="AV579">
        <f>(Table2[[#This Row],[Rank 1Y]]+Table2[[#This Row],[Rank 6M]]+Table2[[#This Row],[Rank Sharpe]])/3</f>
        <v>529.33333333333337</v>
      </c>
    </row>
    <row r="580" spans="1:48" x14ac:dyDescent="0.3">
      <c r="A580" t="s">
        <v>1833</v>
      </c>
      <c r="B580" t="s">
        <v>1834</v>
      </c>
      <c r="C580" t="s">
        <v>3180</v>
      </c>
      <c r="D580" t="s">
        <v>1542</v>
      </c>
      <c r="E580">
        <v>4209.6750000000002</v>
      </c>
      <c r="F580">
        <v>376.15</v>
      </c>
      <c r="G580">
        <v>-36.743322227849198</v>
      </c>
      <c r="H580">
        <f>(Table2[[#This Row],[1Y Return vs Nifty]]-AVERAGE(Table2[1Y Return vs Nifty]))/_xlfn.STDEV.P(Table2[1Y Return vs Nifty])</f>
        <v>-1.0788004727787937</v>
      </c>
      <c r="I580">
        <v>19.919973860837001</v>
      </c>
      <c r="J580">
        <f>(Table2[[#This Row],[1M Return vs Nifty]]-AVERAGE(Table2[1M Return vs Nifty]))/_xlfn.STDEV.P(Table2[1M Return vs Nifty])</f>
        <v>1.6812055009996654</v>
      </c>
      <c r="K580">
        <v>9.3978215322263008</v>
      </c>
      <c r="L580">
        <f>(Table2[[#This Row],[6M Return vs Nifty]]-AVERAGE(Table2[6M Return vs Nifty]))/_xlfn.STDEV.P(Table2[6M Return vs Nifty])</f>
        <v>-0.22480516528604841</v>
      </c>
      <c r="M580">
        <v>6.9515558692424699</v>
      </c>
      <c r="N580">
        <f>(Table2[[#This Row],[1W Return vs Nifty]]-AVERAGE(Table2[1W Return vs Nifty]))/_xlfn.STDEV.P(Table2[1W Return vs Nifty])</f>
        <v>1.6709827828900372</v>
      </c>
      <c r="O580">
        <v>344.81</v>
      </c>
      <c r="P580">
        <v>332.30179723161899</v>
      </c>
      <c r="Q580">
        <v>341.89712893749902</v>
      </c>
      <c r="R580">
        <v>89.508915811324798</v>
      </c>
      <c r="S580" s="1">
        <f>(Table2[[#This Row],[Close Price]]-Table2[[#This Row],[20D EMA]])/Table2[[#This Row],[20D EMA]]</f>
        <v>9.0890635422406468E-2</v>
      </c>
      <c r="T580" s="1">
        <f>(Table2[[#This Row],[Close Price]]-Table2[[#This Row],[50D EMA]])/Table2[[#This Row],[50D EMA]]</f>
        <v>0.13195295100320562</v>
      </c>
      <c r="U580" s="1">
        <f>(Table2[[#This Row],[Close Price]]-Table2[[#This Row],[200D EMA]])/Table2[[#This Row],[200D EMA]]</f>
        <v>0.10018472857302818</v>
      </c>
      <c r="V580">
        <v>2.5330330848212701</v>
      </c>
      <c r="W580">
        <v>371.05</v>
      </c>
      <c r="X580">
        <v>382.8</v>
      </c>
      <c r="Y580">
        <v>371.05</v>
      </c>
      <c r="Z580">
        <v>382.8</v>
      </c>
      <c r="AA580">
        <v>322.05</v>
      </c>
      <c r="AB580">
        <v>383</v>
      </c>
      <c r="AC580" s="1">
        <f>(Table2[[#This Row],[Close Price]]/Table2[[#This Row],[Day Low]])-1</f>
        <v>1.3744778331761021E-2</v>
      </c>
      <c r="AD580" s="1">
        <f>(Table2[[#This Row],[Day High]]/Table2[[#This Row],[Close Price]])-1</f>
        <v>1.7679117373388342E-2</v>
      </c>
      <c r="AE580" s="1">
        <f>(Table2[[#This Row],[Close Price]]/Table2[[#This Row],[Current Week Low]])-1</f>
        <v>1.3744778331761021E-2</v>
      </c>
      <c r="AF580" s="1">
        <f>(Table2[[#This Row],[Current Week High]]/Table2[[#This Row],[Close Price]])-1</f>
        <v>1.7679117373388342E-2</v>
      </c>
      <c r="AG580" s="1">
        <f>(Table2[[#This Row],[Close Price]]/Table2[[#This Row],[Current Month Low]])-1</f>
        <v>0.16798633752522885</v>
      </c>
      <c r="AH580" s="1">
        <f>(Table2[[#This Row],[Current Month High]]/Table2[[#This Row],[Close Price]])-1</f>
        <v>1.8210820151535412E-2</v>
      </c>
      <c r="AI580">
        <v>24.072843280606101</v>
      </c>
      <c r="AJ580">
        <v>29.528236914600502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0.13</v>
      </c>
      <c r="AM580" t="s">
        <v>3216</v>
      </c>
      <c r="AN580">
        <v>15.08</v>
      </c>
      <c r="AO580" t="s">
        <v>3216</v>
      </c>
      <c r="AP580">
        <v>4.5925122654499996E-3</v>
      </c>
      <c r="AQ580">
        <f>(Table2[[#This Row],[Sharpe Ratio]]-AVERAGE(Table2[Sharpe Ratio]))/_xlfn.STDEV.P(Table2[Sharpe Ratio])</f>
        <v>-0.68220884640073731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685</v>
      </c>
      <c r="AT580">
        <f>_xlfn.RANK.AVG(Table2[[#This Row],[6M Return vs Nifty Z-Score]],Table2[6M Return vs Nifty Z-Score])</f>
        <v>385</v>
      </c>
      <c r="AU580">
        <f>_xlfn.RANK.AVG(Table2[[#This Row],[Sharpe Ratio Z-Score]],Table2[Sharpe Ratio Z-Score])</f>
        <v>518</v>
      </c>
      <c r="AV580">
        <f>(Table2[[#This Row],[Rank 1Y]]+Table2[[#This Row],[Rank 6M]]+Table2[[#This Row],[Rank Sharpe]])/3</f>
        <v>529.33333333333337</v>
      </c>
    </row>
    <row r="581" spans="1:48" x14ac:dyDescent="0.3">
      <c r="A581" t="s">
        <v>1048</v>
      </c>
      <c r="B581" t="s">
        <v>1049</v>
      </c>
      <c r="C581" t="s">
        <v>625</v>
      </c>
      <c r="D581" t="s">
        <v>625</v>
      </c>
      <c r="E581">
        <v>13088.373697036001</v>
      </c>
      <c r="F581">
        <v>26.14</v>
      </c>
      <c r="G581">
        <v>10.0824711840368</v>
      </c>
      <c r="H581">
        <f>(Table2[[#This Row],[1Y Return vs Nifty]]-AVERAGE(Table2[1Y Return vs Nifty]))/_xlfn.STDEV.P(Table2[1Y Return vs Nifty])</f>
        <v>-0.29921482457716408</v>
      </c>
      <c r="I581">
        <v>1.0453781508017701</v>
      </c>
      <c r="J581">
        <f>(Table2[[#This Row],[1M Return vs Nifty]]-AVERAGE(Table2[1M Return vs Nifty]))/_xlfn.STDEV.P(Table2[1M Return vs Nifty])</f>
        <v>-0.14247625083304344</v>
      </c>
      <c r="K581">
        <v>-20.890119748928399</v>
      </c>
      <c r="L581">
        <f>(Table2[[#This Row],[6M Return vs Nifty]]-AVERAGE(Table2[6M Return vs Nifty]))/_xlfn.STDEV.P(Table2[6M Return vs Nifty])</f>
        <v>-1.1265148264821441</v>
      </c>
      <c r="M581">
        <v>-4.2726911840117801</v>
      </c>
      <c r="N581">
        <f>(Table2[[#This Row],[1W Return vs Nifty]]-AVERAGE(Table2[1W Return vs Nifty]))/_xlfn.STDEV.P(Table2[1W Return vs Nifty])</f>
        <v>-1.0435758930156906</v>
      </c>
      <c r="O581">
        <v>26.75</v>
      </c>
      <c r="P581">
        <v>26.8205454479975</v>
      </c>
      <c r="Q581">
        <v>25.803454982599799</v>
      </c>
      <c r="R581">
        <v>42.866769042805998</v>
      </c>
      <c r="S581" s="1">
        <f>(Table2[[#This Row],[Close Price]]-Table2[[#This Row],[20D EMA]])/Table2[[#This Row],[20D EMA]]</f>
        <v>-2.2803738317756988E-2</v>
      </c>
      <c r="T581" s="1">
        <f>(Table2[[#This Row],[Close Price]]-Table2[[#This Row],[50D EMA]])/Table2[[#This Row],[50D EMA]]</f>
        <v>-2.5374034592883739E-2</v>
      </c>
      <c r="U581" s="1">
        <f>(Table2[[#This Row],[Close Price]]-Table2[[#This Row],[200D EMA]])/Table2[[#This Row],[200D EMA]]</f>
        <v>1.3042633927400259E-2</v>
      </c>
      <c r="V581">
        <v>0.90342832890589597</v>
      </c>
      <c r="W581">
        <v>26.08</v>
      </c>
      <c r="X581">
        <v>26.62</v>
      </c>
      <c r="Y581">
        <v>26.08</v>
      </c>
      <c r="Z581">
        <v>26.62</v>
      </c>
      <c r="AA581">
        <v>26</v>
      </c>
      <c r="AB581">
        <v>28.3</v>
      </c>
      <c r="AC581" s="1">
        <f>(Table2[[#This Row],[Close Price]]/Table2[[#This Row],[Day Low]])-1</f>
        <v>2.3006134969325576E-3</v>
      </c>
      <c r="AD581" s="1">
        <f>(Table2[[#This Row],[Day High]]/Table2[[#This Row],[Close Price]])-1</f>
        <v>1.8362662586075107E-2</v>
      </c>
      <c r="AE581" s="1">
        <f>(Table2[[#This Row],[Close Price]]/Table2[[#This Row],[Current Week Low]])-1</f>
        <v>2.3006134969325576E-3</v>
      </c>
      <c r="AF581" s="1">
        <f>(Table2[[#This Row],[Current Week High]]/Table2[[#This Row],[Close Price]])-1</f>
        <v>1.8362662586075107E-2</v>
      </c>
      <c r="AG581" s="1">
        <f>(Table2[[#This Row],[Close Price]]/Table2[[#This Row],[Current Month Low]])-1</f>
        <v>5.3846153846153211E-3</v>
      </c>
      <c r="AH581" s="1">
        <f>(Table2[[#This Row],[Current Month High]]/Table2[[#This Row],[Close Price]])-1</f>
        <v>8.2631981637337315E-2</v>
      </c>
      <c r="AI581">
        <v>49.387911247130802</v>
      </c>
      <c r="AJ581">
        <v>62.360248447204903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-0.16</v>
      </c>
      <c r="AM581" t="s">
        <v>3215</v>
      </c>
      <c r="AN581">
        <v>-5.97</v>
      </c>
      <c r="AO581" t="s">
        <v>3215</v>
      </c>
      <c r="AP581">
        <v>8.4824786641850003E-3</v>
      </c>
      <c r="AQ581">
        <f>(Table2[[#This Row],[Sharpe Ratio]]-AVERAGE(Table2[Sharpe Ratio]))/_xlfn.STDEV.P(Table2[Sharpe Ratio])</f>
        <v>-0.63696103386105929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396</v>
      </c>
      <c r="AT581">
        <f>_xlfn.RANK.AVG(Table2[[#This Row],[6M Return vs Nifty Z-Score]],Table2[6M Return vs Nifty Z-Score])</f>
        <v>688</v>
      </c>
      <c r="AU581">
        <f>_xlfn.RANK.AVG(Table2[[#This Row],[Sharpe Ratio Z-Score]],Table2[Sharpe Ratio Z-Score])</f>
        <v>505</v>
      </c>
      <c r="AV581">
        <f>(Table2[[#This Row],[Rank 1Y]]+Table2[[#This Row],[Rank 6M]]+Table2[[#This Row],[Rank Sharpe]])/3</f>
        <v>529.66666666666663</v>
      </c>
    </row>
    <row r="582" spans="1:48" x14ac:dyDescent="0.3">
      <c r="A582" t="s">
        <v>394</v>
      </c>
      <c r="B582" t="s">
        <v>395</v>
      </c>
      <c r="C582" t="s">
        <v>3169</v>
      </c>
      <c r="D582" t="s">
        <v>258</v>
      </c>
      <c r="E582">
        <v>61147.634690749997</v>
      </c>
      <c r="F582">
        <v>5707.6</v>
      </c>
      <c r="G582">
        <v>-3.3130991060264599</v>
      </c>
      <c r="H582">
        <f>(Table2[[#This Row],[1Y Return vs Nifty]]-AVERAGE(Table2[1Y Return vs Nifty]))/_xlfn.STDEV.P(Table2[1Y Return vs Nifty])</f>
        <v>-0.5222328150199842</v>
      </c>
      <c r="I582">
        <v>11.5977923118849</v>
      </c>
      <c r="J582">
        <f>(Table2[[#This Row],[1M Return vs Nifty]]-AVERAGE(Table2[1M Return vs Nifty]))/_xlfn.STDEV.P(Table2[1M Return vs Nifty])</f>
        <v>0.87710824459096193</v>
      </c>
      <c r="K582">
        <v>-9.30698640009226</v>
      </c>
      <c r="L582">
        <f>(Table2[[#This Row],[6M Return vs Nifty]]-AVERAGE(Table2[6M Return vs Nifty]))/_xlfn.STDEV.P(Table2[6M Return vs Nifty])</f>
        <v>-0.78167054833812488</v>
      </c>
      <c r="M582">
        <v>2.3041974338071398</v>
      </c>
      <c r="N582">
        <f>(Table2[[#This Row],[1W Return vs Nifty]]-AVERAGE(Table2[1W Return vs Nifty]))/_xlfn.STDEV.P(Table2[1W Return vs Nifty])</f>
        <v>0.5470296926649767</v>
      </c>
      <c r="O582">
        <v>5582.56</v>
      </c>
      <c r="P582">
        <v>5348.9095552018098</v>
      </c>
      <c r="Q582">
        <v>5022.7440270943298</v>
      </c>
      <c r="R582">
        <v>69.103193004602105</v>
      </c>
      <c r="S582" s="1">
        <f>(Table2[[#This Row],[Close Price]]-Table2[[#This Row],[20D EMA]])/Table2[[#This Row],[20D EMA]]</f>
        <v>2.23983262159296E-2</v>
      </c>
      <c r="T582" s="1">
        <f>(Table2[[#This Row],[Close Price]]-Table2[[#This Row],[50D EMA]])/Table2[[#This Row],[50D EMA]]</f>
        <v>6.7058610936758953E-2</v>
      </c>
      <c r="U582" s="1">
        <f>(Table2[[#This Row],[Close Price]]-Table2[[#This Row],[200D EMA]])/Table2[[#This Row],[200D EMA]]</f>
        <v>0.13635096059272236</v>
      </c>
      <c r="V582">
        <v>0.64885399294784096</v>
      </c>
      <c r="W582">
        <v>5697.6</v>
      </c>
      <c r="X582">
        <v>5822.9</v>
      </c>
      <c r="Y582">
        <v>5697.6</v>
      </c>
      <c r="Z582">
        <v>5822.9</v>
      </c>
      <c r="AA582">
        <v>5514.8</v>
      </c>
      <c r="AB582">
        <v>5837</v>
      </c>
      <c r="AC582" s="1">
        <f>(Table2[[#This Row],[Close Price]]/Table2[[#This Row],[Day Low]])-1</f>
        <v>1.755124964897492E-3</v>
      </c>
      <c r="AD582" s="1">
        <f>(Table2[[#This Row],[Day High]]/Table2[[#This Row],[Close Price]])-1</f>
        <v>2.0201135328334008E-2</v>
      </c>
      <c r="AE582" s="1">
        <f>(Table2[[#This Row],[Close Price]]/Table2[[#This Row],[Current Week Low]])-1</f>
        <v>1.755124964897492E-3</v>
      </c>
      <c r="AF582" s="1">
        <f>(Table2[[#This Row],[Current Week High]]/Table2[[#This Row],[Close Price]])-1</f>
        <v>2.0201135328334008E-2</v>
      </c>
      <c r="AG582" s="1">
        <f>(Table2[[#This Row],[Close Price]]/Table2[[#This Row],[Current Month Low]])-1</f>
        <v>3.4960470007978639E-2</v>
      </c>
      <c r="AH582" s="1">
        <f>(Table2[[#This Row],[Current Month High]]/Table2[[#This Row],[Close Price]])-1</f>
        <v>2.2671525685051375E-2</v>
      </c>
      <c r="AI582">
        <v>5.12299390286634</v>
      </c>
      <c r="AJ582">
        <v>38.837265872050601</v>
      </c>
      <c r="AK582" t="str">
        <f>IF(AND(Table2[[#This Row],[20D EMA]]&gt;Table2[[#This Row],[50D EMA]],Table2[[#This Row],[50D EMA]]&gt;Table2[[#This Row],[200D EMA]]),"Uptrend","Downtrend/NoTrend")</f>
        <v>Uptrend</v>
      </c>
      <c r="AL582">
        <v>-0.03</v>
      </c>
      <c r="AM582" t="s">
        <v>3215</v>
      </c>
      <c r="AN582">
        <v>-1.77</v>
      </c>
      <c r="AO582" t="s">
        <v>3215</v>
      </c>
      <c r="AP582">
        <v>2.6021683260440001E-3</v>
      </c>
      <c r="AQ582">
        <f>(Table2[[#This Row],[Sharpe Ratio]]-AVERAGE(Table2[Sharpe Ratio]))/_xlfn.STDEV.P(Table2[Sharpe Ratio])</f>
        <v>-0.7053603855731615</v>
      </c>
      <c r="AR5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-0.58512581167533195</v>
      </c>
      <c r="AS582">
        <f>_xlfn.RANK.AVG(Table2[[#This Row],[1Y Return vs Nifty Z-Score]],Table2[1Y Return vs Nifty Z-Score])</f>
        <v>491</v>
      </c>
      <c r="AT582">
        <f>_xlfn.RANK.AVG(Table2[[#This Row],[6M Return vs Nifty Z-Score]],Table2[6M Return vs Nifty Z-Score])</f>
        <v>581</v>
      </c>
      <c r="AU582">
        <f>_xlfn.RANK.AVG(Table2[[#This Row],[Sharpe Ratio Z-Score]],Table2[Sharpe Ratio Z-Score])</f>
        <v>523</v>
      </c>
      <c r="AV582">
        <f>(Table2[[#This Row],[Rank 1Y]]+Table2[[#This Row],[Rank 6M]]+Table2[[#This Row],[Rank Sharpe]])/3</f>
        <v>531.66666666666663</v>
      </c>
    </row>
    <row r="583" spans="1:48" x14ac:dyDescent="0.3">
      <c r="A583" t="s">
        <v>1931</v>
      </c>
      <c r="B583" t="s">
        <v>1932</v>
      </c>
      <c r="C583" t="s">
        <v>3182</v>
      </c>
      <c r="D583" t="s">
        <v>535</v>
      </c>
      <c r="E583">
        <v>3752.0517934949999</v>
      </c>
      <c r="F583">
        <v>330.4</v>
      </c>
      <c r="G583">
        <v>-17.541460294535302</v>
      </c>
      <c r="H583">
        <f>(Table2[[#This Row],[1Y Return vs Nifty]]-AVERAGE(Table2[1Y Return vs Nifty]))/_xlfn.STDEV.P(Table2[1Y Return vs Nifty])</f>
        <v>-0.75911563903156809</v>
      </c>
      <c r="I583">
        <v>-0.10519607551852</v>
      </c>
      <c r="J583">
        <f>(Table2[[#This Row],[1M Return vs Nifty]]-AVERAGE(Table2[1M Return vs Nifty]))/_xlfn.STDEV.P(Table2[1M Return vs Nifty])</f>
        <v>-0.25364584900111109</v>
      </c>
      <c r="K583">
        <v>2.51031789064877</v>
      </c>
      <c r="L583">
        <f>(Table2[[#This Row],[6M Return vs Nifty]]-AVERAGE(Table2[6M Return vs Nifty]))/_xlfn.STDEV.P(Table2[6M Return vs Nifty])</f>
        <v>-0.42985471016871662</v>
      </c>
      <c r="M583">
        <v>-1.2417250380490199</v>
      </c>
      <c r="N583">
        <f>(Table2[[#This Row],[1W Return vs Nifty]]-AVERAGE(Table2[1W Return vs Nifty]))/_xlfn.STDEV.P(Table2[1W Return vs Nifty])</f>
        <v>-0.3105436095259676</v>
      </c>
      <c r="O583">
        <v>338.25</v>
      </c>
      <c r="P583">
        <v>348.55878958502001</v>
      </c>
      <c r="Q583">
        <v>332.89730749551802</v>
      </c>
      <c r="R583">
        <v>51.684645393561603</v>
      </c>
      <c r="S583" s="1">
        <f>(Table2[[#This Row],[Close Price]]-Table2[[#This Row],[20D EMA]])/Table2[[#This Row],[20D EMA]]</f>
        <v>-2.3207686622320835E-2</v>
      </c>
      <c r="T583" s="1">
        <f>(Table2[[#This Row],[Close Price]]-Table2[[#This Row],[50D EMA]])/Table2[[#This Row],[50D EMA]]</f>
        <v>-5.2096777150962545E-2</v>
      </c>
      <c r="U583" s="1">
        <f>(Table2[[#This Row],[Close Price]]-Table2[[#This Row],[200D EMA]])/Table2[[#This Row],[200D EMA]]</f>
        <v>-7.5017353378614106E-3</v>
      </c>
      <c r="V583">
        <v>0.13184241196399901</v>
      </c>
      <c r="W583">
        <v>329</v>
      </c>
      <c r="X583">
        <v>339</v>
      </c>
      <c r="Y583">
        <v>329</v>
      </c>
      <c r="Z583">
        <v>339</v>
      </c>
      <c r="AA583">
        <v>325</v>
      </c>
      <c r="AB583">
        <v>348</v>
      </c>
      <c r="AC583" s="1">
        <f>(Table2[[#This Row],[Close Price]]/Table2[[#This Row],[Day Low]])-1</f>
        <v>4.2553191489360653E-3</v>
      </c>
      <c r="AD583" s="1">
        <f>(Table2[[#This Row],[Day High]]/Table2[[#This Row],[Close Price]])-1</f>
        <v>2.6029055690072633E-2</v>
      </c>
      <c r="AE583" s="1">
        <f>(Table2[[#This Row],[Close Price]]/Table2[[#This Row],[Current Week Low]])-1</f>
        <v>4.2553191489360653E-3</v>
      </c>
      <c r="AF583" s="1">
        <f>(Table2[[#This Row],[Current Week High]]/Table2[[#This Row],[Close Price]])-1</f>
        <v>2.6029055690072633E-2</v>
      </c>
      <c r="AG583" s="1">
        <f>(Table2[[#This Row],[Close Price]]/Table2[[#This Row],[Current Month Low]])-1</f>
        <v>1.6615384615384476E-2</v>
      </c>
      <c r="AH583" s="1">
        <f>(Table2[[#This Row],[Current Month High]]/Table2[[#This Row],[Close Price]])-1</f>
        <v>5.3268765133172025E-2</v>
      </c>
      <c r="AI583">
        <v>36.773607748183998</v>
      </c>
      <c r="AJ583">
        <v>40.416489587760204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-0.17</v>
      </c>
      <c r="AM583" t="s">
        <v>3215</v>
      </c>
      <c r="AN583">
        <v>-2.34</v>
      </c>
      <c r="AO583" t="s">
        <v>3215</v>
      </c>
      <c r="AQ583">
        <f>(Table2[[#This Row],[Sharpe Ratio]]-AVERAGE(Table2[Sharpe Ratio]))/_xlfn.STDEV.P(Table2[Sharpe Ratio])</f>
        <v>-0.73562862250492933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589</v>
      </c>
      <c r="AT583">
        <f>_xlfn.RANK.AVG(Table2[[#This Row],[6M Return vs Nifty Z-Score]],Table2[6M Return vs Nifty Z-Score])</f>
        <v>455</v>
      </c>
      <c r="AU583">
        <f>_xlfn.RANK.AVG(Table2[[#This Row],[Sharpe Ratio Z-Score]],Table2[Sharpe Ratio Z-Score])</f>
        <v>551.5</v>
      </c>
      <c r="AV583">
        <f>(Table2[[#This Row],[Rank 1Y]]+Table2[[#This Row],[Rank 6M]]+Table2[[#This Row],[Rank Sharpe]])/3</f>
        <v>531.83333333333337</v>
      </c>
    </row>
    <row r="584" spans="1:48" x14ac:dyDescent="0.3">
      <c r="A584" t="s">
        <v>1414</v>
      </c>
      <c r="B584" t="s">
        <v>1415</v>
      </c>
      <c r="C584" t="s">
        <v>3182</v>
      </c>
      <c r="D584" t="s">
        <v>211</v>
      </c>
      <c r="E584">
        <v>7986.5680565800003</v>
      </c>
      <c r="F584">
        <v>2139.3000000000002</v>
      </c>
      <c r="G584">
        <v>-1.59881243343053</v>
      </c>
      <c r="H584">
        <f>(Table2[[#This Row],[1Y Return vs Nifty]]-AVERAGE(Table2[1Y Return vs Nifty]))/_xlfn.STDEV.P(Table2[1Y Return vs Nifty])</f>
        <v>-0.4936922780748082</v>
      </c>
      <c r="I584">
        <v>-0.99282287500828303</v>
      </c>
      <c r="J584">
        <f>(Table2[[#This Row],[1M Return vs Nifty]]-AVERAGE(Table2[1M Return vs Nifty]))/_xlfn.STDEV.P(Table2[1M Return vs Nifty])</f>
        <v>-0.33940921164662174</v>
      </c>
      <c r="K584">
        <v>-0.55980108135967599</v>
      </c>
      <c r="L584">
        <f>(Table2[[#This Row],[6M Return vs Nifty]]-AVERAGE(Table2[6M Return vs Nifty]))/_xlfn.STDEV.P(Table2[6M Return vs Nifty])</f>
        <v>-0.52125596825963627</v>
      </c>
      <c r="M584">
        <v>1.56767451761919</v>
      </c>
      <c r="N584">
        <f>(Table2[[#This Row],[1W Return vs Nifty]]-AVERAGE(Table2[1W Return vs Nifty]))/_xlfn.STDEV.P(Table2[1W Return vs Nifty])</f>
        <v>0.36890329695616886</v>
      </c>
      <c r="O584">
        <v>2031.69</v>
      </c>
      <c r="P584">
        <v>2070.0013480217599</v>
      </c>
      <c r="Q584">
        <v>1998.9427336274</v>
      </c>
      <c r="R584">
        <v>67.876909060984403</v>
      </c>
      <c r="S584" s="1">
        <f>(Table2[[#This Row],[Close Price]]-Table2[[#This Row],[20D EMA]])/Table2[[#This Row],[20D EMA]]</f>
        <v>5.2965757571283079E-2</v>
      </c>
      <c r="T584" s="1">
        <f>(Table2[[#This Row],[Close Price]]-Table2[[#This Row],[50D EMA]])/Table2[[#This Row],[50D EMA]]</f>
        <v>3.3477587850107918E-2</v>
      </c>
      <c r="U584" s="1">
        <f>(Table2[[#This Row],[Close Price]]-Table2[[#This Row],[200D EMA]])/Table2[[#This Row],[200D EMA]]</f>
        <v>7.0215751562777165E-2</v>
      </c>
      <c r="V584">
        <v>0.67623580999049104</v>
      </c>
      <c r="W584">
        <v>2010.1</v>
      </c>
      <c r="X584">
        <v>2180</v>
      </c>
      <c r="Y584">
        <v>2010.1</v>
      </c>
      <c r="Z584">
        <v>2180</v>
      </c>
      <c r="AA584">
        <v>1955</v>
      </c>
      <c r="AB584">
        <v>2180</v>
      </c>
      <c r="AC584" s="1">
        <f>(Table2[[#This Row],[Close Price]]/Table2[[#This Row],[Day Low]])-1</f>
        <v>6.4275409183622845E-2</v>
      </c>
      <c r="AD584" s="1">
        <f>(Table2[[#This Row],[Day High]]/Table2[[#This Row],[Close Price]])-1</f>
        <v>1.9024914691721406E-2</v>
      </c>
      <c r="AE584" s="1">
        <f>(Table2[[#This Row],[Close Price]]/Table2[[#This Row],[Current Week Low]])-1</f>
        <v>6.4275409183622845E-2</v>
      </c>
      <c r="AF584" s="1">
        <f>(Table2[[#This Row],[Current Week High]]/Table2[[#This Row],[Close Price]])-1</f>
        <v>1.9024914691721406E-2</v>
      </c>
      <c r="AG584" s="1">
        <f>(Table2[[#This Row],[Close Price]]/Table2[[#This Row],[Current Month Low]])-1</f>
        <v>9.4271099744245523E-2</v>
      </c>
      <c r="AH584" s="1">
        <f>(Table2[[#This Row],[Current Month High]]/Table2[[#This Row],[Close Price]])-1</f>
        <v>1.9024914691721406E-2</v>
      </c>
      <c r="AI584">
        <v>28.2195110550179</v>
      </c>
      <c r="AJ584">
        <v>46.336958752308597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-0.03</v>
      </c>
      <c r="AM584" t="s">
        <v>3215</v>
      </c>
      <c r="AN584">
        <v>7.07</v>
      </c>
      <c r="AO584" t="s">
        <v>3216</v>
      </c>
      <c r="AP584">
        <v>-2.1066917587994002E-2</v>
      </c>
      <c r="AQ584">
        <f>(Table2[[#This Row],[Sharpe Ratio]]-AVERAGE(Table2[Sharpe Ratio]))/_xlfn.STDEV.P(Table2[Sharpe Ratio])</f>
        <v>-0.98067750984760316</v>
      </c>
      <c r="AR5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4">
        <f>_xlfn.RANK.AVG(Table2[[#This Row],[1Y Return vs Nifty Z-Score]],Table2[1Y Return vs Nifty Z-Score])</f>
        <v>477</v>
      </c>
      <c r="AT584">
        <f>_xlfn.RANK.AVG(Table2[[#This Row],[6M Return vs Nifty Z-Score]],Table2[6M Return vs Nifty Z-Score])</f>
        <v>493</v>
      </c>
      <c r="AU584">
        <f>_xlfn.RANK.AVG(Table2[[#This Row],[Sharpe Ratio Z-Score]],Table2[Sharpe Ratio Z-Score])</f>
        <v>626</v>
      </c>
      <c r="AV584">
        <f>(Table2[[#This Row],[Rank 1Y]]+Table2[[#This Row],[Rank 6M]]+Table2[[#This Row],[Rank Sharpe]])/3</f>
        <v>532</v>
      </c>
    </row>
    <row r="585" spans="1:48" x14ac:dyDescent="0.3">
      <c r="A585" t="s">
        <v>1307</v>
      </c>
      <c r="B585" t="s">
        <v>1308</v>
      </c>
      <c r="C585" t="s">
        <v>3184</v>
      </c>
      <c r="D585" t="s">
        <v>282</v>
      </c>
      <c r="E585">
        <v>8739.5903294250002</v>
      </c>
      <c r="F585">
        <v>699.6</v>
      </c>
      <c r="G585">
        <v>-9.9968685962622192</v>
      </c>
      <c r="H585">
        <f>(Table2[[#This Row],[1Y Return vs Nifty]]-AVERAGE(Table2[1Y Return vs Nifty]))/_xlfn.STDEV.P(Table2[1Y Return vs Nifty])</f>
        <v>-0.63350846868895327</v>
      </c>
      <c r="I585">
        <v>-6.3862807327151296</v>
      </c>
      <c r="J585">
        <f>(Table2[[#This Row],[1M Return vs Nifty]]-AVERAGE(Table2[1M Return vs Nifty]))/_xlfn.STDEV.P(Table2[1M Return vs Nifty])</f>
        <v>-0.86053034321868183</v>
      </c>
      <c r="K585">
        <v>-1.3911632958598401</v>
      </c>
      <c r="L585">
        <f>(Table2[[#This Row],[6M Return vs Nifty]]-AVERAGE(Table2[6M Return vs Nifty]))/_xlfn.STDEV.P(Table2[6M Return vs Nifty])</f>
        <v>-0.54600665480546018</v>
      </c>
      <c r="M585">
        <v>-2.9384959118536398</v>
      </c>
      <c r="N585">
        <f>(Table2[[#This Row],[1W Return vs Nifty]]-AVERAGE(Table2[1W Return vs Nifty]))/_xlfn.STDEV.P(Table2[1W Return vs Nifty])</f>
        <v>-0.72090379445926867</v>
      </c>
      <c r="O585">
        <v>726.91</v>
      </c>
      <c r="P585">
        <v>723.04873891038301</v>
      </c>
      <c r="Q585">
        <v>673.19331837782102</v>
      </c>
      <c r="R585">
        <v>38.863474925808603</v>
      </c>
      <c r="S585" s="1">
        <f>(Table2[[#This Row],[Close Price]]-Table2[[#This Row],[20D EMA]])/Table2[[#This Row],[20D EMA]]</f>
        <v>-3.7569988031530652E-2</v>
      </c>
      <c r="T585" s="1">
        <f>(Table2[[#This Row],[Close Price]]-Table2[[#This Row],[50D EMA]])/Table2[[#This Row],[50D EMA]]</f>
        <v>-3.2430371078054389E-2</v>
      </c>
      <c r="U585" s="1">
        <f>(Table2[[#This Row],[Close Price]]-Table2[[#This Row],[200D EMA]])/Table2[[#This Row],[200D EMA]]</f>
        <v>3.922600076573933E-2</v>
      </c>
      <c r="V585">
        <v>0.50818543024812401</v>
      </c>
      <c r="W585">
        <v>696.1</v>
      </c>
      <c r="X585">
        <v>715.9</v>
      </c>
      <c r="Y585">
        <v>696.1</v>
      </c>
      <c r="Z585">
        <v>715.9</v>
      </c>
      <c r="AA585">
        <v>696.1</v>
      </c>
      <c r="AB585">
        <v>753.85</v>
      </c>
      <c r="AC585" s="1">
        <f>(Table2[[#This Row],[Close Price]]/Table2[[#This Row],[Day Low]])-1</f>
        <v>5.0280132164919333E-3</v>
      </c>
      <c r="AD585" s="1">
        <f>(Table2[[#This Row],[Day High]]/Table2[[#This Row],[Close Price]])-1</f>
        <v>2.3299028016009027E-2</v>
      </c>
      <c r="AE585" s="1">
        <f>(Table2[[#This Row],[Close Price]]/Table2[[#This Row],[Current Week Low]])-1</f>
        <v>5.0280132164919333E-3</v>
      </c>
      <c r="AF585" s="1">
        <f>(Table2[[#This Row],[Current Week High]]/Table2[[#This Row],[Close Price]])-1</f>
        <v>2.3299028016009027E-2</v>
      </c>
      <c r="AG585" s="1">
        <f>(Table2[[#This Row],[Close Price]]/Table2[[#This Row],[Current Month Low]])-1</f>
        <v>5.0280132164919333E-3</v>
      </c>
      <c r="AH585" s="1">
        <f>(Table2[[#This Row],[Current Month High]]/Table2[[#This Row],[Close Price]])-1</f>
        <v>7.7544311034877023E-2</v>
      </c>
      <c r="AI585">
        <v>19.739851343624899</v>
      </c>
      <c r="AJ585">
        <v>37.163023233016297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0.04</v>
      </c>
      <c r="AM585" t="s">
        <v>3216</v>
      </c>
      <c r="AN585">
        <v>-6.53</v>
      </c>
      <c r="AO585" t="s">
        <v>3215</v>
      </c>
      <c r="AQ585">
        <f>(Table2[[#This Row],[Sharpe Ratio]]-AVERAGE(Table2[Sharpe Ratio]))/_xlfn.STDEV.P(Table2[Sharpe Ratio])</f>
        <v>-0.73562862250492933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-3.4965778836772934</v>
      </c>
      <c r="AS585">
        <f>_xlfn.RANK.AVG(Table2[[#This Row],[1Y Return vs Nifty Z-Score]],Table2[1Y Return vs Nifty Z-Score])</f>
        <v>545</v>
      </c>
      <c r="AT585">
        <f>_xlfn.RANK.AVG(Table2[[#This Row],[6M Return vs Nifty Z-Score]],Table2[6M Return vs Nifty Z-Score])</f>
        <v>500</v>
      </c>
      <c r="AU585">
        <f>_xlfn.RANK.AVG(Table2[[#This Row],[Sharpe Ratio Z-Score]],Table2[Sharpe Ratio Z-Score])</f>
        <v>551.5</v>
      </c>
      <c r="AV585">
        <f>(Table2[[#This Row],[Rank 1Y]]+Table2[[#This Row],[Rank 6M]]+Table2[[#This Row],[Rank Sharpe]])/3</f>
        <v>532.16666666666663</v>
      </c>
    </row>
    <row r="586" spans="1:48" x14ac:dyDescent="0.3">
      <c r="A586" t="s">
        <v>1675</v>
      </c>
      <c r="B586" t="s">
        <v>1676</v>
      </c>
      <c r="C586" t="s">
        <v>3178</v>
      </c>
      <c r="D586" t="s">
        <v>75</v>
      </c>
      <c r="E586">
        <v>5249.2662190239998</v>
      </c>
      <c r="F586">
        <v>236.33</v>
      </c>
      <c r="G586">
        <v>-0.235884736655119</v>
      </c>
      <c r="H586">
        <f>(Table2[[#This Row],[1Y Return vs Nifty]]-AVERAGE(Table2[1Y Return vs Nifty]))/_xlfn.STDEV.P(Table2[1Y Return vs Nifty])</f>
        <v>-0.47100138926067631</v>
      </c>
      <c r="I586">
        <v>2.3382725633026502</v>
      </c>
      <c r="J586">
        <f>(Table2[[#This Row],[1M Return vs Nifty]]-AVERAGE(Table2[1M Return vs Nifty]))/_xlfn.STDEV.P(Table2[1M Return vs Nifty])</f>
        <v>-1.7555538180601422E-2</v>
      </c>
      <c r="K586">
        <v>5.3797298575347297</v>
      </c>
      <c r="L586">
        <f>(Table2[[#This Row],[6M Return vs Nifty]]-AVERAGE(Table2[6M Return vs Nifty]))/_xlfn.STDEV.P(Table2[6M Return vs Nifty])</f>
        <v>-0.34442874910801424</v>
      </c>
      <c r="M586">
        <v>-0.95377403948303396</v>
      </c>
      <c r="N586">
        <f>(Table2[[#This Row],[1W Return vs Nifty]]-AVERAGE(Table2[1W Return vs Nifty]))/_xlfn.STDEV.P(Table2[1W Return vs Nifty])</f>
        <v>-0.24090331404027723</v>
      </c>
      <c r="O586">
        <v>229.68</v>
      </c>
      <c r="P586">
        <v>226.446718693224</v>
      </c>
      <c r="Q586">
        <v>213.73542207408201</v>
      </c>
      <c r="R586">
        <v>58.022608294293001</v>
      </c>
      <c r="S586" s="1">
        <f>(Table2[[#This Row],[Close Price]]-Table2[[#This Row],[20D EMA]])/Table2[[#This Row],[20D EMA]]</f>
        <v>2.8953326367119496E-2</v>
      </c>
      <c r="T586" s="1">
        <f>(Table2[[#This Row],[Close Price]]-Table2[[#This Row],[50D EMA]])/Table2[[#This Row],[50D EMA]]</f>
        <v>4.3645063014427117E-2</v>
      </c>
      <c r="U586" s="1">
        <f>(Table2[[#This Row],[Close Price]]-Table2[[#This Row],[200D EMA]])/Table2[[#This Row],[200D EMA]]</f>
        <v>0.10571283742610799</v>
      </c>
      <c r="V586">
        <v>1.04192759796892</v>
      </c>
      <c r="W586">
        <v>232.97</v>
      </c>
      <c r="X586">
        <v>237.8</v>
      </c>
      <c r="Y586">
        <v>232.97</v>
      </c>
      <c r="Z586">
        <v>237.8</v>
      </c>
      <c r="AA586">
        <v>224</v>
      </c>
      <c r="AB586">
        <v>239.89</v>
      </c>
      <c r="AC586" s="1">
        <f>(Table2[[#This Row],[Close Price]]/Table2[[#This Row],[Day Low]])-1</f>
        <v>1.4422457827188095E-2</v>
      </c>
      <c r="AD586" s="1">
        <f>(Table2[[#This Row],[Day High]]/Table2[[#This Row],[Close Price]])-1</f>
        <v>6.2201159395760541E-3</v>
      </c>
      <c r="AE586" s="1">
        <f>(Table2[[#This Row],[Close Price]]/Table2[[#This Row],[Current Week Low]])-1</f>
        <v>1.4422457827188095E-2</v>
      </c>
      <c r="AF586" s="1">
        <f>(Table2[[#This Row],[Current Week High]]/Table2[[#This Row],[Close Price]])-1</f>
        <v>6.2201159395760541E-3</v>
      </c>
      <c r="AG586" s="1">
        <f>(Table2[[#This Row],[Close Price]]/Table2[[#This Row],[Current Month Low]])-1</f>
        <v>5.5044642857142945E-2</v>
      </c>
      <c r="AH586" s="1">
        <f>(Table2[[#This Row],[Current Month High]]/Table2[[#This Row],[Close Price]])-1</f>
        <v>1.5063682139381251E-2</v>
      </c>
      <c r="AI586">
        <v>4.5148732704269401</v>
      </c>
      <c r="AJ586">
        <v>34.164064717570199</v>
      </c>
      <c r="AK586" t="str">
        <f>IF(AND(Table2[[#This Row],[20D EMA]]&gt;Table2[[#This Row],[50D EMA]],Table2[[#This Row],[50D EMA]]&gt;Table2[[#This Row],[200D EMA]]),"Uptrend","Downtrend/NoTrend")</f>
        <v>Uptrend</v>
      </c>
      <c r="AL586">
        <v>0.04</v>
      </c>
      <c r="AM586" t="s">
        <v>3216</v>
      </c>
      <c r="AN586">
        <v>3.27</v>
      </c>
      <c r="AO586" t="s">
        <v>3216</v>
      </c>
      <c r="AP586">
        <v>-8.4330828559569998E-2</v>
      </c>
      <c r="AQ586">
        <f>(Table2[[#This Row],[Sharpe Ratio]]-AVERAGE(Table2[Sharpe Ratio]))/_xlfn.STDEV.P(Table2[Sharpe Ratio])</f>
        <v>-1.7165588236552602</v>
      </c>
      <c r="AR5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-2.7904478142448297</v>
      </c>
      <c r="AS586">
        <f>_xlfn.RANK.AVG(Table2[[#This Row],[1Y Return vs Nifty Z-Score]],Table2[1Y Return vs Nifty Z-Score])</f>
        <v>464</v>
      </c>
      <c r="AT586">
        <f>_xlfn.RANK.AVG(Table2[[#This Row],[6M Return vs Nifty Z-Score]],Table2[6M Return vs Nifty Z-Score])</f>
        <v>425</v>
      </c>
      <c r="AU586">
        <f>_xlfn.RANK.AVG(Table2[[#This Row],[Sharpe Ratio Z-Score]],Table2[Sharpe Ratio Z-Score])</f>
        <v>709</v>
      </c>
      <c r="AV586">
        <f>(Table2[[#This Row],[Rank 1Y]]+Table2[[#This Row],[Rank 6M]]+Table2[[#This Row],[Rank Sharpe]])/3</f>
        <v>532.66666666666663</v>
      </c>
    </row>
    <row r="587" spans="1:48" x14ac:dyDescent="0.3">
      <c r="A587" t="s">
        <v>346</v>
      </c>
      <c r="B587" t="s">
        <v>347</v>
      </c>
      <c r="C587" t="s">
        <v>3179</v>
      </c>
      <c r="D587" t="s">
        <v>124</v>
      </c>
      <c r="E587">
        <v>74952</v>
      </c>
      <c r="F587">
        <v>935.75</v>
      </c>
      <c r="G587">
        <v>10.034080030691699</v>
      </c>
      <c r="H587">
        <f>(Table2[[#This Row],[1Y Return vs Nifty]]-AVERAGE(Table2[1Y Return vs Nifty]))/_xlfn.STDEV.P(Table2[1Y Return vs Nifty])</f>
        <v>-0.30002047133505094</v>
      </c>
      <c r="I587">
        <v>-1.2577257844060601</v>
      </c>
      <c r="J587">
        <f>(Table2[[#This Row],[1M Return vs Nifty]]-AVERAGE(Table2[1M Return vs Nifty]))/_xlfn.STDEV.P(Table2[1M Return vs Nifty])</f>
        <v>-0.36500438779226313</v>
      </c>
      <c r="K587">
        <v>-13.4246365723317</v>
      </c>
      <c r="L587">
        <f>(Table2[[#This Row],[6M Return vs Nifty]]-AVERAGE(Table2[6M Return vs Nifty]))/_xlfn.STDEV.P(Table2[6M Return vs Nifty])</f>
        <v>-0.90425811238772469</v>
      </c>
      <c r="M587">
        <v>-1.1007508825489301</v>
      </c>
      <c r="N587">
        <f>(Table2[[#This Row],[1W Return vs Nifty]]-AVERAGE(Table2[1W Return vs Nifty]))/_xlfn.STDEV.P(Table2[1W Return vs Nifty])</f>
        <v>-0.27644932996533544</v>
      </c>
      <c r="O587">
        <v>935.55</v>
      </c>
      <c r="P587">
        <v>953.00287635637301</v>
      </c>
      <c r="Q587">
        <v>926.29681510255602</v>
      </c>
      <c r="R587">
        <v>54.025981092891001</v>
      </c>
      <c r="S587" s="1">
        <f>(Table2[[#This Row],[Close Price]]-Table2[[#This Row],[20D EMA]])/Table2[[#This Row],[20D EMA]]</f>
        <v>2.1377799155581796E-4</v>
      </c>
      <c r="T587" s="1">
        <f>(Table2[[#This Row],[Close Price]]-Table2[[#This Row],[50D EMA]])/Table2[[#This Row],[50D EMA]]</f>
        <v>-1.8103698094108729E-2</v>
      </c>
      <c r="U587" s="1">
        <f>(Table2[[#This Row],[Close Price]]-Table2[[#This Row],[200D EMA]])/Table2[[#This Row],[200D EMA]]</f>
        <v>1.0205351830338912E-2</v>
      </c>
      <c r="V587">
        <v>0.75488813638362795</v>
      </c>
      <c r="W587">
        <v>927.7</v>
      </c>
      <c r="X587">
        <v>941.95</v>
      </c>
      <c r="Y587">
        <v>927.7</v>
      </c>
      <c r="Z587">
        <v>941.95</v>
      </c>
      <c r="AA587">
        <v>918.95</v>
      </c>
      <c r="AB587">
        <v>957.1</v>
      </c>
      <c r="AC587" s="1">
        <f>(Table2[[#This Row],[Close Price]]/Table2[[#This Row],[Day Low]])-1</f>
        <v>8.6773741511263491E-3</v>
      </c>
      <c r="AD587" s="1">
        <f>(Table2[[#This Row],[Day High]]/Table2[[#This Row],[Close Price]])-1</f>
        <v>6.6257013091104433E-3</v>
      </c>
      <c r="AE587" s="1">
        <f>(Table2[[#This Row],[Close Price]]/Table2[[#This Row],[Current Week Low]])-1</f>
        <v>8.6773741511263491E-3</v>
      </c>
      <c r="AF587" s="1">
        <f>(Table2[[#This Row],[Current Week High]]/Table2[[#This Row],[Close Price]])-1</f>
        <v>6.6257013091104433E-3</v>
      </c>
      <c r="AG587" s="1">
        <f>(Table2[[#This Row],[Close Price]]/Table2[[#This Row],[Current Month Low]])-1</f>
        <v>1.8281734588388776E-2</v>
      </c>
      <c r="AH587" s="1">
        <f>(Table2[[#This Row],[Current Month High]]/Table2[[#This Row],[Close Price]])-1</f>
        <v>2.2815923056371812E-2</v>
      </c>
      <c r="AI587">
        <v>21.709858402350999</v>
      </c>
      <c r="AJ587">
        <v>47.2346786248131</v>
      </c>
      <c r="AK587" t="str">
        <f>IF(AND(Table2[[#This Row],[20D EMA]]&gt;Table2[[#This Row],[50D EMA]],Table2[[#This Row],[50D EMA]]&gt;Table2[[#This Row],[200D EMA]]),"Uptrend","Downtrend/NoTrend")</f>
        <v>Downtrend/NoTrend</v>
      </c>
      <c r="AL587">
        <v>-0.11</v>
      </c>
      <c r="AM587" t="s">
        <v>3215</v>
      </c>
      <c r="AN587">
        <v>1.38</v>
      </c>
      <c r="AO587" t="s">
        <v>3216</v>
      </c>
      <c r="AP587">
        <v>-1.446796085798E-3</v>
      </c>
      <c r="AQ587">
        <f>(Table2[[#This Row],[Sharpe Ratio]]-AVERAGE(Table2[Sharpe Ratio]))/_xlfn.STDEV.P(Table2[Sharpe Ratio])</f>
        <v>-0.75245765169515999</v>
      </c>
      <c r="AR5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7">
        <f>_xlfn.RANK.AVG(Table2[[#This Row],[1Y Return vs Nifty Z-Score]],Table2[1Y Return vs Nifty Z-Score])</f>
        <v>397</v>
      </c>
      <c r="AT587">
        <f>_xlfn.RANK.AVG(Table2[[#This Row],[6M Return vs Nifty Z-Score]],Table2[6M Return vs Nifty Z-Score])</f>
        <v>628</v>
      </c>
      <c r="AU587">
        <f>_xlfn.RANK.AVG(Table2[[#This Row],[Sharpe Ratio Z-Score]],Table2[Sharpe Ratio Z-Score])</f>
        <v>579</v>
      </c>
      <c r="AV587">
        <f>(Table2[[#This Row],[Rank 1Y]]+Table2[[#This Row],[Rank 6M]]+Table2[[#This Row],[Rank Sharpe]])/3</f>
        <v>534.66666666666663</v>
      </c>
    </row>
    <row r="588" spans="1:48" x14ac:dyDescent="0.3">
      <c r="A588" t="s">
        <v>35</v>
      </c>
      <c r="B588" t="s">
        <v>36</v>
      </c>
      <c r="C588" t="s">
        <v>3172</v>
      </c>
      <c r="D588" t="s">
        <v>37</v>
      </c>
      <c r="E588">
        <v>689123.36918828997</v>
      </c>
      <c r="F588">
        <v>2867.1</v>
      </c>
      <c r="G588">
        <v>-10.502696646745999</v>
      </c>
      <c r="H588">
        <f>(Table2[[#This Row],[1Y Return vs Nifty]]-AVERAGE(Table2[1Y Return vs Nifty]))/_xlfn.STDEV.P(Table2[1Y Return vs Nifty])</f>
        <v>-0.64192981640956381</v>
      </c>
      <c r="I588">
        <v>4.3144201736476901</v>
      </c>
      <c r="J588">
        <f>(Table2[[#This Row],[1M Return vs Nifty]]-AVERAGE(Table2[1M Return vs Nifty]))/_xlfn.STDEV.P(Table2[1M Return vs Nifty])</f>
        <v>0.17338176141930278</v>
      </c>
      <c r="K588">
        <v>9.40088092656889</v>
      </c>
      <c r="L588">
        <f>(Table2[[#This Row],[6M Return vs Nifty]]-AVERAGE(Table2[6M Return vs Nifty]))/_xlfn.STDEV.P(Table2[6M Return vs Nifty])</f>
        <v>-0.22471408331350648</v>
      </c>
      <c r="M588">
        <v>0.69760570501720598</v>
      </c>
      <c r="N588">
        <f>(Table2[[#This Row],[1W Return vs Nifty]]-AVERAGE(Table2[1W Return vs Nifty]))/_xlfn.STDEV.P(Table2[1W Return vs Nifty])</f>
        <v>0.15847912928792982</v>
      </c>
      <c r="O588">
        <v>2840.84</v>
      </c>
      <c r="P588">
        <v>2745.3236629306798</v>
      </c>
      <c r="Q588">
        <v>2563.6678917930399</v>
      </c>
      <c r="R588">
        <v>71.580149619010797</v>
      </c>
      <c r="S588" s="1">
        <f>(Table2[[#This Row],[Close Price]]-Table2[[#This Row],[20D EMA]])/Table2[[#This Row],[20D EMA]]</f>
        <v>9.2437448078736446E-3</v>
      </c>
      <c r="T588" s="1">
        <f>(Table2[[#This Row],[Close Price]]-Table2[[#This Row],[50D EMA]])/Table2[[#This Row],[50D EMA]]</f>
        <v>4.4357734103862199E-2</v>
      </c>
      <c r="U588" s="1">
        <f>(Table2[[#This Row],[Close Price]]-Table2[[#This Row],[200D EMA]])/Table2[[#This Row],[200D EMA]]</f>
        <v>0.11835858660878978</v>
      </c>
      <c r="V588">
        <v>0.96273544078272799</v>
      </c>
      <c r="W588">
        <v>2807.4</v>
      </c>
      <c r="X588">
        <v>2910</v>
      </c>
      <c r="Y588">
        <v>2807.4</v>
      </c>
      <c r="Z588">
        <v>2910</v>
      </c>
      <c r="AA588">
        <v>2771.65</v>
      </c>
      <c r="AB588">
        <v>2963.4</v>
      </c>
      <c r="AC588" s="1">
        <f>(Table2[[#This Row],[Close Price]]/Table2[[#This Row],[Day Low]])-1</f>
        <v>2.1265227612737636E-2</v>
      </c>
      <c r="AD588" s="1">
        <f>(Table2[[#This Row],[Day High]]/Table2[[#This Row],[Close Price]])-1</f>
        <v>1.4962854452233998E-2</v>
      </c>
      <c r="AE588" s="1">
        <f>(Table2[[#This Row],[Close Price]]/Table2[[#This Row],[Current Week Low]])-1</f>
        <v>2.1265227612737636E-2</v>
      </c>
      <c r="AF588" s="1">
        <f>(Table2[[#This Row],[Current Week High]]/Table2[[#This Row],[Close Price]])-1</f>
        <v>1.4962854452233998E-2</v>
      </c>
      <c r="AG588" s="1">
        <f>(Table2[[#This Row],[Close Price]]/Table2[[#This Row],[Current Month Low]])-1</f>
        <v>3.4437970162177756E-2</v>
      </c>
      <c r="AH588" s="1">
        <f>(Table2[[#This Row],[Current Month High]]/Table2[[#This Row],[Close Price]])-1</f>
        <v>3.3587946008161618E-2</v>
      </c>
      <c r="AI588">
        <v>3.35879460081616</v>
      </c>
      <c r="AJ588">
        <v>31.999723763265099</v>
      </c>
      <c r="AK588" t="str">
        <f>IF(AND(Table2[[#This Row],[20D EMA]]&gt;Table2[[#This Row],[50D EMA]],Table2[[#This Row],[50D EMA]]&gt;Table2[[#This Row],[200D EMA]]),"Uptrend","Downtrend/NoTrend")</f>
        <v>Uptrend</v>
      </c>
      <c r="AL588">
        <v>0.02</v>
      </c>
      <c r="AM588" t="s">
        <v>3216</v>
      </c>
      <c r="AN588">
        <v>2.94</v>
      </c>
      <c r="AO588" t="s">
        <v>3216</v>
      </c>
      <c r="AP588">
        <v>-5.3489561341322003E-2</v>
      </c>
      <c r="AQ588">
        <f>(Table2[[#This Row],[Sharpe Ratio]]-AVERAGE(Table2[Sharpe Ratio]))/_xlfn.STDEV.P(Table2[Sharpe Ratio])</f>
        <v>-1.3578153964546515</v>
      </c>
      <c r="AR5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-1.8925984054704894</v>
      </c>
      <c r="AS588">
        <f>_xlfn.RANK.AVG(Table2[[#This Row],[1Y Return vs Nifty Z-Score]],Table2[1Y Return vs Nifty Z-Score])</f>
        <v>549</v>
      </c>
      <c r="AT588">
        <f>_xlfn.RANK.AVG(Table2[[#This Row],[6M Return vs Nifty Z-Score]],Table2[6M Return vs Nifty Z-Score])</f>
        <v>384</v>
      </c>
      <c r="AU588">
        <f>_xlfn.RANK.AVG(Table2[[#This Row],[Sharpe Ratio Z-Score]],Table2[Sharpe Ratio Z-Score])</f>
        <v>671</v>
      </c>
      <c r="AV588">
        <f>(Table2[[#This Row],[Rank 1Y]]+Table2[[#This Row],[Rank 6M]]+Table2[[#This Row],[Rank Sharpe]])/3</f>
        <v>534.66666666666663</v>
      </c>
    </row>
    <row r="589" spans="1:48" x14ac:dyDescent="0.3">
      <c r="A589" t="s">
        <v>1040</v>
      </c>
      <c r="B589" t="s">
        <v>1041</v>
      </c>
      <c r="C589" t="s">
        <v>3179</v>
      </c>
      <c r="D589" t="s">
        <v>493</v>
      </c>
      <c r="E589">
        <v>13261.770667180001</v>
      </c>
      <c r="F589">
        <v>853.3</v>
      </c>
      <c r="G589">
        <v>-38.6071999879494</v>
      </c>
      <c r="H589">
        <f>(Table2[[#This Row],[1Y Return vs Nifty]]-AVERAGE(Table2[1Y Return vs Nifty]))/_xlfn.STDEV.P(Table2[1Y Return vs Nifty])</f>
        <v>-1.1098314974748427</v>
      </c>
      <c r="I589">
        <v>2.2122435831046299</v>
      </c>
      <c r="J589">
        <f>(Table2[[#This Row],[1M Return vs Nifty]]-AVERAGE(Table2[1M Return vs Nifty]))/_xlfn.STDEV.P(Table2[1M Return vs Nifty])</f>
        <v>-2.9732580535316126E-2</v>
      </c>
      <c r="K589">
        <v>1.35168164332846E-2</v>
      </c>
      <c r="L589">
        <f>(Table2[[#This Row],[6M Return vs Nifty]]-AVERAGE(Table2[6M Return vs Nifty]))/_xlfn.STDEV.P(Table2[6M Return vs Nifty])</f>
        <v>-0.50418758178273149</v>
      </c>
      <c r="M589">
        <v>1.7241727567329701</v>
      </c>
      <c r="N589">
        <f>(Table2[[#This Row],[1W Return vs Nifty]]-AVERAGE(Table2[1W Return vs Nifty]))/_xlfn.STDEV.P(Table2[1W Return vs Nifty])</f>
        <v>0.40675204090617945</v>
      </c>
      <c r="O589">
        <v>824.38</v>
      </c>
      <c r="P589">
        <v>825.15527087977296</v>
      </c>
      <c r="Q589">
        <v>825.35298169385203</v>
      </c>
      <c r="R589">
        <v>67.677875728732303</v>
      </c>
      <c r="S589" s="1">
        <f>(Table2[[#This Row],[Close Price]]-Table2[[#This Row],[20D EMA]])/Table2[[#This Row],[20D EMA]]</f>
        <v>3.508090928940532E-2</v>
      </c>
      <c r="T589" s="1">
        <f>(Table2[[#This Row],[Close Price]]-Table2[[#This Row],[50D EMA]])/Table2[[#This Row],[50D EMA]]</f>
        <v>3.4108403731359975E-2</v>
      </c>
      <c r="U589" s="1">
        <f>(Table2[[#This Row],[Close Price]]-Table2[[#This Row],[200D EMA]])/Table2[[#This Row],[200D EMA]]</f>
        <v>3.3860686186403463E-2</v>
      </c>
      <c r="V589">
        <v>1.3723744355221601</v>
      </c>
      <c r="W589">
        <v>833.1</v>
      </c>
      <c r="X589">
        <v>866.7</v>
      </c>
      <c r="Y589">
        <v>833.1</v>
      </c>
      <c r="Z589">
        <v>866.7</v>
      </c>
      <c r="AA589">
        <v>789</v>
      </c>
      <c r="AB589">
        <v>889.05</v>
      </c>
      <c r="AC589" s="1">
        <f>(Table2[[#This Row],[Close Price]]/Table2[[#This Row],[Day Low]])-1</f>
        <v>2.424678910094813E-2</v>
      </c>
      <c r="AD589" s="1">
        <f>(Table2[[#This Row],[Day High]]/Table2[[#This Row],[Close Price]])-1</f>
        <v>1.5703738427282454E-2</v>
      </c>
      <c r="AE589" s="1">
        <f>(Table2[[#This Row],[Close Price]]/Table2[[#This Row],[Current Week Low]])-1</f>
        <v>2.424678910094813E-2</v>
      </c>
      <c r="AF589" s="1">
        <f>(Table2[[#This Row],[Current Week High]]/Table2[[#This Row],[Close Price]])-1</f>
        <v>1.5703738427282454E-2</v>
      </c>
      <c r="AG589" s="1">
        <f>(Table2[[#This Row],[Close Price]]/Table2[[#This Row],[Current Month Low]])-1</f>
        <v>8.1495564005069632E-2</v>
      </c>
      <c r="AH589" s="1">
        <f>(Table2[[#This Row],[Current Month High]]/Table2[[#This Row],[Close Price]])-1</f>
        <v>4.1896167819055474E-2</v>
      </c>
      <c r="AI589">
        <v>17.192077815539601</v>
      </c>
      <c r="AJ589">
        <v>20.3610973975597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-0.06</v>
      </c>
      <c r="AM589" t="s">
        <v>3215</v>
      </c>
      <c r="AN589">
        <v>-0.42</v>
      </c>
      <c r="AO589" t="s">
        <v>3215</v>
      </c>
      <c r="AP589">
        <v>3.4038946163658997E-2</v>
      </c>
      <c r="AQ589">
        <f>(Table2[[#This Row],[Sharpe Ratio]]-AVERAGE(Table2[Sharpe Ratio]))/_xlfn.STDEV.P(Table2[Sharpe Ratio])</f>
        <v>-0.33969002119405467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693</v>
      </c>
      <c r="AT589">
        <f>_xlfn.RANK.AVG(Table2[[#This Row],[6M Return vs Nifty Z-Score]],Table2[6M Return vs Nifty Z-Score])</f>
        <v>483</v>
      </c>
      <c r="AU589">
        <f>_xlfn.RANK.AVG(Table2[[#This Row],[Sharpe Ratio Z-Score]],Table2[Sharpe Ratio Z-Score])</f>
        <v>428</v>
      </c>
      <c r="AV589">
        <f>(Table2[[#This Row],[Rank 1Y]]+Table2[[#This Row],[Rank 6M]]+Table2[[#This Row],[Rank Sharpe]])/3</f>
        <v>534.66666666666663</v>
      </c>
    </row>
    <row r="590" spans="1:48" x14ac:dyDescent="0.3">
      <c r="A590" t="s">
        <v>1654</v>
      </c>
      <c r="B590" t="s">
        <v>1655</v>
      </c>
      <c r="C590" t="s">
        <v>3180</v>
      </c>
      <c r="D590" t="s">
        <v>338</v>
      </c>
      <c r="E590">
        <v>5453.6323784400001</v>
      </c>
      <c r="F590">
        <v>253.55</v>
      </c>
      <c r="G590">
        <v>-10.7471430919614</v>
      </c>
      <c r="H590">
        <f>(Table2[[#This Row],[1Y Return vs Nifty]]-AVERAGE(Table2[1Y Return vs Nifty]))/_xlfn.STDEV.P(Table2[1Y Return vs Nifty])</f>
        <v>-0.64599951660166899</v>
      </c>
      <c r="I590">
        <v>-7.34319137050446</v>
      </c>
      <c r="J590">
        <f>(Table2[[#This Row],[1M Return vs Nifty]]-AVERAGE(Table2[1M Return vs Nifty]))/_xlfn.STDEV.P(Table2[1M Return vs Nifty])</f>
        <v>-0.95298797754793885</v>
      </c>
      <c r="K590">
        <v>15.2357305216903</v>
      </c>
      <c r="L590">
        <f>(Table2[[#This Row],[6M Return vs Nifty]]-AVERAGE(Table2[6M Return vs Nifty]))/_xlfn.STDEV.P(Table2[6M Return vs Nifty])</f>
        <v>-5.1003357889565788E-2</v>
      </c>
      <c r="M590">
        <v>-1.9502138440191801</v>
      </c>
      <c r="N590">
        <f>(Table2[[#This Row],[1W Return vs Nifty]]-AVERAGE(Table2[1W Return vs Nifty]))/_xlfn.STDEV.P(Table2[1W Return vs Nifty])</f>
        <v>-0.48189001930325276</v>
      </c>
      <c r="O590">
        <v>262.63</v>
      </c>
      <c r="P590">
        <v>262.25668047573902</v>
      </c>
      <c r="Q590">
        <v>243.35851213256799</v>
      </c>
      <c r="R590">
        <v>34.363985513079101</v>
      </c>
      <c r="S590" s="1">
        <f>(Table2[[#This Row],[Close Price]]-Table2[[#This Row],[20D EMA]])/Table2[[#This Row],[20D EMA]]</f>
        <v>-3.4573354148421671E-2</v>
      </c>
      <c r="T590" s="1">
        <f>(Table2[[#This Row],[Close Price]]-Table2[[#This Row],[50D EMA]])/Table2[[#This Row],[50D EMA]]</f>
        <v>-3.3199079847822784E-2</v>
      </c>
      <c r="U590" s="1">
        <f>(Table2[[#This Row],[Close Price]]-Table2[[#This Row],[200D EMA]])/Table2[[#This Row],[200D EMA]]</f>
        <v>4.1878493495556335E-2</v>
      </c>
      <c r="V590">
        <v>0.48317963424192301</v>
      </c>
      <c r="W590">
        <v>252.05</v>
      </c>
      <c r="X590">
        <v>259</v>
      </c>
      <c r="Y590">
        <v>252.05</v>
      </c>
      <c r="Z590">
        <v>259</v>
      </c>
      <c r="AA590">
        <v>252.05</v>
      </c>
      <c r="AB590">
        <v>270</v>
      </c>
      <c r="AC590" s="1">
        <f>(Table2[[#This Row],[Close Price]]/Table2[[#This Row],[Day Low]])-1</f>
        <v>5.9512001586987662E-3</v>
      </c>
      <c r="AD590" s="1">
        <f>(Table2[[#This Row],[Day High]]/Table2[[#This Row],[Close Price]])-1</f>
        <v>2.1494774206270995E-2</v>
      </c>
      <c r="AE590" s="1">
        <f>(Table2[[#This Row],[Close Price]]/Table2[[#This Row],[Current Week Low]])-1</f>
        <v>5.9512001586987662E-3</v>
      </c>
      <c r="AF590" s="1">
        <f>(Table2[[#This Row],[Current Week High]]/Table2[[#This Row],[Close Price]])-1</f>
        <v>2.1494774206270995E-2</v>
      </c>
      <c r="AG590" s="1">
        <f>(Table2[[#This Row],[Close Price]]/Table2[[#This Row],[Current Month Low]])-1</f>
        <v>5.9512001586987662E-3</v>
      </c>
      <c r="AH590" s="1">
        <f>(Table2[[#This Row],[Current Month High]]/Table2[[#This Row],[Close Price]])-1</f>
        <v>6.4878722145533363E-2</v>
      </c>
      <c r="AI590">
        <v>17.176099388680701</v>
      </c>
      <c r="AJ590">
        <v>34.153439153439102</v>
      </c>
      <c r="AK590" t="str">
        <f>IF(AND(Table2[[#This Row],[20D EMA]]&gt;Table2[[#This Row],[50D EMA]],Table2[[#This Row],[50D EMA]]&gt;Table2[[#This Row],[200D EMA]]),"Uptrend","Downtrend/NoTrend")</f>
        <v>Uptrend</v>
      </c>
      <c r="AL590">
        <v>-0.18</v>
      </c>
      <c r="AM590" t="s">
        <v>3215</v>
      </c>
      <c r="AN590">
        <v>-5.69</v>
      </c>
      <c r="AO590" t="s">
        <v>3215</v>
      </c>
      <c r="AP590">
        <v>-0.10382663345987</v>
      </c>
      <c r="AQ590">
        <f>(Table2[[#This Row],[Sharpe Ratio]]-AVERAGE(Table2[Sharpe Ratio]))/_xlfn.STDEV.P(Table2[Sharpe Ratio])</f>
        <v>-1.9433326399344397</v>
      </c>
      <c r="AR5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-4.0752135112768659</v>
      </c>
      <c r="AS590">
        <f>_xlfn.RANK.AVG(Table2[[#This Row],[1Y Return vs Nifty Z-Score]],Table2[1Y Return vs Nifty Z-Score])</f>
        <v>551</v>
      </c>
      <c r="AT590">
        <f>_xlfn.RANK.AVG(Table2[[#This Row],[6M Return vs Nifty Z-Score]],Table2[6M Return vs Nifty Z-Score])</f>
        <v>328</v>
      </c>
      <c r="AU590">
        <f>_xlfn.RANK.AVG(Table2[[#This Row],[Sharpe Ratio Z-Score]],Table2[Sharpe Ratio Z-Score])</f>
        <v>725</v>
      </c>
      <c r="AV590">
        <f>(Table2[[#This Row],[Rank 1Y]]+Table2[[#This Row],[Rank 6M]]+Table2[[#This Row],[Rank Sharpe]])/3</f>
        <v>534.66666666666663</v>
      </c>
    </row>
    <row r="591" spans="1:48" x14ac:dyDescent="0.3">
      <c r="A591" t="s">
        <v>102</v>
      </c>
      <c r="B591" t="s">
        <v>103</v>
      </c>
      <c r="C591" t="s">
        <v>3170</v>
      </c>
      <c r="D591" t="s">
        <v>40</v>
      </c>
      <c r="E591">
        <v>301911.62476151501</v>
      </c>
      <c r="F591">
        <v>1857.6</v>
      </c>
      <c r="G591">
        <v>-6.6289968408707001</v>
      </c>
      <c r="H591">
        <f>(Table2[[#This Row],[1Y Return vs Nifty]]-AVERAGE(Table2[1Y Return vs Nifty]))/_xlfn.STDEV.P(Table2[1Y Return vs Nifty])</f>
        <v>-0.57743799354735315</v>
      </c>
      <c r="I591">
        <v>19.879087133801601</v>
      </c>
      <c r="J591">
        <f>(Table2[[#This Row],[1M Return vs Nifty]]-AVERAGE(Table2[1M Return vs Nifty]))/_xlfn.STDEV.P(Table2[1M Return vs Nifty])</f>
        <v>1.6772549857604446</v>
      </c>
      <c r="K591">
        <v>2.53119297256853</v>
      </c>
      <c r="L591">
        <f>(Table2[[#This Row],[6M Return vs Nifty]]-AVERAGE(Table2[6M Return vs Nifty]))/_xlfn.STDEV.P(Table2[6M Return vs Nifty])</f>
        <v>-0.4292332330313115</v>
      </c>
      <c r="M591">
        <v>-7.0335095395121394E-2</v>
      </c>
      <c r="N591">
        <f>(Table2[[#This Row],[1W Return vs Nifty]]-AVERAGE(Table2[1W Return vs Nifty]))/_xlfn.STDEV.P(Table2[1W Return vs Nifty])</f>
        <v>-2.7245610416269543E-2</v>
      </c>
      <c r="O591">
        <v>1787.7</v>
      </c>
      <c r="P591">
        <v>1702.0808728213899</v>
      </c>
      <c r="Q591">
        <v>1623.8046335506299</v>
      </c>
      <c r="R591">
        <v>78.631129392369303</v>
      </c>
      <c r="S591" s="1">
        <f>(Table2[[#This Row],[Close Price]]-Table2[[#This Row],[20D EMA]])/Table2[[#This Row],[20D EMA]]</f>
        <v>3.9100520221513599E-2</v>
      </c>
      <c r="T591" s="1">
        <f>(Table2[[#This Row],[Close Price]]-Table2[[#This Row],[50D EMA]])/Table2[[#This Row],[50D EMA]]</f>
        <v>9.1369998724455212E-2</v>
      </c>
      <c r="U591" s="1">
        <f>(Table2[[#This Row],[Close Price]]-Table2[[#This Row],[200D EMA]])/Table2[[#This Row],[200D EMA]]</f>
        <v>0.14397998479543095</v>
      </c>
      <c r="V591">
        <v>1.34278469794668</v>
      </c>
      <c r="W591">
        <v>1838.05</v>
      </c>
      <c r="X591">
        <v>1921</v>
      </c>
      <c r="Y591">
        <v>1838.05</v>
      </c>
      <c r="Z591">
        <v>1921</v>
      </c>
      <c r="AA591">
        <v>1787.8</v>
      </c>
      <c r="AB591">
        <v>1921</v>
      </c>
      <c r="AC591" s="1">
        <f>(Table2[[#This Row],[Close Price]]/Table2[[#This Row],[Day Low]])-1</f>
        <v>1.0636272136231417E-2</v>
      </c>
      <c r="AD591" s="1">
        <f>(Table2[[#This Row],[Day High]]/Table2[[#This Row],[Close Price]])-1</f>
        <v>3.413006029285115E-2</v>
      </c>
      <c r="AE591" s="1">
        <f>(Table2[[#This Row],[Close Price]]/Table2[[#This Row],[Current Week Low]])-1</f>
        <v>1.0636272136231417E-2</v>
      </c>
      <c r="AF591" s="1">
        <f>(Table2[[#This Row],[Current Week High]]/Table2[[#This Row],[Close Price]])-1</f>
        <v>3.413006029285115E-2</v>
      </c>
      <c r="AG591" s="1">
        <f>(Table2[[#This Row],[Close Price]]/Table2[[#This Row],[Current Month Low]])-1</f>
        <v>3.9042398478577045E-2</v>
      </c>
      <c r="AH591" s="1">
        <f>(Table2[[#This Row],[Current Month High]]/Table2[[#This Row],[Close Price]])-1</f>
        <v>3.413006029285115E-2</v>
      </c>
      <c r="AI591">
        <v>3.4130060292851101</v>
      </c>
      <c r="AJ591">
        <v>30.904478348190601</v>
      </c>
      <c r="AK591" t="str">
        <f>IF(AND(Table2[[#This Row],[20D EMA]]&gt;Table2[[#This Row],[50D EMA]],Table2[[#This Row],[50D EMA]]&gt;Table2[[#This Row],[200D EMA]]),"Uptrend","Downtrend/NoTrend")</f>
        <v>Uptrend</v>
      </c>
      <c r="AL591">
        <v>0.14000000000000001</v>
      </c>
      <c r="AM591" t="s">
        <v>3216</v>
      </c>
      <c r="AN591">
        <v>5.81</v>
      </c>
      <c r="AO591" t="s">
        <v>3216</v>
      </c>
      <c r="AP591">
        <v>-2.7469514010609999E-2</v>
      </c>
      <c r="AQ591">
        <f>(Table2[[#This Row],[Sharpe Ratio]]-AVERAGE(Table2[Sharpe Ratio]))/_xlfn.STDEV.P(Table2[Sharpe Ratio])</f>
        <v>-1.0551520561552401</v>
      </c>
      <c r="AR5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-0.41181390738972956</v>
      </c>
      <c r="AS591">
        <f>_xlfn.RANK.AVG(Table2[[#This Row],[1Y Return vs Nifty Z-Score]],Table2[1Y Return vs Nifty Z-Score])</f>
        <v>517</v>
      </c>
      <c r="AT591">
        <f>_xlfn.RANK.AVG(Table2[[#This Row],[6M Return vs Nifty Z-Score]],Table2[6M Return vs Nifty Z-Score])</f>
        <v>453</v>
      </c>
      <c r="AU591">
        <f>_xlfn.RANK.AVG(Table2[[#This Row],[Sharpe Ratio Z-Score]],Table2[Sharpe Ratio Z-Score])</f>
        <v>635</v>
      </c>
      <c r="AV591">
        <f>(Table2[[#This Row],[Rank 1Y]]+Table2[[#This Row],[Rank 6M]]+Table2[[#This Row],[Rank Sharpe]])/3</f>
        <v>535</v>
      </c>
    </row>
    <row r="592" spans="1:48" x14ac:dyDescent="0.3">
      <c r="A592" t="s">
        <v>593</v>
      </c>
      <c r="B592" t="s">
        <v>594</v>
      </c>
      <c r="C592" t="s">
        <v>3170</v>
      </c>
      <c r="D592" t="s">
        <v>553</v>
      </c>
      <c r="E592">
        <v>34126.316820749998</v>
      </c>
      <c r="F592">
        <v>4728.6499999999996</v>
      </c>
      <c r="G592">
        <v>-2.9131748547690499</v>
      </c>
      <c r="H592">
        <f>(Table2[[#This Row],[1Y Return vs Nifty]]-AVERAGE(Table2[1Y Return vs Nifty]))/_xlfn.STDEV.P(Table2[1Y Return vs Nifty])</f>
        <v>-0.51557462123551068</v>
      </c>
      <c r="I592">
        <v>1.3339935994639101</v>
      </c>
      <c r="J592">
        <f>(Table2[[#This Row],[1M Return vs Nifty]]-AVERAGE(Table2[1M Return vs Nifty]))/_xlfn.STDEV.P(Table2[1M Return vs Nifty])</f>
        <v>-0.11458994613501437</v>
      </c>
      <c r="K592">
        <v>-24.732750390005599</v>
      </c>
      <c r="L592">
        <f>(Table2[[#This Row],[6M Return vs Nifty]]-AVERAGE(Table2[6M Return vs Nifty]))/_xlfn.STDEV.P(Table2[6M Return vs Nifty])</f>
        <v>-1.240914717227553</v>
      </c>
      <c r="M592">
        <v>-0.284332877006996</v>
      </c>
      <c r="N592">
        <f>(Table2[[#This Row],[1W Return vs Nifty]]-AVERAGE(Table2[1W Return vs Nifty]))/_xlfn.STDEV.P(Table2[1W Return vs Nifty])</f>
        <v>-7.9000488221696169E-2</v>
      </c>
      <c r="O592">
        <v>4581.55</v>
      </c>
      <c r="P592">
        <v>4481.4812021623102</v>
      </c>
      <c r="Q592">
        <v>4342.2541362927304</v>
      </c>
      <c r="R592">
        <v>64.832964938619398</v>
      </c>
      <c r="S592" s="1">
        <f>(Table2[[#This Row],[Close Price]]-Table2[[#This Row],[20D EMA]])/Table2[[#This Row],[20D EMA]]</f>
        <v>3.2107038011153312E-2</v>
      </c>
      <c r="T592" s="1">
        <f>(Table2[[#This Row],[Close Price]]-Table2[[#This Row],[50D EMA]])/Table2[[#This Row],[50D EMA]]</f>
        <v>5.5153371550109541E-2</v>
      </c>
      <c r="U592" s="1">
        <f>(Table2[[#This Row],[Close Price]]-Table2[[#This Row],[200D EMA]])/Table2[[#This Row],[200D EMA]]</f>
        <v>8.8985087371500765E-2</v>
      </c>
      <c r="V592">
        <v>0.60131121039281199</v>
      </c>
      <c r="W592">
        <v>4630.2</v>
      </c>
      <c r="X592">
        <v>4756.55</v>
      </c>
      <c r="Y592">
        <v>4630.2</v>
      </c>
      <c r="Z592">
        <v>4756.55</v>
      </c>
      <c r="AA592">
        <v>4456.3500000000004</v>
      </c>
      <c r="AB592">
        <v>4766</v>
      </c>
      <c r="AC592" s="1">
        <f>(Table2[[#This Row],[Close Price]]/Table2[[#This Row],[Day Low]])-1</f>
        <v>2.1262580450088553E-2</v>
      </c>
      <c r="AD592" s="1">
        <f>(Table2[[#This Row],[Day High]]/Table2[[#This Row],[Close Price]])-1</f>
        <v>5.9002040751590101E-3</v>
      </c>
      <c r="AE592" s="1">
        <f>(Table2[[#This Row],[Close Price]]/Table2[[#This Row],[Current Week Low]])-1</f>
        <v>2.1262580450088553E-2</v>
      </c>
      <c r="AF592" s="1">
        <f>(Table2[[#This Row],[Current Week High]]/Table2[[#This Row],[Close Price]])-1</f>
        <v>5.9002040751590101E-3</v>
      </c>
      <c r="AG592" s="1">
        <f>(Table2[[#This Row],[Close Price]]/Table2[[#This Row],[Current Month Low]])-1</f>
        <v>6.1103818147138167E-2</v>
      </c>
      <c r="AH592" s="1">
        <f>(Table2[[#This Row],[Current Month High]]/Table2[[#This Row],[Close Price]])-1</f>
        <v>7.8986602941644168E-3</v>
      </c>
      <c r="AI592">
        <v>11.4165776701595</v>
      </c>
      <c r="AJ592">
        <v>29.173382140027801</v>
      </c>
      <c r="AK592" t="str">
        <f>IF(AND(Table2[[#This Row],[20D EMA]]&gt;Table2[[#This Row],[50D EMA]],Table2[[#This Row],[50D EMA]]&gt;Table2[[#This Row],[200D EMA]]),"Uptrend","Downtrend/NoTrend")</f>
        <v>Uptrend</v>
      </c>
      <c r="AL592">
        <v>0.14000000000000001</v>
      </c>
      <c r="AM592" t="s">
        <v>3216</v>
      </c>
      <c r="AN592">
        <v>5.16</v>
      </c>
      <c r="AO592" t="s">
        <v>3216</v>
      </c>
      <c r="AP592">
        <v>3.9842394794166E-2</v>
      </c>
      <c r="AQ592">
        <f>(Table2[[#This Row],[Sharpe Ratio]]-AVERAGE(Table2[Sharpe Ratio]))/_xlfn.STDEV.P(Table2[Sharpe Ratio])</f>
        <v>-0.27218471939961592</v>
      </c>
      <c r="AR5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-2.2222644922193902</v>
      </c>
      <c r="AS592">
        <f>_xlfn.RANK.AVG(Table2[[#This Row],[1Y Return vs Nifty Z-Score]],Table2[1Y Return vs Nifty Z-Score])</f>
        <v>487</v>
      </c>
      <c r="AT592">
        <f>_xlfn.RANK.AVG(Table2[[#This Row],[6M Return vs Nifty Z-Score]],Table2[6M Return vs Nifty Z-Score])</f>
        <v>708</v>
      </c>
      <c r="AU592">
        <f>_xlfn.RANK.AVG(Table2[[#This Row],[Sharpe Ratio Z-Score]],Table2[Sharpe Ratio Z-Score])</f>
        <v>411</v>
      </c>
      <c r="AV592">
        <f>(Table2[[#This Row],[Rank 1Y]]+Table2[[#This Row],[Rank 6M]]+Table2[[#This Row],[Rank Sharpe]])/3</f>
        <v>535.33333333333337</v>
      </c>
    </row>
    <row r="593" spans="1:48" x14ac:dyDescent="0.3">
      <c r="A593" t="s">
        <v>224</v>
      </c>
      <c r="B593" t="s">
        <v>225</v>
      </c>
      <c r="C593" t="s">
        <v>3172</v>
      </c>
      <c r="D593" t="s">
        <v>173</v>
      </c>
      <c r="E593">
        <v>117132.05917028899</v>
      </c>
      <c r="F593">
        <v>661.35</v>
      </c>
      <c r="G593">
        <v>-8.7911473745458792</v>
      </c>
      <c r="H593">
        <f>(Table2[[#This Row],[1Y Return vs Nifty]]-AVERAGE(Table2[1Y Return vs Nifty]))/_xlfn.STDEV.P(Table2[1Y Return vs Nifty])</f>
        <v>-0.61343485345057058</v>
      </c>
      <c r="I593">
        <v>5.5720259156599896</v>
      </c>
      <c r="J593">
        <f>(Table2[[#This Row],[1M Return vs Nifty]]-AVERAGE(Table2[1M Return vs Nifty]))/_xlfn.STDEV.P(Table2[1M Return vs Nifty])</f>
        <v>0.29489284848796365</v>
      </c>
      <c r="K593">
        <v>11.049899777096501</v>
      </c>
      <c r="L593">
        <f>(Table2[[#This Row],[6M Return vs Nifty]]-AVERAGE(Table2[6M Return vs Nifty]))/_xlfn.STDEV.P(Table2[6M Return vs Nifty])</f>
        <v>-0.17562074232963426</v>
      </c>
      <c r="M593">
        <v>-0.21080983233766101</v>
      </c>
      <c r="N593">
        <f>(Table2[[#This Row],[1W Return vs Nifty]]-AVERAGE(Table2[1W Return vs Nifty]))/_xlfn.STDEV.P(Table2[1W Return vs Nifty])</f>
        <v>-6.1219106732210621E-2</v>
      </c>
      <c r="O593">
        <v>649.32000000000005</v>
      </c>
      <c r="P593">
        <v>633.46444006860702</v>
      </c>
      <c r="Q593">
        <v>585.98137098142104</v>
      </c>
      <c r="R593">
        <v>64.002013771981197</v>
      </c>
      <c r="S593" s="1">
        <f>(Table2[[#This Row],[Close Price]]-Table2[[#This Row],[20D EMA]])/Table2[[#This Row],[20D EMA]]</f>
        <v>1.8527074477915313E-2</v>
      </c>
      <c r="T593" s="1">
        <f>(Table2[[#This Row],[Close Price]]-Table2[[#This Row],[50D EMA]])/Table2[[#This Row],[50D EMA]]</f>
        <v>4.4020718713702181E-2</v>
      </c>
      <c r="U593" s="1">
        <f>(Table2[[#This Row],[Close Price]]-Table2[[#This Row],[200D EMA]])/Table2[[#This Row],[200D EMA]]</f>
        <v>0.12861949671258169</v>
      </c>
      <c r="V593">
        <v>0.97371237998181803</v>
      </c>
      <c r="W593">
        <v>658.25</v>
      </c>
      <c r="X593">
        <v>667.85</v>
      </c>
      <c r="Y593">
        <v>658.25</v>
      </c>
      <c r="Z593">
        <v>667.85</v>
      </c>
      <c r="AA593">
        <v>634.20000000000005</v>
      </c>
      <c r="AB593">
        <v>671.5</v>
      </c>
      <c r="AC593" s="1">
        <f>(Table2[[#This Row],[Close Price]]/Table2[[#This Row],[Day Low]])-1</f>
        <v>4.7094568932777303E-3</v>
      </c>
      <c r="AD593" s="1">
        <f>(Table2[[#This Row],[Day High]]/Table2[[#This Row],[Close Price]])-1</f>
        <v>9.8283813411961241E-3</v>
      </c>
      <c r="AE593" s="1">
        <f>(Table2[[#This Row],[Close Price]]/Table2[[#This Row],[Current Week Low]])-1</f>
        <v>4.7094568932777303E-3</v>
      </c>
      <c r="AF593" s="1">
        <f>(Table2[[#This Row],[Current Week High]]/Table2[[#This Row],[Close Price]])-1</f>
        <v>9.8283813411961241E-3</v>
      </c>
      <c r="AG593" s="1">
        <f>(Table2[[#This Row],[Close Price]]/Table2[[#This Row],[Current Month Low]])-1</f>
        <v>4.2809839167454955E-2</v>
      </c>
      <c r="AH593" s="1">
        <f>(Table2[[#This Row],[Current Month High]]/Table2[[#This Row],[Close Price]])-1</f>
        <v>1.5347395478944481E-2</v>
      </c>
      <c r="AI593">
        <v>1.5347395478944399</v>
      </c>
      <c r="AJ593">
        <v>35.190106295993402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-0.03</v>
      </c>
      <c r="AM593" t="s">
        <v>3215</v>
      </c>
      <c r="AN593">
        <v>2.67</v>
      </c>
      <c r="AO593" t="s">
        <v>3216</v>
      </c>
      <c r="AP593">
        <v>-7.6328477550469995E-2</v>
      </c>
      <c r="AQ593">
        <f>(Table2[[#This Row],[Sharpe Ratio]]-AVERAGE(Table2[Sharpe Ratio]))/_xlfn.STDEV.P(Table2[Sharpe Ratio])</f>
        <v>-1.6234760457540911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-2.1788578997785431</v>
      </c>
      <c r="AS593">
        <f>_xlfn.RANK.AVG(Table2[[#This Row],[1Y Return vs Nifty Z-Score]],Table2[1Y Return vs Nifty Z-Score])</f>
        <v>536</v>
      </c>
      <c r="AT593">
        <f>_xlfn.RANK.AVG(Table2[[#This Row],[6M Return vs Nifty Z-Score]],Table2[6M Return vs Nifty Z-Score])</f>
        <v>370</v>
      </c>
      <c r="AU593">
        <f>_xlfn.RANK.AVG(Table2[[#This Row],[Sharpe Ratio Z-Score]],Table2[Sharpe Ratio Z-Score])</f>
        <v>701</v>
      </c>
      <c r="AV593">
        <f>(Table2[[#This Row],[Rank 1Y]]+Table2[[#This Row],[Rank 6M]]+Table2[[#This Row],[Rank Sharpe]])/3</f>
        <v>535.66666666666663</v>
      </c>
    </row>
    <row r="594" spans="1:48" x14ac:dyDescent="0.3">
      <c r="A594" t="s">
        <v>1003</v>
      </c>
      <c r="B594" t="s">
        <v>1004</v>
      </c>
      <c r="C594" t="s">
        <v>3170</v>
      </c>
      <c r="D594" t="s">
        <v>546</v>
      </c>
      <c r="E594">
        <v>14613.492747</v>
      </c>
      <c r="F594">
        <v>1802.9</v>
      </c>
      <c r="G594">
        <v>-17.3656363707982</v>
      </c>
      <c r="H594">
        <f>(Table2[[#This Row],[1Y Return vs Nifty]]-AVERAGE(Table2[1Y Return vs Nifty]))/_xlfn.STDEV.P(Table2[1Y Return vs Nifty])</f>
        <v>-0.75618841030635986</v>
      </c>
      <c r="I594">
        <v>6.6903343701928897</v>
      </c>
      <c r="J594">
        <f>(Table2[[#This Row],[1M Return vs Nifty]]-AVERAGE(Table2[1M Return vs Nifty]))/_xlfn.STDEV.P(Table2[1M Return vs Nifty])</f>
        <v>0.40294489647792731</v>
      </c>
      <c r="K594">
        <v>15.5477146470771</v>
      </c>
      <c r="L594">
        <f>(Table2[[#This Row],[6M Return vs Nifty]]-AVERAGE(Table2[6M Return vs Nifty]))/_xlfn.STDEV.P(Table2[6M Return vs Nifty])</f>
        <v>-4.1715202666677463E-2</v>
      </c>
      <c r="M594">
        <v>-4.7400099400481901</v>
      </c>
      <c r="N594">
        <f>(Table2[[#This Row],[1W Return vs Nifty]]-AVERAGE(Table2[1W Return vs Nifty]))/_xlfn.STDEV.P(Table2[1W Return vs Nifty])</f>
        <v>-1.1565958735625652</v>
      </c>
      <c r="O594">
        <v>1769.53</v>
      </c>
      <c r="P594">
        <v>1740.45129633173</v>
      </c>
      <c r="Q594">
        <v>1655.4427873203399</v>
      </c>
      <c r="R594">
        <v>66.019026975475995</v>
      </c>
      <c r="S594" s="1">
        <f>(Table2[[#This Row],[Close Price]]-Table2[[#This Row],[20D EMA]])/Table2[[#This Row],[20D EMA]]</f>
        <v>1.8858114866659576E-2</v>
      </c>
      <c r="T594" s="1">
        <f>(Table2[[#This Row],[Close Price]]-Table2[[#This Row],[50D EMA]])/Table2[[#This Row],[50D EMA]]</f>
        <v>3.5880753342475265E-2</v>
      </c>
      <c r="U594" s="1">
        <f>(Table2[[#This Row],[Close Price]]-Table2[[#This Row],[200D EMA]])/Table2[[#This Row],[200D EMA]]</f>
        <v>8.907418233302325E-2</v>
      </c>
      <c r="V594">
        <v>1.3770800094311799</v>
      </c>
      <c r="W594">
        <v>1799.05</v>
      </c>
      <c r="X594">
        <v>1870</v>
      </c>
      <c r="Y594">
        <v>1799.05</v>
      </c>
      <c r="Z594">
        <v>1870</v>
      </c>
      <c r="AA594">
        <v>1704.45</v>
      </c>
      <c r="AB594">
        <v>1925</v>
      </c>
      <c r="AC594" s="1">
        <f>(Table2[[#This Row],[Close Price]]/Table2[[#This Row],[Day Low]])-1</f>
        <v>2.1400183430144715E-3</v>
      </c>
      <c r="AD594" s="1">
        <f>(Table2[[#This Row],[Day High]]/Table2[[#This Row],[Close Price]])-1</f>
        <v>3.7217815741305671E-2</v>
      </c>
      <c r="AE594" s="1">
        <f>(Table2[[#This Row],[Close Price]]/Table2[[#This Row],[Current Week Low]])-1</f>
        <v>2.1400183430144715E-3</v>
      </c>
      <c r="AF594" s="1">
        <f>(Table2[[#This Row],[Current Week High]]/Table2[[#This Row],[Close Price]])-1</f>
        <v>3.7217815741305671E-2</v>
      </c>
      <c r="AG594" s="1">
        <f>(Table2[[#This Row],[Close Price]]/Table2[[#This Row],[Current Month Low]])-1</f>
        <v>5.7760567925137174E-2</v>
      </c>
      <c r="AH594" s="1">
        <f>(Table2[[#This Row],[Current Month High]]/Table2[[#This Row],[Close Price]])-1</f>
        <v>6.7724222086638086E-2</v>
      </c>
      <c r="AI594">
        <v>9.7648233401741606</v>
      </c>
      <c r="AJ594">
        <v>37.941851568477396</v>
      </c>
      <c r="AK594" t="str">
        <f>IF(AND(Table2[[#This Row],[20D EMA]]&gt;Table2[[#This Row],[50D EMA]],Table2[[#This Row],[50D EMA]]&gt;Table2[[#This Row],[200D EMA]]),"Uptrend","Downtrend/NoTrend")</f>
        <v>Uptrend</v>
      </c>
      <c r="AL594">
        <v>-0.05</v>
      </c>
      <c r="AM594" t="s">
        <v>3215</v>
      </c>
      <c r="AN594">
        <v>5.39</v>
      </c>
      <c r="AO594" t="s">
        <v>3216</v>
      </c>
      <c r="AP594">
        <v>-7.2073347077659999E-2</v>
      </c>
      <c r="AQ594">
        <f>(Table2[[#This Row],[Sharpe Ratio]]-AVERAGE(Table2[Sharpe Ratio]))/_xlfn.STDEV.P(Table2[Sharpe Ratio])</f>
        <v>-1.573980670671111</v>
      </c>
      <c r="AR5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-3.1255352607287863</v>
      </c>
      <c r="AS594">
        <f>_xlfn.RANK.AVG(Table2[[#This Row],[1Y Return vs Nifty Z-Score]],Table2[1Y Return vs Nifty Z-Score])</f>
        <v>588</v>
      </c>
      <c r="AT594">
        <f>_xlfn.RANK.AVG(Table2[[#This Row],[6M Return vs Nifty Z-Score]],Table2[6M Return vs Nifty Z-Score])</f>
        <v>326</v>
      </c>
      <c r="AU594">
        <f>_xlfn.RANK.AVG(Table2[[#This Row],[Sharpe Ratio Z-Score]],Table2[Sharpe Ratio Z-Score])</f>
        <v>697</v>
      </c>
      <c r="AV594">
        <f>(Table2[[#This Row],[Rank 1Y]]+Table2[[#This Row],[Rank 6M]]+Table2[[#This Row],[Rank Sharpe]])/3</f>
        <v>537</v>
      </c>
    </row>
    <row r="595" spans="1:48" x14ac:dyDescent="0.3">
      <c r="A595" t="s">
        <v>2170</v>
      </c>
      <c r="B595" t="s">
        <v>2171</v>
      </c>
      <c r="C595" t="s">
        <v>3173</v>
      </c>
      <c r="D595" t="s">
        <v>46</v>
      </c>
      <c r="E595">
        <v>2796.7283550500001</v>
      </c>
      <c r="F595">
        <v>695.8</v>
      </c>
      <c r="G595">
        <v>-39.686370100165703</v>
      </c>
      <c r="H595">
        <f>(Table2[[#This Row],[1Y Return vs Nifty]]-AVERAGE(Table2[1Y Return vs Nifty]))/_xlfn.STDEV.P(Table2[1Y Return vs Nifty])</f>
        <v>-1.127798209198267</v>
      </c>
      <c r="I595">
        <v>8.8226499188114899E-2</v>
      </c>
      <c r="J595">
        <f>(Table2[[#This Row],[1M Return vs Nifty]]-AVERAGE(Table2[1M Return vs Nifty]))/_xlfn.STDEV.P(Table2[1M Return vs Nifty])</f>
        <v>-0.23495717215186637</v>
      </c>
      <c r="K595">
        <v>-1.7972827159576901</v>
      </c>
      <c r="L595">
        <f>(Table2[[#This Row],[6M Return vs Nifty]]-AVERAGE(Table2[6M Return vs Nifty]))/_xlfn.STDEV.P(Table2[6M Return vs Nifty])</f>
        <v>-0.55809733476624834</v>
      </c>
      <c r="M595">
        <v>2.74778617450345</v>
      </c>
      <c r="N595">
        <f>(Table2[[#This Row],[1W Return vs Nifty]]-AVERAGE(Table2[1W Return vs Nifty]))/_xlfn.STDEV.P(Table2[1W Return vs Nifty])</f>
        <v>0.65431062285816466</v>
      </c>
      <c r="O595">
        <v>680.39</v>
      </c>
      <c r="P595">
        <v>679.96731434409605</v>
      </c>
      <c r="Q595">
        <v>693.12400393330597</v>
      </c>
      <c r="R595">
        <v>69.577205337465898</v>
      </c>
      <c r="S595" s="1">
        <f>(Table2[[#This Row],[Close Price]]-Table2[[#This Row],[20D EMA]])/Table2[[#This Row],[20D EMA]]</f>
        <v>2.264877496729812E-2</v>
      </c>
      <c r="T595" s="1">
        <f>(Table2[[#This Row],[Close Price]]-Table2[[#This Row],[50D EMA]])/Table2[[#This Row],[50D EMA]]</f>
        <v>2.3284480477089232E-2</v>
      </c>
      <c r="U595" s="1">
        <f>(Table2[[#This Row],[Close Price]]-Table2[[#This Row],[200D EMA]])/Table2[[#This Row],[200D EMA]]</f>
        <v>3.8607753468475662E-3</v>
      </c>
      <c r="V595">
        <v>0.54141962964467705</v>
      </c>
      <c r="W595">
        <v>685.15</v>
      </c>
      <c r="X595">
        <v>720</v>
      </c>
      <c r="Y595">
        <v>685.15</v>
      </c>
      <c r="Z595">
        <v>720</v>
      </c>
      <c r="AA595">
        <v>660.95</v>
      </c>
      <c r="AB595">
        <v>720</v>
      </c>
      <c r="AC595" s="1">
        <f>(Table2[[#This Row],[Close Price]]/Table2[[#This Row],[Day Low]])-1</f>
        <v>1.5544041450777257E-2</v>
      </c>
      <c r="AD595" s="1">
        <f>(Table2[[#This Row],[Day High]]/Table2[[#This Row],[Close Price]])-1</f>
        <v>3.4780109226789424E-2</v>
      </c>
      <c r="AE595" s="1">
        <f>(Table2[[#This Row],[Close Price]]/Table2[[#This Row],[Current Week Low]])-1</f>
        <v>1.5544041450777257E-2</v>
      </c>
      <c r="AF595" s="1">
        <f>(Table2[[#This Row],[Current Week High]]/Table2[[#This Row],[Close Price]])-1</f>
        <v>3.4780109226789424E-2</v>
      </c>
      <c r="AG595" s="1">
        <f>(Table2[[#This Row],[Close Price]]/Table2[[#This Row],[Current Month Low]])-1</f>
        <v>5.2727135184204466E-2</v>
      </c>
      <c r="AH595" s="1">
        <f>(Table2[[#This Row],[Current Month High]]/Table2[[#This Row],[Close Price]])-1</f>
        <v>3.4780109226789424E-2</v>
      </c>
      <c r="AI595">
        <v>17.1313595860879</v>
      </c>
      <c r="AJ595">
        <v>15.985997666277701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0.06</v>
      </c>
      <c r="AM595" t="s">
        <v>3216</v>
      </c>
      <c r="AN595">
        <v>2.4700000000000002</v>
      </c>
      <c r="AO595" t="s">
        <v>3216</v>
      </c>
      <c r="AP595">
        <v>4.0066262842187998E-2</v>
      </c>
      <c r="AQ595">
        <f>(Table2[[#This Row],[Sharpe Ratio]]-AVERAGE(Table2[Sharpe Ratio]))/_xlfn.STDEV.P(Table2[Sharpe Ratio])</f>
        <v>-0.26958070218398722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697</v>
      </c>
      <c r="AT595">
        <f>_xlfn.RANK.AVG(Table2[[#This Row],[6M Return vs Nifty Z-Score]],Table2[6M Return vs Nifty Z-Score])</f>
        <v>505</v>
      </c>
      <c r="AU595">
        <f>_xlfn.RANK.AVG(Table2[[#This Row],[Sharpe Ratio Z-Score]],Table2[Sharpe Ratio Z-Score])</f>
        <v>409</v>
      </c>
      <c r="AV595">
        <f>(Table2[[#This Row],[Rank 1Y]]+Table2[[#This Row],[Rank 6M]]+Table2[[#This Row],[Rank Sharpe]])/3</f>
        <v>537</v>
      </c>
    </row>
    <row r="596" spans="1:48" x14ac:dyDescent="0.3">
      <c r="A596" t="s">
        <v>626</v>
      </c>
      <c r="B596" t="s">
        <v>627</v>
      </c>
      <c r="C596" t="s">
        <v>3170</v>
      </c>
      <c r="D596" t="s">
        <v>51</v>
      </c>
      <c r="E596">
        <v>31136.436182220001</v>
      </c>
      <c r="F596">
        <v>394</v>
      </c>
      <c r="G596">
        <v>-21.518278192198402</v>
      </c>
      <c r="H596">
        <f>(Table2[[#This Row],[1Y Return vs Nifty]]-AVERAGE(Table2[1Y Return vs Nifty]))/_xlfn.STDEV.P(Table2[1Y Return vs Nifty])</f>
        <v>-0.82532423759730156</v>
      </c>
      <c r="I596">
        <v>8.0921955377461305</v>
      </c>
      <c r="J596">
        <f>(Table2[[#This Row],[1M Return vs Nifty]]-AVERAGE(Table2[1M Return vs Nifty]))/_xlfn.STDEV.P(Table2[1M Return vs Nifty])</f>
        <v>0.53839408273575406</v>
      </c>
      <c r="K596">
        <v>-31.7041147657464</v>
      </c>
      <c r="L596">
        <f>(Table2[[#This Row],[6M Return vs Nifty]]-AVERAGE(Table2[6M Return vs Nifty]))/_xlfn.STDEV.P(Table2[6M Return vs Nifty])</f>
        <v>-1.4484609004088784</v>
      </c>
      <c r="M596">
        <v>2.62412556038589</v>
      </c>
      <c r="N596">
        <f>(Table2[[#This Row],[1W Return vs Nifty]]-AVERAGE(Table2[1W Return vs Nifty]))/_xlfn.STDEV.P(Table2[1W Return vs Nifty])</f>
        <v>0.62440358398705142</v>
      </c>
      <c r="O596">
        <v>389.94</v>
      </c>
      <c r="P596">
        <v>394.38104498633197</v>
      </c>
      <c r="Q596">
        <v>415.40609811161198</v>
      </c>
      <c r="R596">
        <v>65.769682880185698</v>
      </c>
      <c r="S596" s="1">
        <f>(Table2[[#This Row],[Close Price]]-Table2[[#This Row],[20D EMA]])/Table2[[#This Row],[20D EMA]]</f>
        <v>1.0411858234600202E-2</v>
      </c>
      <c r="T596" s="1">
        <f>(Table2[[#This Row],[Close Price]]-Table2[[#This Row],[50D EMA]])/Table2[[#This Row],[50D EMA]]</f>
        <v>-9.6618483868862834E-4</v>
      </c>
      <c r="U596" s="1">
        <f>(Table2[[#This Row],[Close Price]]-Table2[[#This Row],[200D EMA]])/Table2[[#This Row],[200D EMA]]</f>
        <v>-5.1530534118111468E-2</v>
      </c>
      <c r="V596">
        <v>0.52225839190413004</v>
      </c>
      <c r="W596">
        <v>392</v>
      </c>
      <c r="X596">
        <v>405.9</v>
      </c>
      <c r="Y596">
        <v>392</v>
      </c>
      <c r="Z596">
        <v>405.9</v>
      </c>
      <c r="AA596">
        <v>373.6</v>
      </c>
      <c r="AB596">
        <v>405.9</v>
      </c>
      <c r="AC596" s="1">
        <f>(Table2[[#This Row],[Close Price]]/Table2[[#This Row],[Day Low]])-1</f>
        <v>5.1020408163264808E-3</v>
      </c>
      <c r="AD596" s="1">
        <f>(Table2[[#This Row],[Day High]]/Table2[[#This Row],[Close Price]])-1</f>
        <v>3.0203045685279095E-2</v>
      </c>
      <c r="AE596" s="1">
        <f>(Table2[[#This Row],[Close Price]]/Table2[[#This Row],[Current Week Low]])-1</f>
        <v>5.1020408163264808E-3</v>
      </c>
      <c r="AF596" s="1">
        <f>(Table2[[#This Row],[Current Week High]]/Table2[[#This Row],[Close Price]])-1</f>
        <v>3.0203045685279095E-2</v>
      </c>
      <c r="AG596" s="1">
        <f>(Table2[[#This Row],[Close Price]]/Table2[[#This Row],[Current Month Low]])-1</f>
        <v>5.4603854389721596E-2</v>
      </c>
      <c r="AH596" s="1">
        <f>(Table2[[#This Row],[Current Month High]]/Table2[[#This Row],[Close Price]])-1</f>
        <v>3.0203045685279095E-2</v>
      </c>
      <c r="AI596">
        <v>31.903553299492302</v>
      </c>
      <c r="AJ596">
        <v>17.1573000297353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-0.05</v>
      </c>
      <c r="AM596" t="s">
        <v>3215</v>
      </c>
      <c r="AN596">
        <v>0.37</v>
      </c>
      <c r="AO596" t="s">
        <v>3216</v>
      </c>
      <c r="AP596">
        <v>8.6177394721218006E-2</v>
      </c>
      <c r="AQ596">
        <f>(Table2[[#This Row],[Sharpe Ratio]]-AVERAGE(Table2[Sharpe Ratio]))/_xlfn.STDEV.P(Table2[Sharpe Ratio])</f>
        <v>0.26678070493079403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613</v>
      </c>
      <c r="AT596">
        <f>_xlfn.RANK.AVG(Table2[[#This Row],[6M Return vs Nifty Z-Score]],Table2[6M Return vs Nifty Z-Score])</f>
        <v>726</v>
      </c>
      <c r="AU596">
        <f>_xlfn.RANK.AVG(Table2[[#This Row],[Sharpe Ratio Z-Score]],Table2[Sharpe Ratio Z-Score])</f>
        <v>273</v>
      </c>
      <c r="AV596">
        <f>(Table2[[#This Row],[Rank 1Y]]+Table2[[#This Row],[Rank 6M]]+Table2[[#This Row],[Rank Sharpe]])/3</f>
        <v>537.33333333333337</v>
      </c>
    </row>
    <row r="597" spans="1:48" x14ac:dyDescent="0.3">
      <c r="A597" t="s">
        <v>1334</v>
      </c>
      <c r="B597" t="s">
        <v>1335</v>
      </c>
      <c r="C597" t="s">
        <v>3184</v>
      </c>
      <c r="D597" t="s">
        <v>467</v>
      </c>
      <c r="E597">
        <v>8590.0779331800004</v>
      </c>
      <c r="F597">
        <v>309.05</v>
      </c>
      <c r="G597">
        <v>-19.342502053016901</v>
      </c>
      <c r="H597">
        <f>(Table2[[#This Row],[1Y Return vs Nifty]]-AVERAGE(Table2[1Y Return vs Nifty]))/_xlfn.STDEV.P(Table2[1Y Return vs Nifty])</f>
        <v>-0.7891005299307724</v>
      </c>
      <c r="I597">
        <v>11.774298199116901</v>
      </c>
      <c r="J597">
        <f>(Table2[[#This Row],[1M Return vs Nifty]]-AVERAGE(Table2[1M Return vs Nifty]))/_xlfn.STDEV.P(Table2[1M Return vs Nifty])</f>
        <v>0.89416241468186874</v>
      </c>
      <c r="K597">
        <v>19.550809509483599</v>
      </c>
      <c r="L597">
        <f>(Table2[[#This Row],[6M Return vs Nifty]]-AVERAGE(Table2[6M Return vs Nifty]))/_xlfn.STDEV.P(Table2[6M Return vs Nifty])</f>
        <v>7.7461907411858114E-2</v>
      </c>
      <c r="M597">
        <v>-1.2761644912683601</v>
      </c>
      <c r="N597">
        <f>(Table2[[#This Row],[1W Return vs Nifty]]-AVERAGE(Table2[1W Return vs Nifty]))/_xlfn.STDEV.P(Table2[1W Return vs Nifty])</f>
        <v>-0.31887271312520671</v>
      </c>
      <c r="O597">
        <v>298.39999999999998</v>
      </c>
      <c r="P597">
        <v>282.085032930549</v>
      </c>
      <c r="Q597">
        <v>267.44241695162998</v>
      </c>
      <c r="R597">
        <v>60.326080185939503</v>
      </c>
      <c r="S597" s="1">
        <f>(Table2[[#This Row],[Close Price]]-Table2[[#This Row],[20D EMA]])/Table2[[#This Row],[20D EMA]]</f>
        <v>3.5690348525469283E-2</v>
      </c>
      <c r="T597" s="1">
        <f>(Table2[[#This Row],[Close Price]]-Table2[[#This Row],[50D EMA]])/Table2[[#This Row],[50D EMA]]</f>
        <v>9.5591626359311094E-2</v>
      </c>
      <c r="U597" s="1">
        <f>(Table2[[#This Row],[Close Price]]-Table2[[#This Row],[200D EMA]])/Table2[[#This Row],[200D EMA]]</f>
        <v>0.15557585637545013</v>
      </c>
      <c r="V597">
        <v>1.2262921949927801</v>
      </c>
      <c r="W597">
        <v>303.85000000000002</v>
      </c>
      <c r="X597">
        <v>314.2</v>
      </c>
      <c r="Y597">
        <v>303.85000000000002</v>
      </c>
      <c r="Z597">
        <v>314.2</v>
      </c>
      <c r="AA597">
        <v>283</v>
      </c>
      <c r="AB597">
        <v>325.5</v>
      </c>
      <c r="AC597" s="1">
        <f>(Table2[[#This Row],[Close Price]]/Table2[[#This Row],[Day Low]])-1</f>
        <v>1.7113707421424929E-2</v>
      </c>
      <c r="AD597" s="1">
        <f>(Table2[[#This Row],[Day High]]/Table2[[#This Row],[Close Price]])-1</f>
        <v>1.6663970231354019E-2</v>
      </c>
      <c r="AE597" s="1">
        <f>(Table2[[#This Row],[Close Price]]/Table2[[#This Row],[Current Week Low]])-1</f>
        <v>1.7113707421424929E-2</v>
      </c>
      <c r="AF597" s="1">
        <f>(Table2[[#This Row],[Current Week High]]/Table2[[#This Row],[Close Price]])-1</f>
        <v>1.6663970231354019E-2</v>
      </c>
      <c r="AG597" s="1">
        <f>(Table2[[#This Row],[Close Price]]/Table2[[#This Row],[Current Month Low]])-1</f>
        <v>9.2049469964664343E-2</v>
      </c>
      <c r="AH597" s="1">
        <f>(Table2[[#This Row],[Current Month High]]/Table2[[#This Row],[Close Price]])-1</f>
        <v>5.3227633069082625E-2</v>
      </c>
      <c r="AI597">
        <v>5.3227633069082598</v>
      </c>
      <c r="AJ597">
        <v>40.477272727272698</v>
      </c>
      <c r="AK597" t="str">
        <f>IF(AND(Table2[[#This Row],[20D EMA]]&gt;Table2[[#This Row],[50D EMA]],Table2[[#This Row],[50D EMA]]&gt;Table2[[#This Row],[200D EMA]]),"Uptrend","Downtrend/NoTrend")</f>
        <v>Uptrend</v>
      </c>
      <c r="AL597">
        <v>0.2</v>
      </c>
      <c r="AM597" t="s">
        <v>3216</v>
      </c>
      <c r="AN597">
        <v>4.3</v>
      </c>
      <c r="AO597" t="s">
        <v>3216</v>
      </c>
      <c r="AP597">
        <v>-0.103329234793548</v>
      </c>
      <c r="AQ597">
        <f>(Table2[[#This Row],[Sharpe Ratio]]-AVERAGE(Table2[Sharpe Ratio]))/_xlfn.STDEV.P(Table2[Sharpe Ratio])</f>
        <v>-1.9375469340171487</v>
      </c>
      <c r="AR5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-2.0738958549794013</v>
      </c>
      <c r="AS597">
        <f>_xlfn.RANK.AVG(Table2[[#This Row],[1Y Return vs Nifty Z-Score]],Table2[1Y Return vs Nifty Z-Score])</f>
        <v>600</v>
      </c>
      <c r="AT597">
        <f>_xlfn.RANK.AVG(Table2[[#This Row],[6M Return vs Nifty Z-Score]],Table2[6M Return vs Nifty Z-Score])</f>
        <v>290</v>
      </c>
      <c r="AU597">
        <f>_xlfn.RANK.AVG(Table2[[#This Row],[Sharpe Ratio Z-Score]],Table2[Sharpe Ratio Z-Score])</f>
        <v>723</v>
      </c>
      <c r="AV597">
        <f>(Table2[[#This Row],[Rank 1Y]]+Table2[[#This Row],[Rank 6M]]+Table2[[#This Row],[Rank Sharpe]])/3</f>
        <v>537.66666666666663</v>
      </c>
    </row>
    <row r="598" spans="1:48" x14ac:dyDescent="0.3">
      <c r="A598" t="s">
        <v>1342</v>
      </c>
      <c r="B598" t="s">
        <v>1343</v>
      </c>
      <c r="C598" t="s">
        <v>3183</v>
      </c>
      <c r="D598" t="s">
        <v>135</v>
      </c>
      <c r="E598">
        <v>8532.0535527600005</v>
      </c>
      <c r="F598">
        <v>546.25</v>
      </c>
      <c r="G598">
        <v>-29.369348601116201</v>
      </c>
      <c r="H598">
        <f>(Table2[[#This Row],[1Y Return vs Nifty]]-AVERAGE(Table2[1Y Return vs Nifty]))/_xlfn.STDEV.P(Table2[1Y Return vs Nifty])</f>
        <v>-0.95603386081661057</v>
      </c>
      <c r="I598">
        <v>-9.4916925902289702</v>
      </c>
      <c r="J598">
        <f>(Table2[[#This Row],[1M Return vs Nifty]]-AVERAGE(Table2[1M Return vs Nifty]))/_xlfn.STDEV.P(Table2[1M Return vs Nifty])</f>
        <v>-1.1605782501236153</v>
      </c>
      <c r="K598">
        <v>-15.056571469069</v>
      </c>
      <c r="L598">
        <f>(Table2[[#This Row],[6M Return vs Nifty]]-AVERAGE(Table2[6M Return vs Nifty]))/_xlfn.STDEV.P(Table2[6M Return vs Nifty])</f>
        <v>-0.95284284283114606</v>
      </c>
      <c r="M598">
        <v>-2.3457503659549399</v>
      </c>
      <c r="N598">
        <f>(Table2[[#This Row],[1W Return vs Nifty]]-AVERAGE(Table2[1W Return vs Nifty]))/_xlfn.STDEV.P(Table2[1W Return vs Nifty])</f>
        <v>-0.57754962944583177</v>
      </c>
      <c r="O598">
        <v>562.08000000000004</v>
      </c>
      <c r="P598">
        <v>577.68718394388895</v>
      </c>
      <c r="Q598">
        <v>572.83207307860505</v>
      </c>
      <c r="R598">
        <v>40.579038822491498</v>
      </c>
      <c r="S598" s="1">
        <f>(Table2[[#This Row],[Close Price]]-Table2[[#This Row],[20D EMA]])/Table2[[#This Row],[20D EMA]]</f>
        <v>-2.8163250782806789E-2</v>
      </c>
      <c r="T598" s="1">
        <f>(Table2[[#This Row],[Close Price]]-Table2[[#This Row],[50D EMA]])/Table2[[#This Row],[50D EMA]]</f>
        <v>-5.4419043415964832E-2</v>
      </c>
      <c r="U598" s="1">
        <f>(Table2[[#This Row],[Close Price]]-Table2[[#This Row],[200D EMA]])/Table2[[#This Row],[200D EMA]]</f>
        <v>-4.6404652127356366E-2</v>
      </c>
      <c r="V598">
        <v>0.66552754172492301</v>
      </c>
      <c r="W598">
        <v>544</v>
      </c>
      <c r="X598">
        <v>551.95000000000005</v>
      </c>
      <c r="Y598">
        <v>544</v>
      </c>
      <c r="Z598">
        <v>551.95000000000005</v>
      </c>
      <c r="AA598">
        <v>533.54999999999995</v>
      </c>
      <c r="AB598">
        <v>573.95000000000005</v>
      </c>
      <c r="AC598" s="1">
        <f>(Table2[[#This Row],[Close Price]]/Table2[[#This Row],[Day Low]])-1</f>
        <v>4.1360294117647189E-3</v>
      </c>
      <c r="AD598" s="1">
        <f>(Table2[[#This Row],[Day High]]/Table2[[#This Row],[Close Price]])-1</f>
        <v>1.0434782608695681E-2</v>
      </c>
      <c r="AE598" s="1">
        <f>(Table2[[#This Row],[Close Price]]/Table2[[#This Row],[Current Week Low]])-1</f>
        <v>4.1360294117647189E-3</v>
      </c>
      <c r="AF598" s="1">
        <f>(Table2[[#This Row],[Current Week High]]/Table2[[#This Row],[Close Price]])-1</f>
        <v>1.0434782608695681E-2</v>
      </c>
      <c r="AG598" s="1">
        <f>(Table2[[#This Row],[Close Price]]/Table2[[#This Row],[Current Month Low]])-1</f>
        <v>2.3802830100271954E-2</v>
      </c>
      <c r="AH598" s="1">
        <f>(Table2[[#This Row],[Current Month High]]/Table2[[#This Row],[Close Price]])-1</f>
        <v>5.0709382151029825E-2</v>
      </c>
      <c r="AI598">
        <v>24.265446224256198</v>
      </c>
      <c r="AJ598">
        <v>14.999999999999901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-0.06</v>
      </c>
      <c r="AM598" t="s">
        <v>3215</v>
      </c>
      <c r="AN598">
        <v>-5.78</v>
      </c>
      <c r="AO598" t="s">
        <v>3215</v>
      </c>
      <c r="AP598">
        <v>7.3999944888073002E-2</v>
      </c>
      <c r="AQ598">
        <f>(Table2[[#This Row],[Sharpe Ratio]]-AVERAGE(Table2[Sharpe Ratio]))/_xlfn.STDEV.P(Table2[Sharpe Ratio])</f>
        <v>0.12513347439413366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659</v>
      </c>
      <c r="AT598">
        <f>_xlfn.RANK.AVG(Table2[[#This Row],[6M Return vs Nifty Z-Score]],Table2[6M Return vs Nifty Z-Score])</f>
        <v>645</v>
      </c>
      <c r="AU598">
        <f>_xlfn.RANK.AVG(Table2[[#This Row],[Sharpe Ratio Z-Score]],Table2[Sharpe Ratio Z-Score])</f>
        <v>310</v>
      </c>
      <c r="AV598">
        <f>(Table2[[#This Row],[Rank 1Y]]+Table2[[#This Row],[Rank 6M]]+Table2[[#This Row],[Rank Sharpe]])/3</f>
        <v>538</v>
      </c>
    </row>
    <row r="599" spans="1:48" x14ac:dyDescent="0.3">
      <c r="A599" t="s">
        <v>745</v>
      </c>
      <c r="B599" t="s">
        <v>746</v>
      </c>
      <c r="C599" t="s">
        <v>3184</v>
      </c>
      <c r="D599" t="s">
        <v>161</v>
      </c>
      <c r="E599">
        <v>23440.494869574999</v>
      </c>
      <c r="F599">
        <v>7899.3</v>
      </c>
      <c r="G599">
        <v>-16.578511950617699</v>
      </c>
      <c r="H599">
        <f>(Table2[[#This Row],[1Y Return vs Nifty]]-AVERAGE(Table2[1Y Return vs Nifty]))/_xlfn.STDEV.P(Table2[1Y Return vs Nifty])</f>
        <v>-0.74308386136846638</v>
      </c>
      <c r="I599">
        <v>-0.83483446018743301</v>
      </c>
      <c r="J599">
        <f>(Table2[[#This Row],[1M Return vs Nifty]]-AVERAGE(Table2[1M Return vs Nifty]))/_xlfn.STDEV.P(Table2[1M Return vs Nifty])</f>
        <v>-0.32414421770788682</v>
      </c>
      <c r="K599">
        <v>16.1491650492984</v>
      </c>
      <c r="L599">
        <f>(Table2[[#This Row],[6M Return vs Nifty]]-AVERAGE(Table2[6M Return vs Nifty]))/_xlfn.STDEV.P(Table2[6M Return vs Nifty])</f>
        <v>-2.3809276562988594E-2</v>
      </c>
      <c r="M599">
        <v>-1.21410722904271</v>
      </c>
      <c r="N599">
        <f>(Table2[[#This Row],[1W Return vs Nifty]]-AVERAGE(Table2[1W Return vs Nifty]))/_xlfn.STDEV.P(Table2[1W Return vs Nifty])</f>
        <v>-0.30386430509762735</v>
      </c>
      <c r="O599">
        <v>7889.94</v>
      </c>
      <c r="P599">
        <v>7578.5175853832197</v>
      </c>
      <c r="Q599">
        <v>6900.3402173628801</v>
      </c>
      <c r="R599">
        <v>53.604934449495303</v>
      </c>
      <c r="S599" s="1">
        <f>(Table2[[#This Row],[Close Price]]-Table2[[#This Row],[20D EMA]])/Table2[[#This Row],[20D EMA]]</f>
        <v>1.1863208085233325E-3</v>
      </c>
      <c r="T599" s="1">
        <f>(Table2[[#This Row],[Close Price]]-Table2[[#This Row],[50D EMA]])/Table2[[#This Row],[50D EMA]]</f>
        <v>4.2327857790483647E-2</v>
      </c>
      <c r="U599" s="1">
        <f>(Table2[[#This Row],[Close Price]]-Table2[[#This Row],[200D EMA]])/Table2[[#This Row],[200D EMA]]</f>
        <v>0.14476964195526215</v>
      </c>
      <c r="V599">
        <v>0.89785089958624498</v>
      </c>
      <c r="W599">
        <v>7890</v>
      </c>
      <c r="X599">
        <v>7980</v>
      </c>
      <c r="Y599">
        <v>7890</v>
      </c>
      <c r="Z599">
        <v>7980</v>
      </c>
      <c r="AA599">
        <v>7770</v>
      </c>
      <c r="AB599">
        <v>8109.95</v>
      </c>
      <c r="AC599" s="1">
        <f>(Table2[[#This Row],[Close Price]]/Table2[[#This Row],[Day Low]])-1</f>
        <v>1.178707224334552E-3</v>
      </c>
      <c r="AD599" s="1">
        <f>(Table2[[#This Row],[Day High]]/Table2[[#This Row],[Close Price]])-1</f>
        <v>1.0216095097033806E-2</v>
      </c>
      <c r="AE599" s="1">
        <f>(Table2[[#This Row],[Close Price]]/Table2[[#This Row],[Current Week Low]])-1</f>
        <v>1.178707224334552E-3</v>
      </c>
      <c r="AF599" s="1">
        <f>(Table2[[#This Row],[Current Week High]]/Table2[[#This Row],[Close Price]])-1</f>
        <v>1.0216095097033806E-2</v>
      </c>
      <c r="AG599" s="1">
        <f>(Table2[[#This Row],[Close Price]]/Table2[[#This Row],[Current Month Low]])-1</f>
        <v>1.6640926640926645E-2</v>
      </c>
      <c r="AH599" s="1">
        <f>(Table2[[#This Row],[Current Month High]]/Table2[[#This Row],[Close Price]])-1</f>
        <v>2.6666919853657767E-2</v>
      </c>
      <c r="AI599">
        <v>2.9888724317344399</v>
      </c>
      <c r="AJ599">
        <v>52.647902837763397</v>
      </c>
      <c r="AK599" t="str">
        <f>IF(AND(Table2[[#This Row],[20D EMA]]&gt;Table2[[#This Row],[50D EMA]],Table2[[#This Row],[50D EMA]]&gt;Table2[[#This Row],[200D EMA]]),"Uptrend","Downtrend/NoTrend")</f>
        <v>Uptrend</v>
      </c>
      <c r="AL599">
        <v>0.22</v>
      </c>
      <c r="AM599" t="s">
        <v>3216</v>
      </c>
      <c r="AN599">
        <v>0.75</v>
      </c>
      <c r="AO599" t="s">
        <v>3216</v>
      </c>
      <c r="AP599">
        <v>-8.9838417142642998E-2</v>
      </c>
      <c r="AQ599">
        <f>(Table2[[#This Row],[Sharpe Ratio]]-AVERAGE(Table2[Sharpe Ratio]))/_xlfn.STDEV.P(Table2[Sharpe Ratio])</f>
        <v>-1.7806227024161665</v>
      </c>
      <c r="AR5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-3.1755243631531358</v>
      </c>
      <c r="AS599">
        <f>_xlfn.RANK.AVG(Table2[[#This Row],[1Y Return vs Nifty Z-Score]],Table2[1Y Return vs Nifty Z-Score])</f>
        <v>584</v>
      </c>
      <c r="AT599">
        <f>_xlfn.RANK.AVG(Table2[[#This Row],[6M Return vs Nifty Z-Score]],Table2[6M Return vs Nifty Z-Score])</f>
        <v>318</v>
      </c>
      <c r="AU599">
        <f>_xlfn.RANK.AVG(Table2[[#This Row],[Sharpe Ratio Z-Score]],Table2[Sharpe Ratio Z-Score])</f>
        <v>713</v>
      </c>
      <c r="AV599">
        <f>(Table2[[#This Row],[Rank 1Y]]+Table2[[#This Row],[Rank 6M]]+Table2[[#This Row],[Rank Sharpe]])/3</f>
        <v>538.33333333333337</v>
      </c>
    </row>
    <row r="600" spans="1:48" x14ac:dyDescent="0.3">
      <c r="A600" t="s">
        <v>898</v>
      </c>
      <c r="B600" t="s">
        <v>899</v>
      </c>
      <c r="C600" t="s">
        <v>3170</v>
      </c>
      <c r="D600" t="s">
        <v>51</v>
      </c>
      <c r="E600">
        <v>17666.914440352</v>
      </c>
      <c r="F600">
        <v>212.62</v>
      </c>
      <c r="G600">
        <v>-16.526862225989699</v>
      </c>
      <c r="H600">
        <f>(Table2[[#This Row],[1Y Return vs Nifty]]-AVERAGE(Table2[1Y Return vs Nifty]))/_xlfn.STDEV.P(Table2[1Y Return vs Nifty])</f>
        <v>-0.74222396383935507</v>
      </c>
      <c r="I600">
        <v>2.6388960918363802</v>
      </c>
      <c r="J600">
        <f>(Table2[[#This Row],[1M Return vs Nifty]]-AVERAGE(Table2[1M Return vs Nifty]))/_xlfn.STDEV.P(Table2[1M Return vs Nifty])</f>
        <v>1.1490998846257082E-2</v>
      </c>
      <c r="K600">
        <v>-16.2271444614397</v>
      </c>
      <c r="L600">
        <f>(Table2[[#This Row],[6M Return vs Nifty]]-AVERAGE(Table2[6M Return vs Nifty]))/_xlfn.STDEV.P(Table2[6M Return vs Nifty])</f>
        <v>-0.98769225588823728</v>
      </c>
      <c r="M600">
        <v>-0.51233698187682397</v>
      </c>
      <c r="N600">
        <f>(Table2[[#This Row],[1W Return vs Nifty]]-AVERAGE(Table2[1W Return vs Nifty]))/_xlfn.STDEV.P(Table2[1W Return vs Nifty])</f>
        <v>-0.1341427635190903</v>
      </c>
      <c r="O600">
        <v>212.11</v>
      </c>
      <c r="P600">
        <v>212.48961959585199</v>
      </c>
      <c r="Q600">
        <v>212.07191098750201</v>
      </c>
      <c r="R600">
        <v>57.1746989445694</v>
      </c>
      <c r="S600" s="1">
        <f>(Table2[[#This Row],[Close Price]]-Table2[[#This Row],[20D EMA]])/Table2[[#This Row],[20D EMA]]</f>
        <v>2.4044128046767756E-3</v>
      </c>
      <c r="T600" s="1">
        <f>(Table2[[#This Row],[Close Price]]-Table2[[#This Row],[50D EMA]])/Table2[[#This Row],[50D EMA]]</f>
        <v>6.1358481603003719E-4</v>
      </c>
      <c r="U600" s="1">
        <f>(Table2[[#This Row],[Close Price]]-Table2[[#This Row],[200D EMA]])/Table2[[#This Row],[200D EMA]]</f>
        <v>2.584448878429246E-3</v>
      </c>
      <c r="V600">
        <v>0.43159771474124597</v>
      </c>
      <c r="W600">
        <v>212.07</v>
      </c>
      <c r="X600">
        <v>216.7</v>
      </c>
      <c r="Y600">
        <v>212.07</v>
      </c>
      <c r="Z600">
        <v>216.7</v>
      </c>
      <c r="AA600">
        <v>205.55</v>
      </c>
      <c r="AB600">
        <v>221.95</v>
      </c>
      <c r="AC600" s="1">
        <f>(Table2[[#This Row],[Close Price]]/Table2[[#This Row],[Day Low]])-1</f>
        <v>2.5934832838214739E-3</v>
      </c>
      <c r="AD600" s="1">
        <f>(Table2[[#This Row],[Day High]]/Table2[[#This Row],[Close Price]])-1</f>
        <v>1.918916376634372E-2</v>
      </c>
      <c r="AE600" s="1">
        <f>(Table2[[#This Row],[Close Price]]/Table2[[#This Row],[Current Week Low]])-1</f>
        <v>2.5934832838214739E-3</v>
      </c>
      <c r="AF600" s="1">
        <f>(Table2[[#This Row],[Current Week High]]/Table2[[#This Row],[Close Price]])-1</f>
        <v>1.918916376634372E-2</v>
      </c>
      <c r="AG600" s="1">
        <f>(Table2[[#This Row],[Close Price]]/Table2[[#This Row],[Current Month Low]])-1</f>
        <v>3.4395524203356898E-2</v>
      </c>
      <c r="AH600" s="1">
        <f>(Table2[[#This Row],[Current Month High]]/Table2[[#This Row],[Close Price]])-1</f>
        <v>4.3881102436271302E-2</v>
      </c>
      <c r="AI600">
        <v>36.040824005267602</v>
      </c>
      <c r="AJ600">
        <v>16.1699221417839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-0.02</v>
      </c>
      <c r="AM600" t="s">
        <v>3215</v>
      </c>
      <c r="AN600">
        <v>0.1</v>
      </c>
      <c r="AO600" t="s">
        <v>3216</v>
      </c>
      <c r="AP600">
        <v>5.1958989909584002E-2</v>
      </c>
      <c r="AQ600">
        <f>(Table2[[#This Row],[Sharpe Ratio]]-AVERAGE(Table2[Sharpe Ratio]))/_xlfn.STDEV.P(Table2[Sharpe Ratio])</f>
        <v>-0.13124534661225687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583</v>
      </c>
      <c r="AT600">
        <f>_xlfn.RANK.AVG(Table2[[#This Row],[6M Return vs Nifty Z-Score]],Table2[6M Return vs Nifty Z-Score])</f>
        <v>654</v>
      </c>
      <c r="AU600">
        <f>_xlfn.RANK.AVG(Table2[[#This Row],[Sharpe Ratio Z-Score]],Table2[Sharpe Ratio Z-Score])</f>
        <v>380</v>
      </c>
      <c r="AV600">
        <f>(Table2[[#This Row],[Rank 1Y]]+Table2[[#This Row],[Rank 6M]]+Table2[[#This Row],[Rank Sharpe]])/3</f>
        <v>539</v>
      </c>
    </row>
    <row r="601" spans="1:48" x14ac:dyDescent="0.3">
      <c r="A601" t="s">
        <v>300</v>
      </c>
      <c r="B601" t="s">
        <v>301</v>
      </c>
      <c r="C601" t="s">
        <v>3171</v>
      </c>
      <c r="D601" t="s">
        <v>27</v>
      </c>
      <c r="E601">
        <v>93467.454114239998</v>
      </c>
      <c r="F601">
        <v>13.24</v>
      </c>
      <c r="G601">
        <v>-4.2418466999140403</v>
      </c>
      <c r="H601">
        <f>(Table2[[#This Row],[1Y Return vs Nifty]]-AVERAGE(Table2[1Y Return vs Nifty]))/_xlfn.STDEV.P(Table2[1Y Return vs Nifty])</f>
        <v>-0.53769519680234534</v>
      </c>
      <c r="I601">
        <v>-18.881084021425501</v>
      </c>
      <c r="J601">
        <f>(Table2[[#This Row],[1M Return vs Nifty]]-AVERAGE(Table2[1M Return vs Nifty]))/_xlfn.STDEV.P(Table2[1M Return vs Nifty])</f>
        <v>-2.0677903608859896</v>
      </c>
      <c r="K601">
        <v>-14.573940149472</v>
      </c>
      <c r="L601">
        <f>(Table2[[#This Row],[6M Return vs Nifty]]-AVERAGE(Table2[6M Return vs Nifty]))/_xlfn.STDEV.P(Table2[6M Return vs Nifty])</f>
        <v>-0.93847430851457925</v>
      </c>
      <c r="M601">
        <v>-1.7939638440191701</v>
      </c>
      <c r="N601">
        <f>(Table2[[#This Row],[1W Return vs Nifty]]-AVERAGE(Table2[1W Return vs Nifty]))/_xlfn.STDEV.P(Table2[1W Return vs Nifty])</f>
        <v>-0.44410131141951786</v>
      </c>
      <c r="O601">
        <v>14.48</v>
      </c>
      <c r="P601">
        <v>15.166211133711201</v>
      </c>
      <c r="Q601">
        <v>14.328720981369299</v>
      </c>
      <c r="R601">
        <v>31.694243909457001</v>
      </c>
      <c r="S601" s="1">
        <f>(Table2[[#This Row],[Close Price]]-Table2[[#This Row],[20D EMA]])/Table2[[#This Row],[20D EMA]]</f>
        <v>-8.5635359116022117E-2</v>
      </c>
      <c r="T601" s="1">
        <f>(Table2[[#This Row],[Close Price]]-Table2[[#This Row],[50D EMA]])/Table2[[#This Row],[50D EMA]]</f>
        <v>-0.12700674655844996</v>
      </c>
      <c r="U601" s="1">
        <f>(Table2[[#This Row],[Close Price]]-Table2[[#This Row],[200D EMA]])/Table2[[#This Row],[200D EMA]]</f>
        <v>-7.5981728082003402E-2</v>
      </c>
      <c r="V601">
        <v>0.76558304469667304</v>
      </c>
      <c r="W601">
        <v>13.12</v>
      </c>
      <c r="X601">
        <v>13.5</v>
      </c>
      <c r="Y601">
        <v>13.12</v>
      </c>
      <c r="Z601">
        <v>13.5</v>
      </c>
      <c r="AA601">
        <v>12.83</v>
      </c>
      <c r="AB601">
        <v>15.58</v>
      </c>
      <c r="AC601" s="1">
        <f>(Table2[[#This Row],[Close Price]]/Table2[[#This Row],[Day Low]])-1</f>
        <v>9.1463414634147533E-3</v>
      </c>
      <c r="AD601" s="1">
        <f>(Table2[[#This Row],[Day High]]/Table2[[#This Row],[Close Price]])-1</f>
        <v>1.9637462235649439E-2</v>
      </c>
      <c r="AE601" s="1">
        <f>(Table2[[#This Row],[Close Price]]/Table2[[#This Row],[Current Week Low]])-1</f>
        <v>9.1463414634147533E-3</v>
      </c>
      <c r="AF601" s="1">
        <f>(Table2[[#This Row],[Current Week High]]/Table2[[#This Row],[Close Price]])-1</f>
        <v>1.9637462235649439E-2</v>
      </c>
      <c r="AG601" s="1">
        <f>(Table2[[#This Row],[Close Price]]/Table2[[#This Row],[Current Month Low]])-1</f>
        <v>3.1956352299298496E-2</v>
      </c>
      <c r="AH601" s="1">
        <f>(Table2[[#This Row],[Current Month High]]/Table2[[#This Row],[Close Price]])-1</f>
        <v>0.17673716012084584</v>
      </c>
      <c r="AI601">
        <v>44.864048338368498</v>
      </c>
      <c r="AJ601">
        <v>26.095238095238098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-0.33</v>
      </c>
      <c r="AM601" t="s">
        <v>3215</v>
      </c>
      <c r="AN601">
        <v>-18.77</v>
      </c>
      <c r="AO601" t="s">
        <v>3215</v>
      </c>
      <c r="AP601">
        <v>1.7795477495525999E-2</v>
      </c>
      <c r="AQ601">
        <f>(Table2[[#This Row],[Sharpe Ratio]]-AVERAGE(Table2[Sharpe Ratio]))/_xlfn.STDEV.P(Table2[Sharpe Ratio])</f>
        <v>-0.52863289369003008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497</v>
      </c>
      <c r="AT601">
        <f>_xlfn.RANK.AVG(Table2[[#This Row],[6M Return vs Nifty Z-Score]],Table2[6M Return vs Nifty Z-Score])</f>
        <v>642</v>
      </c>
      <c r="AU601">
        <f>_xlfn.RANK.AVG(Table2[[#This Row],[Sharpe Ratio Z-Score]],Table2[Sharpe Ratio Z-Score])</f>
        <v>479</v>
      </c>
      <c r="AV601">
        <f>(Table2[[#This Row],[Rank 1Y]]+Table2[[#This Row],[Rank 6M]]+Table2[[#This Row],[Rank Sharpe]])/3</f>
        <v>539.33333333333337</v>
      </c>
    </row>
    <row r="602" spans="1:48" x14ac:dyDescent="0.3">
      <c r="A602" t="s">
        <v>1511</v>
      </c>
      <c r="B602" t="s">
        <v>1512</v>
      </c>
      <c r="C602" t="s">
        <v>3179</v>
      </c>
      <c r="D602" t="s">
        <v>1513</v>
      </c>
      <c r="E602">
        <v>6881.1736819799999</v>
      </c>
      <c r="F602">
        <v>505.6</v>
      </c>
      <c r="G602">
        <v>-4.53538070643335</v>
      </c>
      <c r="H602">
        <f>(Table2[[#This Row],[1Y Return vs Nifty]]-AVERAGE(Table2[1Y Return vs Nifty]))/_xlfn.STDEV.P(Table2[1Y Return vs Nifty])</f>
        <v>-0.54258213799581778</v>
      </c>
      <c r="I602">
        <v>5.1398533706996501</v>
      </c>
      <c r="J602">
        <f>(Table2[[#This Row],[1M Return vs Nifty]]-AVERAGE(Table2[1M Return vs Nifty]))/_xlfn.STDEV.P(Table2[1M Return vs Nifty])</f>
        <v>0.25313591784980266</v>
      </c>
      <c r="K602">
        <v>-7.9122786090233301</v>
      </c>
      <c r="L602">
        <f>(Table2[[#This Row],[6M Return vs Nifty]]-AVERAGE(Table2[6M Return vs Nifty]))/_xlfn.STDEV.P(Table2[6M Return vs Nifty])</f>
        <v>-0.74014836371427872</v>
      </c>
      <c r="M602">
        <v>-3.7440948229655202</v>
      </c>
      <c r="N602">
        <f>(Table2[[#This Row],[1W Return vs Nifty]]-AVERAGE(Table2[1W Return vs Nifty]))/_xlfn.STDEV.P(Table2[1W Return vs Nifty])</f>
        <v>-0.91573606276941155</v>
      </c>
      <c r="O602">
        <v>496.85</v>
      </c>
      <c r="P602">
        <v>482.94957613237398</v>
      </c>
      <c r="Q602">
        <v>456.979750948853</v>
      </c>
      <c r="R602">
        <v>54.192653699476999</v>
      </c>
      <c r="S602" s="1">
        <f>(Table2[[#This Row],[Close Price]]-Table2[[#This Row],[20D EMA]])/Table2[[#This Row],[20D EMA]]</f>
        <v>1.7610948978564959E-2</v>
      </c>
      <c r="T602" s="1">
        <f>(Table2[[#This Row],[Close Price]]-Table2[[#This Row],[50D EMA]])/Table2[[#This Row],[50D EMA]]</f>
        <v>4.6900183760421571E-2</v>
      </c>
      <c r="U602" s="1">
        <f>(Table2[[#This Row],[Close Price]]-Table2[[#This Row],[200D EMA]])/Table2[[#This Row],[200D EMA]]</f>
        <v>0.10639475589496919</v>
      </c>
      <c r="V602">
        <v>0.83564449627829196</v>
      </c>
      <c r="W602">
        <v>503.6</v>
      </c>
      <c r="X602">
        <v>512.79999999999995</v>
      </c>
      <c r="Y602">
        <v>503.6</v>
      </c>
      <c r="Z602">
        <v>512.79999999999995</v>
      </c>
      <c r="AA602">
        <v>487.25</v>
      </c>
      <c r="AB602">
        <v>532.79999999999995</v>
      </c>
      <c r="AC602" s="1">
        <f>(Table2[[#This Row],[Close Price]]/Table2[[#This Row],[Day Low]])-1</f>
        <v>3.9714058776807448E-3</v>
      </c>
      <c r="AD602" s="1">
        <f>(Table2[[#This Row],[Day High]]/Table2[[#This Row],[Close Price]])-1</f>
        <v>1.4240506329113778E-2</v>
      </c>
      <c r="AE602" s="1">
        <f>(Table2[[#This Row],[Close Price]]/Table2[[#This Row],[Current Week Low]])-1</f>
        <v>3.9714058776807448E-3</v>
      </c>
      <c r="AF602" s="1">
        <f>(Table2[[#This Row],[Current Week High]]/Table2[[#This Row],[Close Price]])-1</f>
        <v>1.4240506329113778E-2</v>
      </c>
      <c r="AG602" s="1">
        <f>(Table2[[#This Row],[Close Price]]/Table2[[#This Row],[Current Month Low]])-1</f>
        <v>3.7660338635197688E-2</v>
      </c>
      <c r="AH602" s="1">
        <f>(Table2[[#This Row],[Current Month High]]/Table2[[#This Row],[Close Price]])-1</f>
        <v>5.3797468354430222E-2</v>
      </c>
      <c r="AI602">
        <v>14.1020569620253</v>
      </c>
      <c r="AJ602">
        <v>47.706690037978298</v>
      </c>
      <c r="AK602" t="str">
        <f>IF(AND(Table2[[#This Row],[20D EMA]]&gt;Table2[[#This Row],[50D EMA]],Table2[[#This Row],[50D EMA]]&gt;Table2[[#This Row],[200D EMA]]),"Uptrend","Downtrend/NoTrend")</f>
        <v>Uptrend</v>
      </c>
      <c r="AL602">
        <v>-0.06</v>
      </c>
      <c r="AM602" t="s">
        <v>3215</v>
      </c>
      <c r="AN602">
        <v>6.91</v>
      </c>
      <c r="AO602" t="s">
        <v>3216</v>
      </c>
      <c r="AQ602">
        <f>(Table2[[#This Row],[Sharpe Ratio]]-AVERAGE(Table2[Sharpe Ratio]))/_xlfn.STDEV.P(Table2[Sharpe Ratio])</f>
        <v>-0.73562862250492933</v>
      </c>
      <c r="AR6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-2.6809592691346347</v>
      </c>
      <c r="AS602">
        <f>_xlfn.RANK.AVG(Table2[[#This Row],[1Y Return vs Nifty Z-Score]],Table2[1Y Return vs Nifty Z-Score])</f>
        <v>502</v>
      </c>
      <c r="AT602">
        <f>_xlfn.RANK.AVG(Table2[[#This Row],[6M Return vs Nifty Z-Score]],Table2[6M Return vs Nifty Z-Score])</f>
        <v>573</v>
      </c>
      <c r="AU602">
        <f>_xlfn.RANK.AVG(Table2[[#This Row],[Sharpe Ratio Z-Score]],Table2[Sharpe Ratio Z-Score])</f>
        <v>551.5</v>
      </c>
      <c r="AV602">
        <f>(Table2[[#This Row],[Rank 1Y]]+Table2[[#This Row],[Rank 6M]]+Table2[[#This Row],[Rank Sharpe]])/3</f>
        <v>542.16666666666663</v>
      </c>
    </row>
    <row r="603" spans="1:48" x14ac:dyDescent="0.3">
      <c r="A603" t="s">
        <v>413</v>
      </c>
      <c r="B603" t="s">
        <v>414</v>
      </c>
      <c r="C603" t="s">
        <v>3171</v>
      </c>
      <c r="D603" t="s">
        <v>27</v>
      </c>
      <c r="E603">
        <v>58715.7</v>
      </c>
      <c r="F603">
        <v>2060.1999999999998</v>
      </c>
      <c r="G603">
        <v>-17.172476644522099</v>
      </c>
      <c r="H603">
        <f>(Table2[[#This Row],[1Y Return vs Nifty]]-AVERAGE(Table2[1Y Return vs Nifty]))/_xlfn.STDEV.P(Table2[1Y Return vs Nifty])</f>
        <v>-0.7529725640933369</v>
      </c>
      <c r="I603">
        <v>7.9558399118456604</v>
      </c>
      <c r="J603">
        <f>(Table2[[#This Row],[1M Return vs Nifty]]-AVERAGE(Table2[1M Return vs Nifty]))/_xlfn.STDEV.P(Table2[1M Return vs Nifty])</f>
        <v>0.52521926985315537</v>
      </c>
      <c r="K603">
        <v>-10.2880300560438</v>
      </c>
      <c r="L603">
        <f>(Table2[[#This Row],[6M Return vs Nifty]]-AVERAGE(Table2[6M Return vs Nifty]))/_xlfn.STDEV.P(Table2[6M Return vs Nifty])</f>
        <v>-0.81087743745663543</v>
      </c>
      <c r="M603">
        <v>5.04625811314515</v>
      </c>
      <c r="N603">
        <f>(Table2[[#This Row],[1W Return vs Nifty]]-AVERAGE(Table2[1W Return vs Nifty]))/_xlfn.STDEV.P(Table2[1W Return vs Nifty])</f>
        <v>1.2101908447352046</v>
      </c>
      <c r="O603">
        <v>1966.04</v>
      </c>
      <c r="P603">
        <v>1913.8484727935099</v>
      </c>
      <c r="Q603">
        <v>1823.1085172865301</v>
      </c>
      <c r="R603">
        <v>72.960263692094003</v>
      </c>
      <c r="S603" s="1">
        <f>(Table2[[#This Row],[Close Price]]-Table2[[#This Row],[20D EMA]])/Table2[[#This Row],[20D EMA]]</f>
        <v>4.7893226994364234E-2</v>
      </c>
      <c r="T603" s="1">
        <f>(Table2[[#This Row],[Close Price]]-Table2[[#This Row],[50D EMA]])/Table2[[#This Row],[50D EMA]]</f>
        <v>7.6469756768607108E-2</v>
      </c>
      <c r="U603" s="1">
        <f>(Table2[[#This Row],[Close Price]]-Table2[[#This Row],[200D EMA]])/Table2[[#This Row],[200D EMA]]</f>
        <v>0.13004792664034662</v>
      </c>
      <c r="V603">
        <v>1.2715778571118901</v>
      </c>
      <c r="W603">
        <v>2040</v>
      </c>
      <c r="X603">
        <v>2079</v>
      </c>
      <c r="Y603">
        <v>2040</v>
      </c>
      <c r="Z603">
        <v>2079</v>
      </c>
      <c r="AA603">
        <v>1909.4</v>
      </c>
      <c r="AB603">
        <v>2079</v>
      </c>
      <c r="AC603" s="1">
        <f>(Table2[[#This Row],[Close Price]]/Table2[[#This Row],[Day Low]])-1</f>
        <v>9.9019607843136015E-3</v>
      </c>
      <c r="AD603" s="1">
        <f>(Table2[[#This Row],[Day High]]/Table2[[#This Row],[Close Price]])-1</f>
        <v>9.1253276380933723E-3</v>
      </c>
      <c r="AE603" s="1">
        <f>(Table2[[#This Row],[Close Price]]/Table2[[#This Row],[Current Week Low]])-1</f>
        <v>9.9019607843136015E-3</v>
      </c>
      <c r="AF603" s="1">
        <f>(Table2[[#This Row],[Current Week High]]/Table2[[#This Row],[Close Price]])-1</f>
        <v>9.1253276380933723E-3</v>
      </c>
      <c r="AG603" s="1">
        <f>(Table2[[#This Row],[Close Price]]/Table2[[#This Row],[Current Month Low]])-1</f>
        <v>7.8977689326489742E-2</v>
      </c>
      <c r="AH603" s="1">
        <f>(Table2[[#This Row],[Current Month High]]/Table2[[#This Row],[Close Price]])-1</f>
        <v>9.1253276380933723E-3</v>
      </c>
      <c r="AI603">
        <v>1.1867779827201299</v>
      </c>
      <c r="AJ603">
        <v>33.484514707787902</v>
      </c>
      <c r="AK603" t="str">
        <f>IF(AND(Table2[[#This Row],[20D EMA]]&gt;Table2[[#This Row],[50D EMA]],Table2[[#This Row],[50D EMA]]&gt;Table2[[#This Row],[200D EMA]]),"Uptrend","Downtrend/NoTrend")</f>
        <v>Uptrend</v>
      </c>
      <c r="AL603">
        <v>0.03</v>
      </c>
      <c r="AM603" t="s">
        <v>3216</v>
      </c>
      <c r="AN603">
        <v>5.93</v>
      </c>
      <c r="AO603" t="s">
        <v>3216</v>
      </c>
      <c r="AP603">
        <v>2.715004038168E-2</v>
      </c>
      <c r="AQ603">
        <f>(Table2[[#This Row],[Sharpe Ratio]]-AVERAGE(Table2[Sharpe Ratio]))/_xlfn.STDEV.P(Table2[Sharpe Ratio])</f>
        <v>-0.41982128338898156</v>
      </c>
      <c r="AR6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-0.24826117035059414</v>
      </c>
      <c r="AS603">
        <f>_xlfn.RANK.AVG(Table2[[#This Row],[1Y Return vs Nifty Z-Score]],Table2[1Y Return vs Nifty Z-Score])</f>
        <v>587</v>
      </c>
      <c r="AT603">
        <f>_xlfn.RANK.AVG(Table2[[#This Row],[6M Return vs Nifty Z-Score]],Table2[6M Return vs Nifty Z-Score])</f>
        <v>591</v>
      </c>
      <c r="AU603">
        <f>_xlfn.RANK.AVG(Table2[[#This Row],[Sharpe Ratio Z-Score]],Table2[Sharpe Ratio Z-Score])</f>
        <v>454</v>
      </c>
      <c r="AV603">
        <f>(Table2[[#This Row],[Rank 1Y]]+Table2[[#This Row],[Rank 6M]]+Table2[[#This Row],[Rank Sharpe]])/3</f>
        <v>544</v>
      </c>
    </row>
    <row r="604" spans="1:48" x14ac:dyDescent="0.3">
      <c r="A604" t="s">
        <v>1706</v>
      </c>
      <c r="B604" t="s">
        <v>1707</v>
      </c>
      <c r="C604" t="s">
        <v>3184</v>
      </c>
      <c r="D604" t="s">
        <v>467</v>
      </c>
      <c r="E604">
        <v>4955.8533579099903</v>
      </c>
      <c r="F604">
        <v>921.6</v>
      </c>
      <c r="G604">
        <v>-13.9464574425148</v>
      </c>
      <c r="H604">
        <f>(Table2[[#This Row],[1Y Return vs Nifty]]-AVERAGE(Table2[1Y Return vs Nifty]))/_xlfn.STDEV.P(Table2[1Y Return vs Nifty])</f>
        <v>-0.69926374065524055</v>
      </c>
      <c r="I604">
        <v>-5.7385940461308502</v>
      </c>
      <c r="J604">
        <f>(Table2[[#This Row],[1M Return vs Nifty]]-AVERAGE(Table2[1M Return vs Nifty]))/_xlfn.STDEV.P(Table2[1M Return vs Nifty])</f>
        <v>-0.79795022709991714</v>
      </c>
      <c r="K604">
        <v>14.672567010428001</v>
      </c>
      <c r="L604">
        <f>(Table2[[#This Row],[6M Return vs Nifty]]-AVERAGE(Table2[6M Return vs Nifty]))/_xlfn.STDEV.P(Table2[6M Return vs Nifty])</f>
        <v>-6.7769435657099406E-2</v>
      </c>
      <c r="M604">
        <v>-0.16697971703504899</v>
      </c>
      <c r="N604">
        <f>(Table2[[#This Row],[1W Return vs Nifty]]-AVERAGE(Table2[1W Return vs Nifty]))/_xlfn.STDEV.P(Table2[1W Return vs Nifty])</f>
        <v>-5.0618892820654023E-2</v>
      </c>
      <c r="O604">
        <v>895.07</v>
      </c>
      <c r="P604">
        <v>869.24475898465596</v>
      </c>
      <c r="Q604">
        <v>803.61987476920297</v>
      </c>
      <c r="R604">
        <v>53.150506732252701</v>
      </c>
      <c r="S604" s="1">
        <f>(Table2[[#This Row],[Close Price]]-Table2[[#This Row],[20D EMA]])/Table2[[#This Row],[20D EMA]]</f>
        <v>2.9640139877327998E-2</v>
      </c>
      <c r="T604" s="1">
        <f>(Table2[[#This Row],[Close Price]]-Table2[[#This Row],[50D EMA]])/Table2[[#This Row],[50D EMA]]</f>
        <v>6.0230723825702409E-2</v>
      </c>
      <c r="U604" s="1">
        <f>(Table2[[#This Row],[Close Price]]-Table2[[#This Row],[200D EMA]])/Table2[[#This Row],[200D EMA]]</f>
        <v>0.14681086037684243</v>
      </c>
      <c r="V604">
        <v>0.36527005288306702</v>
      </c>
      <c r="W604">
        <v>895.65</v>
      </c>
      <c r="X604">
        <v>925</v>
      </c>
      <c r="Y604">
        <v>895.65</v>
      </c>
      <c r="Z604">
        <v>925</v>
      </c>
      <c r="AA604">
        <v>858.9</v>
      </c>
      <c r="AB604">
        <v>934.75</v>
      </c>
      <c r="AC604" s="1">
        <f>(Table2[[#This Row],[Close Price]]/Table2[[#This Row],[Day Low]])-1</f>
        <v>2.8973371294590544E-2</v>
      </c>
      <c r="AD604" s="1">
        <f>(Table2[[#This Row],[Day High]]/Table2[[#This Row],[Close Price]])-1</f>
        <v>3.6892361111111605E-3</v>
      </c>
      <c r="AE604" s="1">
        <f>(Table2[[#This Row],[Close Price]]/Table2[[#This Row],[Current Week Low]])-1</f>
        <v>2.8973371294590544E-2</v>
      </c>
      <c r="AF604" s="1">
        <f>(Table2[[#This Row],[Current Week High]]/Table2[[#This Row],[Close Price]])-1</f>
        <v>3.6892361111111605E-3</v>
      </c>
      <c r="AG604" s="1">
        <f>(Table2[[#This Row],[Close Price]]/Table2[[#This Row],[Current Month Low]])-1</f>
        <v>7.3000349283967925E-2</v>
      </c>
      <c r="AH604" s="1">
        <f>(Table2[[#This Row],[Current Month High]]/Table2[[#This Row],[Close Price]])-1</f>
        <v>1.426866319444442E-2</v>
      </c>
      <c r="AI604">
        <v>4.8177083333333197</v>
      </c>
      <c r="AJ604">
        <v>40.284648755612999</v>
      </c>
      <c r="AK604" t="str">
        <f>IF(AND(Table2[[#This Row],[20D EMA]]&gt;Table2[[#This Row],[50D EMA]],Table2[[#This Row],[50D EMA]]&gt;Table2[[#This Row],[200D EMA]]),"Uptrend","Downtrend/NoTrend")</f>
        <v>Uptrend</v>
      </c>
      <c r="AL604">
        <v>0.1</v>
      </c>
      <c r="AM604" t="s">
        <v>3216</v>
      </c>
      <c r="AN604">
        <v>2.65</v>
      </c>
      <c r="AO604" t="s">
        <v>3216</v>
      </c>
      <c r="AP604">
        <v>-0.13746855416734</v>
      </c>
      <c r="AQ604">
        <f>(Table2[[#This Row],[Sharpe Ratio]]-AVERAGE(Table2[Sharpe Ratio]))/_xlfn.STDEV.P(Table2[Sharpe Ratio])</f>
        <v>-2.3346530693708831</v>
      </c>
      <c r="AR6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-3.9502553656037942</v>
      </c>
      <c r="AS604">
        <f>_xlfn.RANK.AVG(Table2[[#This Row],[1Y Return vs Nifty Z-Score]],Table2[1Y Return vs Nifty Z-Score])</f>
        <v>567</v>
      </c>
      <c r="AT604">
        <f>_xlfn.RANK.AVG(Table2[[#This Row],[6M Return vs Nifty Z-Score]],Table2[6M Return vs Nifty Z-Score])</f>
        <v>333</v>
      </c>
      <c r="AU604">
        <f>_xlfn.RANK.AVG(Table2[[#This Row],[Sharpe Ratio Z-Score]],Table2[Sharpe Ratio Z-Score])</f>
        <v>736</v>
      </c>
      <c r="AV604">
        <f>(Table2[[#This Row],[Rank 1Y]]+Table2[[#This Row],[Rank 6M]]+Table2[[#This Row],[Rank Sharpe]])/3</f>
        <v>545.33333333333337</v>
      </c>
    </row>
    <row r="605" spans="1:48" x14ac:dyDescent="0.3">
      <c r="A605" t="s">
        <v>1435</v>
      </c>
      <c r="B605" t="s">
        <v>1436</v>
      </c>
      <c r="C605" t="s">
        <v>3184</v>
      </c>
      <c r="D605" t="s">
        <v>438</v>
      </c>
      <c r="E605">
        <v>7752.1124132199902</v>
      </c>
      <c r="F605">
        <v>515.75</v>
      </c>
      <c r="G605">
        <v>-20.044913825954101</v>
      </c>
      <c r="H605">
        <f>(Table2[[#This Row],[1Y Return vs Nifty]]-AVERAGE(Table2[1Y Return vs Nifty]))/_xlfn.STDEV.P(Table2[1Y Return vs Nifty])</f>
        <v>-0.80079472873468849</v>
      </c>
      <c r="I605">
        <v>-5.0290014803249097</v>
      </c>
      <c r="J605">
        <f>(Table2[[#This Row],[1M Return vs Nifty]]-AVERAGE(Table2[1M Return vs Nifty]))/_xlfn.STDEV.P(Table2[1M Return vs Nifty])</f>
        <v>-0.72938870486246798</v>
      </c>
      <c r="K605">
        <v>6.23752670708478</v>
      </c>
      <c r="L605">
        <f>(Table2[[#This Row],[6M Return vs Nifty]]-AVERAGE(Table2[6M Return vs Nifty]))/_xlfn.STDEV.P(Table2[6M Return vs Nifty])</f>
        <v>-0.31889107061732996</v>
      </c>
      <c r="M605">
        <v>-3.4586248949618201</v>
      </c>
      <c r="N605">
        <f>(Table2[[#This Row],[1W Return vs Nifty]]-AVERAGE(Table2[1W Return vs Nifty]))/_xlfn.STDEV.P(Table2[1W Return vs Nifty])</f>
        <v>-0.84669580856831095</v>
      </c>
      <c r="O605">
        <v>502.07</v>
      </c>
      <c r="P605">
        <v>509.93626903918101</v>
      </c>
      <c r="Q605">
        <v>496.137817947543</v>
      </c>
      <c r="R605">
        <v>35.330812008503301</v>
      </c>
      <c r="S605" s="1">
        <f>(Table2[[#This Row],[Close Price]]-Table2[[#This Row],[20D EMA]])/Table2[[#This Row],[20D EMA]]</f>
        <v>2.7247196606050964E-2</v>
      </c>
      <c r="T605" s="1">
        <f>(Table2[[#This Row],[Close Price]]-Table2[[#This Row],[50D EMA]])/Table2[[#This Row],[50D EMA]]</f>
        <v>1.1400897158723746E-2</v>
      </c>
      <c r="U605" s="1">
        <f>(Table2[[#This Row],[Close Price]]-Table2[[#This Row],[200D EMA]])/Table2[[#This Row],[200D EMA]]</f>
        <v>3.9529705946605771E-2</v>
      </c>
      <c r="V605">
        <v>0.503771717115998</v>
      </c>
      <c r="W605">
        <v>490.3</v>
      </c>
      <c r="X605">
        <v>525</v>
      </c>
      <c r="Y605">
        <v>490.3</v>
      </c>
      <c r="Z605">
        <v>525</v>
      </c>
      <c r="AA605">
        <v>487.45</v>
      </c>
      <c r="AB605">
        <v>525</v>
      </c>
      <c r="AC605" s="1">
        <f>(Table2[[#This Row],[Close Price]]/Table2[[#This Row],[Day Low]])-1</f>
        <v>5.1906995716908044E-2</v>
      </c>
      <c r="AD605" s="1">
        <f>(Table2[[#This Row],[Day High]]/Table2[[#This Row],[Close Price]])-1</f>
        <v>1.7935046049442516E-2</v>
      </c>
      <c r="AE605" s="1">
        <f>(Table2[[#This Row],[Close Price]]/Table2[[#This Row],[Current Week Low]])-1</f>
        <v>5.1906995716908044E-2</v>
      </c>
      <c r="AF605" s="1">
        <f>(Table2[[#This Row],[Current Week High]]/Table2[[#This Row],[Close Price]])-1</f>
        <v>1.7935046049442516E-2</v>
      </c>
      <c r="AG605" s="1">
        <f>(Table2[[#This Row],[Close Price]]/Table2[[#This Row],[Current Month Low]])-1</f>
        <v>5.8057236639655452E-2</v>
      </c>
      <c r="AH605" s="1">
        <f>(Table2[[#This Row],[Current Month High]]/Table2[[#This Row],[Close Price]])-1</f>
        <v>1.7935046049442516E-2</v>
      </c>
      <c r="AI605">
        <v>22.908385845855499</v>
      </c>
      <c r="AJ605">
        <v>28.041211519364399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-0.05</v>
      </c>
      <c r="AM605" t="s">
        <v>3215</v>
      </c>
      <c r="AN605">
        <v>4.8</v>
      </c>
      <c r="AO605" t="s">
        <v>3216</v>
      </c>
      <c r="AP605">
        <v>-1.8745786787613999E-2</v>
      </c>
      <c r="AQ605">
        <f>(Table2[[#This Row],[Sharpe Ratio]]-AVERAGE(Table2[Sharpe Ratio]))/_xlfn.STDEV.P(Table2[Sharpe Ratio])</f>
        <v>-0.9536782814301491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607</v>
      </c>
      <c r="AT605">
        <f>_xlfn.RANK.AVG(Table2[[#This Row],[6M Return vs Nifty Z-Score]],Table2[6M Return vs Nifty Z-Score])</f>
        <v>417</v>
      </c>
      <c r="AU605">
        <f>_xlfn.RANK.AVG(Table2[[#This Row],[Sharpe Ratio Z-Score]],Table2[Sharpe Ratio Z-Score])</f>
        <v>614</v>
      </c>
      <c r="AV605">
        <f>(Table2[[#This Row],[Rank 1Y]]+Table2[[#This Row],[Rank 6M]]+Table2[[#This Row],[Rank Sharpe]])/3</f>
        <v>546</v>
      </c>
    </row>
    <row r="606" spans="1:48" x14ac:dyDescent="0.3">
      <c r="A606" t="s">
        <v>1042</v>
      </c>
      <c r="B606" t="s">
        <v>1043</v>
      </c>
      <c r="C606" t="s">
        <v>3184</v>
      </c>
      <c r="D606" t="s">
        <v>467</v>
      </c>
      <c r="E606">
        <v>13213.273964005</v>
      </c>
      <c r="F606">
        <v>993.9</v>
      </c>
      <c r="G606">
        <v>-24.4773063779814</v>
      </c>
      <c r="H606">
        <f>(Table2[[#This Row],[1Y Return vs Nifty]]-AVERAGE(Table2[1Y Return vs Nifty]))/_xlfn.STDEV.P(Table2[1Y Return vs Nifty])</f>
        <v>-0.87458802445873207</v>
      </c>
      <c r="I606">
        <v>6.9413823790995801</v>
      </c>
      <c r="J606">
        <f>(Table2[[#This Row],[1M Return vs Nifty]]-AVERAGE(Table2[1M Return vs Nifty]))/_xlfn.STDEV.P(Table2[1M Return vs Nifty])</f>
        <v>0.4272013986944832</v>
      </c>
      <c r="K606">
        <v>6.8273880568609302</v>
      </c>
      <c r="L606">
        <f>(Table2[[#This Row],[6M Return vs Nifty]]-AVERAGE(Table2[6M Return vs Nifty]))/_xlfn.STDEV.P(Table2[6M Return vs Nifty])</f>
        <v>-0.30133016501064008</v>
      </c>
      <c r="M606">
        <v>5.6889193302759198</v>
      </c>
      <c r="N606">
        <f>(Table2[[#This Row],[1W Return vs Nifty]]-AVERAGE(Table2[1W Return vs Nifty]))/_xlfn.STDEV.P(Table2[1W Return vs Nifty])</f>
        <v>1.3656170015502997</v>
      </c>
      <c r="O606">
        <v>948.24</v>
      </c>
      <c r="P606">
        <v>915.40456868274202</v>
      </c>
      <c r="Q606">
        <v>886.02759368504098</v>
      </c>
      <c r="R606">
        <v>62.428633718971497</v>
      </c>
      <c r="S606" s="1">
        <f>(Table2[[#This Row],[Close Price]]-Table2[[#This Row],[20D EMA]])/Table2[[#This Row],[20D EMA]]</f>
        <v>4.8152366489496293E-2</v>
      </c>
      <c r="T606" s="1">
        <f>(Table2[[#This Row],[Close Price]]-Table2[[#This Row],[50D EMA]])/Table2[[#This Row],[50D EMA]]</f>
        <v>8.5749442380664634E-2</v>
      </c>
      <c r="U606" s="1">
        <f>(Table2[[#This Row],[Close Price]]-Table2[[#This Row],[200D EMA]])/Table2[[#This Row],[200D EMA]]</f>
        <v>0.12174835985221555</v>
      </c>
      <c r="V606">
        <v>2.4827914523830099</v>
      </c>
      <c r="W606">
        <v>984.1</v>
      </c>
      <c r="X606">
        <v>1019</v>
      </c>
      <c r="Y606">
        <v>984.1</v>
      </c>
      <c r="Z606">
        <v>1019</v>
      </c>
      <c r="AA606">
        <v>875</v>
      </c>
      <c r="AB606">
        <v>1071</v>
      </c>
      <c r="AC606" s="1">
        <f>(Table2[[#This Row],[Close Price]]/Table2[[#This Row],[Day Low]])-1</f>
        <v>9.9583375673204522E-3</v>
      </c>
      <c r="AD606" s="1">
        <f>(Table2[[#This Row],[Day High]]/Table2[[#This Row],[Close Price]])-1</f>
        <v>2.5254049703189452E-2</v>
      </c>
      <c r="AE606" s="1">
        <f>(Table2[[#This Row],[Close Price]]/Table2[[#This Row],[Current Week Low]])-1</f>
        <v>9.9583375673204522E-3</v>
      </c>
      <c r="AF606" s="1">
        <f>(Table2[[#This Row],[Current Week High]]/Table2[[#This Row],[Close Price]])-1</f>
        <v>2.5254049703189452E-2</v>
      </c>
      <c r="AG606" s="1">
        <f>(Table2[[#This Row],[Close Price]]/Table2[[#This Row],[Current Month Low]])-1</f>
        <v>0.13588571428571417</v>
      </c>
      <c r="AH606" s="1">
        <f>(Table2[[#This Row],[Current Month High]]/Table2[[#This Row],[Close Price]])-1</f>
        <v>7.7573196498641694E-2</v>
      </c>
      <c r="AI606">
        <v>7.7573196498641597</v>
      </c>
      <c r="AJ606">
        <v>30.510143785700201</v>
      </c>
      <c r="AK606" t="str">
        <f>IF(AND(Table2[[#This Row],[20D EMA]]&gt;Table2[[#This Row],[50D EMA]],Table2[[#This Row],[50D EMA]]&gt;Table2[[#This Row],[200D EMA]]),"Uptrend","Downtrend/NoTrend")</f>
        <v>Uptrend</v>
      </c>
      <c r="AL606">
        <v>0.09</v>
      </c>
      <c r="AM606" t="s">
        <v>3216</v>
      </c>
      <c r="AN606">
        <v>12.92</v>
      </c>
      <c r="AO606" t="s">
        <v>3216</v>
      </c>
      <c r="AP606">
        <v>-9.5005930015600003E-3</v>
      </c>
      <c r="AQ606">
        <f>(Table2[[#This Row],[Sharpe Ratio]]-AVERAGE(Table2[Sharpe Ratio]))/_xlfn.STDEV.P(Table2[Sharpe Ratio])</f>
        <v>-0.84613884472437051</v>
      </c>
      <c r="AR6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-0.22923863394895982</v>
      </c>
      <c r="AS606">
        <f>_xlfn.RANK.AVG(Table2[[#This Row],[1Y Return vs Nifty Z-Score]],Table2[1Y Return vs Nifty Z-Score])</f>
        <v>633</v>
      </c>
      <c r="AT606">
        <f>_xlfn.RANK.AVG(Table2[[#This Row],[6M Return vs Nifty Z-Score]],Table2[6M Return vs Nifty Z-Score])</f>
        <v>411</v>
      </c>
      <c r="AU606">
        <f>_xlfn.RANK.AVG(Table2[[#This Row],[Sharpe Ratio Z-Score]],Table2[Sharpe Ratio Z-Score])</f>
        <v>599</v>
      </c>
      <c r="AV606">
        <f>(Table2[[#This Row],[Rank 1Y]]+Table2[[#This Row],[Rank 6M]]+Table2[[#This Row],[Rank Sharpe]])/3</f>
        <v>547.66666666666663</v>
      </c>
    </row>
    <row r="607" spans="1:48" x14ac:dyDescent="0.3">
      <c r="A607" t="s">
        <v>16</v>
      </c>
      <c r="B607" t="s">
        <v>17</v>
      </c>
      <c r="C607" t="s">
        <v>3168</v>
      </c>
      <c r="D607" t="s">
        <v>18</v>
      </c>
      <c r="E607">
        <v>1992823.6003483499</v>
      </c>
      <c r="F607">
        <v>2942.7</v>
      </c>
      <c r="G607">
        <v>-4.9315552377344201</v>
      </c>
      <c r="H607">
        <f>(Table2[[#This Row],[1Y Return vs Nifty]]-AVERAGE(Table2[1Y Return vs Nifty]))/_xlfn.STDEV.P(Table2[1Y Return vs Nifty])</f>
        <v>-0.54917790405296962</v>
      </c>
      <c r="I607">
        <v>-3.2292832268357601</v>
      </c>
      <c r="J607">
        <f>(Table2[[#This Row],[1M Return vs Nifty]]-AVERAGE(Table2[1M Return vs Nifty]))/_xlfn.STDEV.P(Table2[1M Return vs Nifty])</f>
        <v>-0.55549818091427217</v>
      </c>
      <c r="K607">
        <v>-13.0440018144603</v>
      </c>
      <c r="L607">
        <f>(Table2[[#This Row],[6M Return vs Nifty]]-AVERAGE(Table2[6M Return vs Nifty]))/_xlfn.STDEV.P(Table2[6M Return vs Nifty])</f>
        <v>-0.89292614249998492</v>
      </c>
      <c r="M607">
        <v>-1.12746807370387</v>
      </c>
      <c r="N607">
        <f>(Table2[[#This Row],[1W Return vs Nifty]]-AVERAGE(Table2[1W Return vs Nifty]))/_xlfn.STDEV.P(Table2[1W Return vs Nifty])</f>
        <v>-0.28291082201031381</v>
      </c>
      <c r="O607">
        <v>2968.09</v>
      </c>
      <c r="P607">
        <v>2982.24481221718</v>
      </c>
      <c r="Q607">
        <v>2854.80385549023</v>
      </c>
      <c r="R607">
        <v>44.105209932308803</v>
      </c>
      <c r="S607" s="1">
        <f>(Table2[[#This Row],[Close Price]]-Table2[[#This Row],[20D EMA]])/Table2[[#This Row],[20D EMA]]</f>
        <v>-8.5543228136614208E-3</v>
      </c>
      <c r="T607" s="1">
        <f>(Table2[[#This Row],[Close Price]]-Table2[[#This Row],[50D EMA]])/Table2[[#This Row],[50D EMA]]</f>
        <v>-1.3260082490605512E-2</v>
      </c>
      <c r="U607" s="1">
        <f>(Table2[[#This Row],[Close Price]]-Table2[[#This Row],[200D EMA]])/Table2[[#This Row],[200D EMA]]</f>
        <v>3.0788855893105187E-2</v>
      </c>
      <c r="V607">
        <v>0.99791113551805</v>
      </c>
      <c r="W607">
        <v>2929.5</v>
      </c>
      <c r="X607">
        <v>2961.8</v>
      </c>
      <c r="Y607">
        <v>2929.5</v>
      </c>
      <c r="Z607">
        <v>2961.8</v>
      </c>
      <c r="AA607">
        <v>2891.75</v>
      </c>
      <c r="AB607">
        <v>3053.6</v>
      </c>
      <c r="AC607" s="1">
        <f>(Table2[[#This Row],[Close Price]]/Table2[[#This Row],[Day Low]])-1</f>
        <v>4.5058883768560598E-3</v>
      </c>
      <c r="AD607" s="1">
        <f>(Table2[[#This Row],[Day High]]/Table2[[#This Row],[Close Price]])-1</f>
        <v>6.4906378495941386E-3</v>
      </c>
      <c r="AE607" s="1">
        <f>(Table2[[#This Row],[Close Price]]/Table2[[#This Row],[Current Week Low]])-1</f>
        <v>4.5058883768560598E-3</v>
      </c>
      <c r="AF607" s="1">
        <f>(Table2[[#This Row],[Current Week High]]/Table2[[#This Row],[Close Price]])-1</f>
        <v>6.4906378495941386E-3</v>
      </c>
      <c r="AG607" s="1">
        <f>(Table2[[#This Row],[Close Price]]/Table2[[#This Row],[Current Month Low]])-1</f>
        <v>1.7619088787066639E-2</v>
      </c>
      <c r="AH607" s="1">
        <f>(Table2[[#This Row],[Current Month High]]/Table2[[#This Row],[Close Price]])-1</f>
        <v>3.7686478404186596E-2</v>
      </c>
      <c r="AI607">
        <v>9.3417609678186597</v>
      </c>
      <c r="AJ607">
        <v>32.536143764356098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-7.0000000000000007E-2</v>
      </c>
      <c r="AM607" t="s">
        <v>3215</v>
      </c>
      <c r="AN607">
        <v>-3.26</v>
      </c>
      <c r="AO607" t="s">
        <v>3215</v>
      </c>
      <c r="AP607">
        <v>1.615789148613E-3</v>
      </c>
      <c r="AQ607">
        <f>(Table2[[#This Row],[Sharpe Ratio]]-AVERAGE(Table2[Sharpe Ratio]))/_xlfn.STDEV.P(Table2[Sharpe Ratio])</f>
        <v>-0.7168338780249095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504</v>
      </c>
      <c r="AT607">
        <f>_xlfn.RANK.AVG(Table2[[#This Row],[6M Return vs Nifty Z-Score]],Table2[6M Return vs Nifty Z-Score])</f>
        <v>620</v>
      </c>
      <c r="AU607">
        <f>_xlfn.RANK.AVG(Table2[[#This Row],[Sharpe Ratio Z-Score]],Table2[Sharpe Ratio Z-Score])</f>
        <v>524</v>
      </c>
      <c r="AV607">
        <f>(Table2[[#This Row],[Rank 1Y]]+Table2[[#This Row],[Rank 6M]]+Table2[[#This Row],[Rank Sharpe]])/3</f>
        <v>549.33333333333337</v>
      </c>
    </row>
    <row r="608" spans="1:48" x14ac:dyDescent="0.3">
      <c r="A608" t="s">
        <v>1908</v>
      </c>
      <c r="B608" t="s">
        <v>1909</v>
      </c>
      <c r="C608" t="s">
        <v>3172</v>
      </c>
      <c r="D608" t="s">
        <v>173</v>
      </c>
      <c r="E608">
        <v>3803.312942905</v>
      </c>
      <c r="F608">
        <v>260.39999999999998</v>
      </c>
      <c r="G608">
        <v>-13.3230296595304</v>
      </c>
      <c r="H608">
        <f>(Table2[[#This Row],[1Y Return vs Nifty]]-AVERAGE(Table2[1Y Return vs Nifty]))/_xlfn.STDEV.P(Table2[1Y Return vs Nifty])</f>
        <v>-0.68888451764817382</v>
      </c>
      <c r="I608">
        <v>-6.6140785120223704</v>
      </c>
      <c r="J608">
        <f>(Table2[[#This Row],[1M Return vs Nifty]]-AVERAGE(Table2[1M Return vs Nifty]))/_xlfn.STDEV.P(Table2[1M Return vs Nifty])</f>
        <v>-0.8825403856912607</v>
      </c>
      <c r="K608">
        <v>3.5372696420963399</v>
      </c>
      <c r="L608">
        <f>(Table2[[#This Row],[6M Return vs Nifty]]-AVERAGE(Table2[6M Return vs Nifty]))/_xlfn.STDEV.P(Table2[6M Return vs Nifty])</f>
        <v>-0.39928107998148776</v>
      </c>
      <c r="M608">
        <v>-3.72695353474082</v>
      </c>
      <c r="N608">
        <f>(Table2[[#This Row],[1W Return vs Nifty]]-AVERAGE(Table2[1W Return vs Nifty]))/_xlfn.STDEV.P(Table2[1W Return vs Nifty])</f>
        <v>-0.9115904811151776</v>
      </c>
      <c r="O608">
        <v>268.69</v>
      </c>
      <c r="P608">
        <v>267.47274174770001</v>
      </c>
      <c r="Q608">
        <v>246.244074645003</v>
      </c>
      <c r="R608">
        <v>43.890785394118701</v>
      </c>
      <c r="S608" s="1">
        <f>(Table2[[#This Row],[Close Price]]-Table2[[#This Row],[20D EMA]])/Table2[[#This Row],[20D EMA]]</f>
        <v>-3.0853399828799064E-2</v>
      </c>
      <c r="T608" s="1">
        <f>(Table2[[#This Row],[Close Price]]-Table2[[#This Row],[50D EMA]])/Table2[[#This Row],[50D EMA]]</f>
        <v>-2.6442850592871131E-2</v>
      </c>
      <c r="U608" s="1">
        <f>(Table2[[#This Row],[Close Price]]-Table2[[#This Row],[200D EMA]])/Table2[[#This Row],[200D EMA]]</f>
        <v>5.7487374570961057E-2</v>
      </c>
      <c r="V608">
        <v>0.74184536865546502</v>
      </c>
      <c r="W608">
        <v>259.3</v>
      </c>
      <c r="X608">
        <v>269</v>
      </c>
      <c r="Y608">
        <v>259.3</v>
      </c>
      <c r="Z608">
        <v>269</v>
      </c>
      <c r="AA608">
        <v>259.3</v>
      </c>
      <c r="AB608">
        <v>288.95</v>
      </c>
      <c r="AC608" s="1">
        <f>(Table2[[#This Row],[Close Price]]/Table2[[#This Row],[Day Low]])-1</f>
        <v>4.2421905129192972E-3</v>
      </c>
      <c r="AD608" s="1">
        <f>(Table2[[#This Row],[Day High]]/Table2[[#This Row],[Close Price]])-1</f>
        <v>3.3026113671275059E-2</v>
      </c>
      <c r="AE608" s="1">
        <f>(Table2[[#This Row],[Close Price]]/Table2[[#This Row],[Current Week Low]])-1</f>
        <v>4.2421905129192972E-3</v>
      </c>
      <c r="AF608" s="1">
        <f>(Table2[[#This Row],[Current Week High]]/Table2[[#This Row],[Close Price]])-1</f>
        <v>3.3026113671275059E-2</v>
      </c>
      <c r="AG608" s="1">
        <f>(Table2[[#This Row],[Close Price]]/Table2[[#This Row],[Current Month Low]])-1</f>
        <v>4.2421905129192972E-3</v>
      </c>
      <c r="AH608" s="1">
        <f>(Table2[[#This Row],[Current Month High]]/Table2[[#This Row],[Close Price]])-1</f>
        <v>0.10963901689708155</v>
      </c>
      <c r="AI608">
        <v>10.9639016897081</v>
      </c>
      <c r="AJ608">
        <v>30.362953692115099</v>
      </c>
      <c r="AK608" t="str">
        <f>IF(AND(Table2[[#This Row],[20D EMA]]&gt;Table2[[#This Row],[50D EMA]],Table2[[#This Row],[50D EMA]]&gt;Table2[[#This Row],[200D EMA]]),"Uptrend","Downtrend/NoTrend")</f>
        <v>Uptrend</v>
      </c>
      <c r="AL608">
        <v>-0.12</v>
      </c>
      <c r="AM608" t="s">
        <v>3215</v>
      </c>
      <c r="AN608">
        <v>-1.96</v>
      </c>
      <c r="AO608" t="s">
        <v>3215</v>
      </c>
      <c r="AP608">
        <v>-3.7123607545449001E-2</v>
      </c>
      <c r="AQ608">
        <f>(Table2[[#This Row],[Sharpe Ratio]]-AVERAGE(Table2[Sharpe Ratio]))/_xlfn.STDEV.P(Table2[Sharpe Ratio])</f>
        <v>-1.1674477856625611</v>
      </c>
      <c r="AR6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-4.0497442500986613</v>
      </c>
      <c r="AS608">
        <f>_xlfn.RANK.AVG(Table2[[#This Row],[1Y Return vs Nifty Z-Score]],Table2[1Y Return vs Nifty Z-Score])</f>
        <v>565</v>
      </c>
      <c r="AT608">
        <f>_xlfn.RANK.AVG(Table2[[#This Row],[6M Return vs Nifty Z-Score]],Table2[6M Return vs Nifty Z-Score])</f>
        <v>435</v>
      </c>
      <c r="AU608">
        <f>_xlfn.RANK.AVG(Table2[[#This Row],[Sharpe Ratio Z-Score]],Table2[Sharpe Ratio Z-Score])</f>
        <v>652</v>
      </c>
      <c r="AV608">
        <f>(Table2[[#This Row],[Rank 1Y]]+Table2[[#This Row],[Rank 6M]]+Table2[[#This Row],[Rank Sharpe]])/3</f>
        <v>550.66666666666663</v>
      </c>
    </row>
    <row r="609" spans="1:48" x14ac:dyDescent="0.3">
      <c r="A609" t="s">
        <v>2067</v>
      </c>
      <c r="B609" t="s">
        <v>2068</v>
      </c>
      <c r="C609" t="s">
        <v>3177</v>
      </c>
      <c r="D609" t="s">
        <v>127</v>
      </c>
      <c r="E609">
        <v>3157.2931552499999</v>
      </c>
      <c r="F609">
        <v>1143.55</v>
      </c>
      <c r="G609">
        <v>-18.625739979273099</v>
      </c>
      <c r="H609">
        <f>(Table2[[#This Row],[1Y Return vs Nifty]]-AVERAGE(Table2[1Y Return vs Nifty]))/_xlfn.STDEV.P(Table2[1Y Return vs Nifty])</f>
        <v>-0.77716741817437718</v>
      </c>
      <c r="I609">
        <v>-2.7323955787967802</v>
      </c>
      <c r="J609">
        <f>(Table2[[#This Row],[1M Return vs Nifty]]-AVERAGE(Table2[1M Return vs Nifty]))/_xlfn.STDEV.P(Table2[1M Return vs Nifty])</f>
        <v>-0.50748841422252933</v>
      </c>
      <c r="K609">
        <v>2.5301850232677001</v>
      </c>
      <c r="L609">
        <f>(Table2[[#This Row],[6M Return vs Nifty]]-AVERAGE(Table2[6M Return vs Nifty]))/_xlfn.STDEV.P(Table2[6M Return vs Nifty])</f>
        <v>-0.42926324093492291</v>
      </c>
      <c r="M609">
        <v>-3.9766019499943801</v>
      </c>
      <c r="N609">
        <f>(Table2[[#This Row],[1W Return vs Nifty]]-AVERAGE(Table2[1W Return vs Nifty]))/_xlfn.STDEV.P(Table2[1W Return vs Nifty])</f>
        <v>-0.97196738375615999</v>
      </c>
      <c r="O609">
        <v>1104.22</v>
      </c>
      <c r="P609">
        <v>1118.4920962518099</v>
      </c>
      <c r="Q609">
        <v>1123.5464289967799</v>
      </c>
      <c r="R609">
        <v>42.666181221104502</v>
      </c>
      <c r="S609" s="1">
        <f>(Table2[[#This Row],[Close Price]]-Table2[[#This Row],[20D EMA]])/Table2[[#This Row],[20D EMA]]</f>
        <v>3.5617902229628087E-2</v>
      </c>
      <c r="T609" s="1">
        <f>(Table2[[#This Row],[Close Price]]-Table2[[#This Row],[50D EMA]])/Table2[[#This Row],[50D EMA]]</f>
        <v>2.2403290852176624E-2</v>
      </c>
      <c r="U609" s="1">
        <f>(Table2[[#This Row],[Close Price]]-Table2[[#This Row],[200D EMA]])/Table2[[#This Row],[200D EMA]]</f>
        <v>1.7803955837482673E-2</v>
      </c>
      <c r="V609">
        <v>0.68255103328073197</v>
      </c>
      <c r="W609">
        <v>1091.5</v>
      </c>
      <c r="X609">
        <v>1150</v>
      </c>
      <c r="Y609">
        <v>1091.5</v>
      </c>
      <c r="Z609">
        <v>1150</v>
      </c>
      <c r="AA609">
        <v>1060</v>
      </c>
      <c r="AB609">
        <v>1167.55</v>
      </c>
      <c r="AC609" s="1">
        <f>(Table2[[#This Row],[Close Price]]/Table2[[#This Row],[Day Low]])-1</f>
        <v>4.7686669720568009E-2</v>
      </c>
      <c r="AD609" s="1">
        <f>(Table2[[#This Row],[Day High]]/Table2[[#This Row],[Close Price]])-1</f>
        <v>5.6403305496044442E-3</v>
      </c>
      <c r="AE609" s="1">
        <f>(Table2[[#This Row],[Close Price]]/Table2[[#This Row],[Current Week Low]])-1</f>
        <v>4.7686669720568009E-2</v>
      </c>
      <c r="AF609" s="1">
        <f>(Table2[[#This Row],[Current Week High]]/Table2[[#This Row],[Close Price]])-1</f>
        <v>5.6403305496044442E-3</v>
      </c>
      <c r="AG609" s="1">
        <f>(Table2[[#This Row],[Close Price]]/Table2[[#This Row],[Current Month Low]])-1</f>
        <v>7.8820754716981023E-2</v>
      </c>
      <c r="AH609" s="1">
        <f>(Table2[[#This Row],[Current Month High]]/Table2[[#This Row],[Close Price]])-1</f>
        <v>2.0987276463643845E-2</v>
      </c>
      <c r="AI609">
        <v>18.840452975383599</v>
      </c>
      <c r="AJ609">
        <v>19.743455497382101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0</v>
      </c>
      <c r="AM609" t="s">
        <v>3217</v>
      </c>
      <c r="AN609">
        <v>-0.52</v>
      </c>
      <c r="AO609" t="s">
        <v>3215</v>
      </c>
      <c r="AP609">
        <v>-1.4109659658445999E-2</v>
      </c>
      <c r="AQ609">
        <f>(Table2[[#This Row],[Sharpe Ratio]]-AVERAGE(Table2[Sharpe Ratio]))/_xlfn.STDEV.P(Table2[Sharpe Ratio])</f>
        <v>-0.89975118033258505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594</v>
      </c>
      <c r="AT609">
        <f>_xlfn.RANK.AVG(Table2[[#This Row],[6M Return vs Nifty Z-Score]],Table2[6M Return vs Nifty Z-Score])</f>
        <v>454</v>
      </c>
      <c r="AU609">
        <f>_xlfn.RANK.AVG(Table2[[#This Row],[Sharpe Ratio Z-Score]],Table2[Sharpe Ratio Z-Score])</f>
        <v>606</v>
      </c>
      <c r="AV609">
        <f>(Table2[[#This Row],[Rank 1Y]]+Table2[[#This Row],[Rank 6M]]+Table2[[#This Row],[Rank Sharpe]])/3</f>
        <v>551.33333333333337</v>
      </c>
    </row>
    <row r="610" spans="1:48" x14ac:dyDescent="0.3">
      <c r="A610" t="s">
        <v>924</v>
      </c>
      <c r="B610" t="s">
        <v>925</v>
      </c>
      <c r="C610" t="s">
        <v>3186</v>
      </c>
      <c r="D610" t="s">
        <v>161</v>
      </c>
      <c r="E610">
        <v>16718.366177045002</v>
      </c>
      <c r="F610">
        <v>1082.3</v>
      </c>
      <c r="G610">
        <v>-22.016323434518199</v>
      </c>
      <c r="H610">
        <f>(Table2[[#This Row],[1Y Return vs Nifty]]-AVERAGE(Table2[1Y Return vs Nifty]))/_xlfn.STDEV.P(Table2[1Y Return vs Nifty])</f>
        <v>-0.83361601216804626</v>
      </c>
      <c r="I610">
        <v>-4.7158192710334301</v>
      </c>
      <c r="J610">
        <f>(Table2[[#This Row],[1M Return vs Nifty]]-AVERAGE(Table2[1M Return vs Nifty]))/_xlfn.STDEV.P(Table2[1M Return vs Nifty])</f>
        <v>-0.69912873591490232</v>
      </c>
      <c r="K610">
        <v>5.6690235058161198</v>
      </c>
      <c r="L610">
        <f>(Table2[[#This Row],[6M Return vs Nifty]]-AVERAGE(Table2[6M Return vs Nifty]))/_xlfn.STDEV.P(Table2[6M Return vs Nifty])</f>
        <v>-0.33581611759382468</v>
      </c>
      <c r="M610">
        <v>-3.9161357897205402</v>
      </c>
      <c r="N610">
        <f>(Table2[[#This Row],[1W Return vs Nifty]]-AVERAGE(Table2[1W Return vs Nifty]))/_xlfn.STDEV.P(Table2[1W Return vs Nifty])</f>
        <v>-0.95734378012455001</v>
      </c>
      <c r="O610">
        <v>1114.3</v>
      </c>
      <c r="P610">
        <v>1088.3485312072401</v>
      </c>
      <c r="Q610">
        <v>1014.0799645967001</v>
      </c>
      <c r="R610">
        <v>27.709648509524101</v>
      </c>
      <c r="S610" s="1">
        <f>(Table2[[#This Row],[Close Price]]-Table2[[#This Row],[20D EMA]])/Table2[[#This Row],[20D EMA]]</f>
        <v>-2.8717580543839182E-2</v>
      </c>
      <c r="T610" s="1">
        <f>(Table2[[#This Row],[Close Price]]-Table2[[#This Row],[50D EMA]])/Table2[[#This Row],[50D EMA]]</f>
        <v>-5.557531465155586E-3</v>
      </c>
      <c r="U610" s="1">
        <f>(Table2[[#This Row],[Close Price]]-Table2[[#This Row],[200D EMA]])/Table2[[#This Row],[200D EMA]]</f>
        <v>6.7272836250572246E-2</v>
      </c>
      <c r="V610">
        <v>0.73204629945422195</v>
      </c>
      <c r="W610">
        <v>1079.2</v>
      </c>
      <c r="X610">
        <v>1102.75</v>
      </c>
      <c r="Y610">
        <v>1079.2</v>
      </c>
      <c r="Z610">
        <v>1102.75</v>
      </c>
      <c r="AA610">
        <v>1076.6500000000001</v>
      </c>
      <c r="AB610">
        <v>1210</v>
      </c>
      <c r="AC610" s="1">
        <f>(Table2[[#This Row],[Close Price]]/Table2[[#This Row],[Day Low]])-1</f>
        <v>2.8724981467753707E-3</v>
      </c>
      <c r="AD610" s="1">
        <f>(Table2[[#This Row],[Day High]]/Table2[[#This Row],[Close Price]])-1</f>
        <v>1.8894945948443098E-2</v>
      </c>
      <c r="AE610" s="1">
        <f>(Table2[[#This Row],[Close Price]]/Table2[[#This Row],[Current Week Low]])-1</f>
        <v>2.8724981467753707E-3</v>
      </c>
      <c r="AF610" s="1">
        <f>(Table2[[#This Row],[Current Week High]]/Table2[[#This Row],[Close Price]])-1</f>
        <v>1.8894945948443098E-2</v>
      </c>
      <c r="AG610" s="1">
        <f>(Table2[[#This Row],[Close Price]]/Table2[[#This Row],[Current Month Low]])-1</f>
        <v>5.2477592532391704E-3</v>
      </c>
      <c r="AH610" s="1">
        <f>(Table2[[#This Row],[Current Month High]]/Table2[[#This Row],[Close Price]])-1</f>
        <v>0.11798946687609724</v>
      </c>
      <c r="AI610">
        <v>11.7989466876097</v>
      </c>
      <c r="AJ610">
        <v>30.0216242191254</v>
      </c>
      <c r="AK610" t="str">
        <f>IF(AND(Table2[[#This Row],[20D EMA]]&gt;Table2[[#This Row],[50D EMA]],Table2[[#This Row],[50D EMA]]&gt;Table2[[#This Row],[200D EMA]]),"Uptrend","Downtrend/NoTrend")</f>
        <v>Uptrend</v>
      </c>
      <c r="AL610">
        <v>0</v>
      </c>
      <c r="AM610">
        <v>0</v>
      </c>
      <c r="AN610">
        <v>-3.4</v>
      </c>
      <c r="AO610" t="s">
        <v>3215</v>
      </c>
      <c r="AP610">
        <v>-2.0076263018097999E-2</v>
      </c>
      <c r="AQ610">
        <f>(Table2[[#This Row],[Sharpe Ratio]]-AVERAGE(Table2[Sharpe Ratio]))/_xlfn.STDEV.P(Table2[Sharpe Ratio])</f>
        <v>-0.96915428633471967</v>
      </c>
      <c r="AR6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-3.7950589321360431</v>
      </c>
      <c r="AS610">
        <f>_xlfn.RANK.AVG(Table2[[#This Row],[1Y Return vs Nifty Z-Score]],Table2[1Y Return vs Nifty Z-Score])</f>
        <v>616</v>
      </c>
      <c r="AT610">
        <f>_xlfn.RANK.AVG(Table2[[#This Row],[6M Return vs Nifty Z-Score]],Table2[6M Return vs Nifty Z-Score])</f>
        <v>423</v>
      </c>
      <c r="AU610">
        <f>_xlfn.RANK.AVG(Table2[[#This Row],[Sharpe Ratio Z-Score]],Table2[Sharpe Ratio Z-Score])</f>
        <v>618</v>
      </c>
      <c r="AV610">
        <f>(Table2[[#This Row],[Rank 1Y]]+Table2[[#This Row],[Rank 6M]]+Table2[[#This Row],[Rank Sharpe]])/3</f>
        <v>552.33333333333337</v>
      </c>
    </row>
    <row r="611" spans="1:48" x14ac:dyDescent="0.3">
      <c r="A611" t="s">
        <v>926</v>
      </c>
      <c r="B611" t="s">
        <v>927</v>
      </c>
      <c r="C611" t="s">
        <v>3184</v>
      </c>
      <c r="D611" t="s">
        <v>467</v>
      </c>
      <c r="E611">
        <v>16715.565269279999</v>
      </c>
      <c r="F611">
        <v>1590.4</v>
      </c>
      <c r="G611">
        <v>-15.7881828880202</v>
      </c>
      <c r="H611">
        <f>(Table2[[#This Row],[1Y Return vs Nifty]]-AVERAGE(Table2[1Y Return vs Nifty]))/_xlfn.STDEV.P(Table2[1Y Return vs Nifty])</f>
        <v>-0.72992595950147388</v>
      </c>
      <c r="I611">
        <v>-5.1084169344142296</v>
      </c>
      <c r="J611">
        <f>(Table2[[#This Row],[1M Return vs Nifty]]-AVERAGE(Table2[1M Return vs Nifty]))/_xlfn.STDEV.P(Table2[1M Return vs Nifty])</f>
        <v>-0.73706190309469288</v>
      </c>
      <c r="K611">
        <v>8.2534730693209006</v>
      </c>
      <c r="L611">
        <f>(Table2[[#This Row],[6M Return vs Nifty]]-AVERAGE(Table2[6M Return vs Nifty]))/_xlfn.STDEV.P(Table2[6M Return vs Nifty])</f>
        <v>-0.25887384150270282</v>
      </c>
      <c r="M611">
        <v>2.9010749208295801</v>
      </c>
      <c r="N611">
        <f>(Table2[[#This Row],[1W Return vs Nifty]]-AVERAGE(Table2[1W Return vs Nifty]))/_xlfn.STDEV.P(Table2[1W Return vs Nifty])</f>
        <v>0.69138315826156749</v>
      </c>
      <c r="O611">
        <v>1544.38</v>
      </c>
      <c r="P611">
        <v>1520.3099689276901</v>
      </c>
      <c r="Q611">
        <v>1449.25855544556</v>
      </c>
      <c r="R611">
        <v>64.678346349726795</v>
      </c>
      <c r="S611" s="1">
        <f>(Table2[[#This Row],[Close Price]]-Table2[[#This Row],[20D EMA]])/Table2[[#This Row],[20D EMA]]</f>
        <v>2.9798365687201324E-2</v>
      </c>
      <c r="T611" s="1">
        <f>(Table2[[#This Row],[Close Price]]-Table2[[#This Row],[50D EMA]])/Table2[[#This Row],[50D EMA]]</f>
        <v>4.6102461014411511E-2</v>
      </c>
      <c r="U611" s="1">
        <f>(Table2[[#This Row],[Close Price]]-Table2[[#This Row],[200D EMA]])/Table2[[#This Row],[200D EMA]]</f>
        <v>9.7388726134549256E-2</v>
      </c>
      <c r="V611">
        <v>0.62366862007414603</v>
      </c>
      <c r="W611">
        <v>1560.25</v>
      </c>
      <c r="X611">
        <v>1601.75</v>
      </c>
      <c r="Y611">
        <v>1560.25</v>
      </c>
      <c r="Z611">
        <v>1601.75</v>
      </c>
      <c r="AA611">
        <v>1462.3</v>
      </c>
      <c r="AB611">
        <v>1601.75</v>
      </c>
      <c r="AC611" s="1">
        <f>(Table2[[#This Row],[Close Price]]/Table2[[#This Row],[Day Low]])-1</f>
        <v>1.9323826309886272E-2</v>
      </c>
      <c r="AD611" s="1">
        <f>(Table2[[#This Row],[Day High]]/Table2[[#This Row],[Close Price]])-1</f>
        <v>7.1365694164988724E-3</v>
      </c>
      <c r="AE611" s="1">
        <f>(Table2[[#This Row],[Close Price]]/Table2[[#This Row],[Current Week Low]])-1</f>
        <v>1.9323826309886272E-2</v>
      </c>
      <c r="AF611" s="1">
        <f>(Table2[[#This Row],[Current Week High]]/Table2[[#This Row],[Close Price]])-1</f>
        <v>7.1365694164988724E-3</v>
      </c>
      <c r="AG611" s="1">
        <f>(Table2[[#This Row],[Close Price]]/Table2[[#This Row],[Current Month Low]])-1</f>
        <v>8.7601723312589863E-2</v>
      </c>
      <c r="AH611" s="1">
        <f>(Table2[[#This Row],[Current Month High]]/Table2[[#This Row],[Close Price]])-1</f>
        <v>7.1365694164988724E-3</v>
      </c>
      <c r="AI611">
        <v>6.2625754527162902</v>
      </c>
      <c r="AJ611">
        <v>27.9485116653258</v>
      </c>
      <c r="AK611" t="str">
        <f>IF(AND(Table2[[#This Row],[20D EMA]]&gt;Table2[[#This Row],[50D EMA]],Table2[[#This Row],[50D EMA]]&gt;Table2[[#This Row],[200D EMA]]),"Uptrend","Downtrend/NoTrend")</f>
        <v>Uptrend</v>
      </c>
      <c r="AL611">
        <v>0.1</v>
      </c>
      <c r="AM611" t="s">
        <v>3216</v>
      </c>
      <c r="AN611">
        <v>7.71</v>
      </c>
      <c r="AO611" t="s">
        <v>3216</v>
      </c>
      <c r="AP611">
        <v>-6.4525723761679005E-2</v>
      </c>
      <c r="AQ611">
        <f>(Table2[[#This Row],[Sharpe Ratio]]-AVERAGE(Table2[Sharpe Ratio]))/_xlfn.STDEV.P(Table2[Sharpe Ratio])</f>
        <v>-1.4861872529612126</v>
      </c>
      <c r="AR6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-2.520665798798515</v>
      </c>
      <c r="AS611">
        <f>_xlfn.RANK.AVG(Table2[[#This Row],[1Y Return vs Nifty Z-Score]],Table2[1Y Return vs Nifty Z-Score])</f>
        <v>577</v>
      </c>
      <c r="AT611">
        <f>_xlfn.RANK.AVG(Table2[[#This Row],[6M Return vs Nifty Z-Score]],Table2[6M Return vs Nifty Z-Score])</f>
        <v>397</v>
      </c>
      <c r="AU611">
        <f>_xlfn.RANK.AVG(Table2[[#This Row],[Sharpe Ratio Z-Score]],Table2[Sharpe Ratio Z-Score])</f>
        <v>683</v>
      </c>
      <c r="AV611">
        <f>(Table2[[#This Row],[Rank 1Y]]+Table2[[#This Row],[Rank 6M]]+Table2[[#This Row],[Rank Sharpe]])/3</f>
        <v>552.33333333333337</v>
      </c>
    </row>
    <row r="612" spans="1:48" x14ac:dyDescent="0.3">
      <c r="A612" t="s">
        <v>1439</v>
      </c>
      <c r="B612" t="s">
        <v>1440</v>
      </c>
      <c r="C612" t="s">
        <v>3180</v>
      </c>
      <c r="D612" t="s">
        <v>1441</v>
      </c>
      <c r="E612">
        <v>7675.6599817599999</v>
      </c>
      <c r="F612">
        <v>292.35000000000002</v>
      </c>
      <c r="G612">
        <v>-37.252853098337297</v>
      </c>
      <c r="H612">
        <f>(Table2[[#This Row],[1Y Return vs Nifty]]-AVERAGE(Table2[1Y Return vs Nifty]))/_xlfn.STDEV.P(Table2[1Y Return vs Nifty])</f>
        <v>-1.087283467406438</v>
      </c>
      <c r="I612">
        <v>0.89707772041453604</v>
      </c>
      <c r="J612">
        <f>(Table2[[#This Row],[1M Return vs Nifty]]-AVERAGE(Table2[1M Return vs Nifty]))/_xlfn.STDEV.P(Table2[1M Return vs Nifty])</f>
        <v>-0.15680518231539259</v>
      </c>
      <c r="K612">
        <v>-17.6456629828381</v>
      </c>
      <c r="L612">
        <f>(Table2[[#This Row],[6M Return vs Nifty]]-AVERAGE(Table2[6M Return vs Nifty]))/_xlfn.STDEV.P(Table2[6M Return vs Nifty])</f>
        <v>-1.0299233155517873</v>
      </c>
      <c r="M612">
        <v>4.0516243912749301</v>
      </c>
      <c r="N612">
        <f>(Table2[[#This Row],[1W Return vs Nifty]]-AVERAGE(Table2[1W Return vs Nifty]))/_xlfn.STDEV.P(Table2[1W Return vs Nifty])</f>
        <v>0.96964093646599914</v>
      </c>
      <c r="O612">
        <v>276.63</v>
      </c>
      <c r="P612">
        <v>281.063992254124</v>
      </c>
      <c r="Q612">
        <v>284.09286004547801</v>
      </c>
      <c r="R612">
        <v>72.716877880670594</v>
      </c>
      <c r="S612" s="1">
        <f>(Table2[[#This Row],[Close Price]]-Table2[[#This Row],[20D EMA]])/Table2[[#This Row],[20D EMA]]</f>
        <v>5.6826808372194004E-2</v>
      </c>
      <c r="T612" s="1">
        <f>(Table2[[#This Row],[Close Price]]-Table2[[#This Row],[50D EMA]])/Table2[[#This Row],[50D EMA]]</f>
        <v>4.0154584211811013E-2</v>
      </c>
      <c r="U612" s="1">
        <f>(Table2[[#This Row],[Close Price]]-Table2[[#This Row],[200D EMA]])/Table2[[#This Row],[200D EMA]]</f>
        <v>2.9064933040556535E-2</v>
      </c>
      <c r="V612">
        <v>0.76145323064821202</v>
      </c>
      <c r="W612">
        <v>288</v>
      </c>
      <c r="X612">
        <v>297.5</v>
      </c>
      <c r="Y612">
        <v>288</v>
      </c>
      <c r="Z612">
        <v>297.5</v>
      </c>
      <c r="AA612">
        <v>259.5</v>
      </c>
      <c r="AB612">
        <v>297.5</v>
      </c>
      <c r="AC612" s="1">
        <f>(Table2[[#This Row],[Close Price]]/Table2[[#This Row],[Day Low]])-1</f>
        <v>1.5104166666666696E-2</v>
      </c>
      <c r="AD612" s="1">
        <f>(Table2[[#This Row],[Day High]]/Table2[[#This Row],[Close Price]])-1</f>
        <v>1.761587138703602E-2</v>
      </c>
      <c r="AE612" s="1">
        <f>(Table2[[#This Row],[Close Price]]/Table2[[#This Row],[Current Week Low]])-1</f>
        <v>1.5104166666666696E-2</v>
      </c>
      <c r="AF612" s="1">
        <f>(Table2[[#This Row],[Current Week High]]/Table2[[#This Row],[Close Price]])-1</f>
        <v>1.761587138703602E-2</v>
      </c>
      <c r="AG612" s="1">
        <f>(Table2[[#This Row],[Close Price]]/Table2[[#This Row],[Current Month Low]])-1</f>
        <v>0.12658959537572256</v>
      </c>
      <c r="AH612" s="1">
        <f>(Table2[[#This Row],[Current Month High]]/Table2[[#This Row],[Close Price]])-1</f>
        <v>1.761587138703602E-2</v>
      </c>
      <c r="AI612">
        <v>24.833247819394501</v>
      </c>
      <c r="AJ612">
        <v>16.916616676664599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-0.16</v>
      </c>
      <c r="AM612" t="s">
        <v>3215</v>
      </c>
      <c r="AN612">
        <v>10.199999999999999</v>
      </c>
      <c r="AO612" t="s">
        <v>3216</v>
      </c>
      <c r="AP612">
        <v>7.8700257929416997E-2</v>
      </c>
      <c r="AQ612">
        <f>(Table2[[#This Row],[Sharpe Ratio]]-AVERAGE(Table2[Sharpe Ratio]))/_xlfn.STDEV.P(Table2[Sharpe Ratio])</f>
        <v>0.17980718145795288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688</v>
      </c>
      <c r="AT612">
        <f>_xlfn.RANK.AVG(Table2[[#This Row],[6M Return vs Nifty Z-Score]],Table2[6M Return vs Nifty Z-Score])</f>
        <v>669</v>
      </c>
      <c r="AU612">
        <f>_xlfn.RANK.AVG(Table2[[#This Row],[Sharpe Ratio Z-Score]],Table2[Sharpe Ratio Z-Score])</f>
        <v>300</v>
      </c>
      <c r="AV612">
        <f>(Table2[[#This Row],[Rank 1Y]]+Table2[[#This Row],[Rank 6M]]+Table2[[#This Row],[Rank Sharpe]])/3</f>
        <v>552.33333333333337</v>
      </c>
    </row>
    <row r="613" spans="1:48" x14ac:dyDescent="0.3">
      <c r="A613" t="s">
        <v>247</v>
      </c>
      <c r="B613" t="s">
        <v>248</v>
      </c>
      <c r="C613" t="s">
        <v>3174</v>
      </c>
      <c r="D613" t="s">
        <v>54</v>
      </c>
      <c r="E613">
        <v>110950.728144389</v>
      </c>
      <c r="F613">
        <v>6647.1</v>
      </c>
      <c r="G613">
        <v>-9.6639963847072305</v>
      </c>
      <c r="H613">
        <f>(Table2[[#This Row],[1Y Return vs Nifty]]-AVERAGE(Table2[1Y Return vs Nifty]))/_xlfn.STDEV.P(Table2[1Y Return vs Nifty])</f>
        <v>-0.62796659998999094</v>
      </c>
      <c r="I613">
        <v>-5.6731539194288398</v>
      </c>
      <c r="J613">
        <f>(Table2[[#This Row],[1M Return vs Nifty]]-AVERAGE(Table2[1M Return vs Nifty]))/_xlfn.STDEV.P(Table2[1M Return vs Nifty])</f>
        <v>-0.79162733856034306</v>
      </c>
      <c r="K613">
        <v>-10.4318630690638</v>
      </c>
      <c r="L613">
        <f>(Table2[[#This Row],[6M Return vs Nifty]]-AVERAGE(Table2[6M Return vs Nifty]))/_xlfn.STDEV.P(Table2[6M Return vs Nifty])</f>
        <v>-0.81515952504506373</v>
      </c>
      <c r="M613">
        <v>-2.0821396537183499</v>
      </c>
      <c r="N613">
        <f>(Table2[[#This Row],[1W Return vs Nifty]]-AVERAGE(Table2[1W Return vs Nifty]))/_xlfn.STDEV.P(Table2[1W Return vs Nifty])</f>
        <v>-0.5137959769675523</v>
      </c>
      <c r="O613">
        <v>6763.65</v>
      </c>
      <c r="P613">
        <v>6708.8464653364999</v>
      </c>
      <c r="Q613">
        <v>6230.3723472953798</v>
      </c>
      <c r="R613">
        <v>35.763212499990097</v>
      </c>
      <c r="S613" s="1">
        <f>(Table2[[#This Row],[Close Price]]-Table2[[#This Row],[20D EMA]])/Table2[[#This Row],[20D EMA]]</f>
        <v>-1.7231820097136794E-2</v>
      </c>
      <c r="T613" s="1">
        <f>(Table2[[#This Row],[Close Price]]-Table2[[#This Row],[50D EMA]])/Table2[[#This Row],[50D EMA]]</f>
        <v>-9.2037380279207971E-3</v>
      </c>
      <c r="U613" s="1">
        <f>(Table2[[#This Row],[Close Price]]-Table2[[#This Row],[200D EMA]])/Table2[[#This Row],[200D EMA]]</f>
        <v>6.6886476357311639E-2</v>
      </c>
      <c r="V613">
        <v>0.85613441540620905</v>
      </c>
      <c r="W613">
        <v>6631.5</v>
      </c>
      <c r="X613">
        <v>6689.9</v>
      </c>
      <c r="Y613">
        <v>6631.5</v>
      </c>
      <c r="Z613">
        <v>6689.9</v>
      </c>
      <c r="AA613">
        <v>6580.3</v>
      </c>
      <c r="AB613">
        <v>7074.95</v>
      </c>
      <c r="AC613" s="1">
        <f>(Table2[[#This Row],[Close Price]]/Table2[[#This Row],[Day Low]])-1</f>
        <v>2.3524089572495299E-3</v>
      </c>
      <c r="AD613" s="1">
        <f>(Table2[[#This Row],[Day High]]/Table2[[#This Row],[Close Price]])-1</f>
        <v>6.4388981661174238E-3</v>
      </c>
      <c r="AE613" s="1">
        <f>(Table2[[#This Row],[Close Price]]/Table2[[#This Row],[Current Week Low]])-1</f>
        <v>2.3524089572495299E-3</v>
      </c>
      <c r="AF613" s="1">
        <f>(Table2[[#This Row],[Current Week High]]/Table2[[#This Row],[Close Price]])-1</f>
        <v>6.4388981661174238E-3</v>
      </c>
      <c r="AG613" s="1">
        <f>(Table2[[#This Row],[Close Price]]/Table2[[#This Row],[Current Month Low]])-1</f>
        <v>1.0151512848958211E-2</v>
      </c>
      <c r="AH613" s="1">
        <f>(Table2[[#This Row],[Current Month High]]/Table2[[#This Row],[Close Price]])-1</f>
        <v>6.4366415429284896E-2</v>
      </c>
      <c r="AI613">
        <v>6.9255765672247804</v>
      </c>
      <c r="AJ613">
        <v>27.692558903478002</v>
      </c>
      <c r="AK613" t="str">
        <f>IF(AND(Table2[[#This Row],[20D EMA]]&gt;Table2[[#This Row],[50D EMA]],Table2[[#This Row],[50D EMA]]&gt;Table2[[#This Row],[200D EMA]]),"Uptrend","Downtrend/NoTrend")</f>
        <v>Uptrend</v>
      </c>
      <c r="AL613">
        <v>-0.11</v>
      </c>
      <c r="AM613" t="s">
        <v>3215</v>
      </c>
      <c r="AN613">
        <v>-4.0999999999999996</v>
      </c>
      <c r="AO613" t="s">
        <v>3215</v>
      </c>
      <c r="AP613">
        <v>3.1326271536890001E-3</v>
      </c>
      <c r="AQ613">
        <f>(Table2[[#This Row],[Sharpe Ratio]]-AVERAGE(Table2[Sharpe Ratio]))/_xlfn.STDEV.P(Table2[Sharpe Ratio])</f>
        <v>-0.69919012621022614</v>
      </c>
      <c r="AR6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-3.4477395667731763</v>
      </c>
      <c r="AS613">
        <f>_xlfn.RANK.AVG(Table2[[#This Row],[1Y Return vs Nifty Z-Score]],Table2[1Y Return vs Nifty Z-Score])</f>
        <v>543</v>
      </c>
      <c r="AT613">
        <f>_xlfn.RANK.AVG(Table2[[#This Row],[6M Return vs Nifty Z-Score]],Table2[6M Return vs Nifty Z-Score])</f>
        <v>593</v>
      </c>
      <c r="AU613">
        <f>_xlfn.RANK.AVG(Table2[[#This Row],[Sharpe Ratio Z-Score]],Table2[Sharpe Ratio Z-Score])</f>
        <v>522</v>
      </c>
      <c r="AV613">
        <f>(Table2[[#This Row],[Rank 1Y]]+Table2[[#This Row],[Rank 6M]]+Table2[[#This Row],[Rank Sharpe]])/3</f>
        <v>552.66666666666663</v>
      </c>
    </row>
    <row r="614" spans="1:48" x14ac:dyDescent="0.3">
      <c r="A614" t="s">
        <v>19</v>
      </c>
      <c r="B614" t="s">
        <v>20</v>
      </c>
      <c r="C614" t="s">
        <v>3169</v>
      </c>
      <c r="D614" t="s">
        <v>21</v>
      </c>
      <c r="E614">
        <v>1636316.2608906799</v>
      </c>
      <c r="F614">
        <v>4522.6000000000004</v>
      </c>
      <c r="G614">
        <v>-0.29620694357016503</v>
      </c>
      <c r="H614">
        <f>(Table2[[#This Row],[1Y Return vs Nifty]]-AVERAGE(Table2[1Y Return vs Nifty]))/_xlfn.STDEV.P(Table2[1Y Return vs Nifty])</f>
        <v>-0.47200567180139419</v>
      </c>
      <c r="I614">
        <v>0.53439915753979805</v>
      </c>
      <c r="J614">
        <f>(Table2[[#This Row],[1M Return vs Nifty]]-AVERAGE(Table2[1M Return vs Nifty]))/_xlfn.STDEV.P(Table2[1M Return vs Nifty])</f>
        <v>-0.19184753697329462</v>
      </c>
      <c r="K614">
        <v>-6.34564760501096</v>
      </c>
      <c r="L614">
        <f>(Table2[[#This Row],[6M Return vs Nifty]]-AVERAGE(Table2[6M Return vs Nifty]))/_xlfn.STDEV.P(Table2[6M Return vs Nifty])</f>
        <v>-0.69350781133291728</v>
      </c>
      <c r="M614">
        <v>-0.51413762269768704</v>
      </c>
      <c r="N614">
        <f>(Table2[[#This Row],[1W Return vs Nifty]]-AVERAGE(Table2[1W Return vs Nifty]))/_xlfn.STDEV.P(Table2[1W Return vs Nifty])</f>
        <v>-0.13457824441498226</v>
      </c>
      <c r="O614">
        <v>4468.3599999999997</v>
      </c>
      <c r="P614">
        <v>4333.0037601732301</v>
      </c>
      <c r="Q614">
        <v>4003.4458593946802</v>
      </c>
      <c r="R614">
        <v>61.041004935213799</v>
      </c>
      <c r="S614" s="1">
        <f>(Table2[[#This Row],[Close Price]]-Table2[[#This Row],[20D EMA]])/Table2[[#This Row],[20D EMA]]</f>
        <v>1.2138681753484655E-2</v>
      </c>
      <c r="T614" s="1">
        <f>(Table2[[#This Row],[Close Price]]-Table2[[#This Row],[50D EMA]])/Table2[[#This Row],[50D EMA]]</f>
        <v>4.3756306322519853E-2</v>
      </c>
      <c r="U614" s="1">
        <f>(Table2[[#This Row],[Close Price]]-Table2[[#This Row],[200D EMA]])/Table2[[#This Row],[200D EMA]]</f>
        <v>0.12967682312651935</v>
      </c>
      <c r="V614">
        <v>0.63870771765486101</v>
      </c>
      <c r="W614">
        <v>4494.45</v>
      </c>
      <c r="X614">
        <v>4546.05</v>
      </c>
      <c r="Y614">
        <v>4494.45</v>
      </c>
      <c r="Z614">
        <v>4546.05</v>
      </c>
      <c r="AA614">
        <v>4430.5</v>
      </c>
      <c r="AB614">
        <v>4588</v>
      </c>
      <c r="AC614" s="1">
        <f>(Table2[[#This Row],[Close Price]]/Table2[[#This Row],[Day Low]])-1</f>
        <v>6.2632802678861399E-3</v>
      </c>
      <c r="AD614" s="1">
        <f>(Table2[[#This Row],[Day High]]/Table2[[#This Row],[Close Price]])-1</f>
        <v>5.1850705346481174E-3</v>
      </c>
      <c r="AE614" s="1">
        <f>(Table2[[#This Row],[Close Price]]/Table2[[#This Row],[Current Week Low]])-1</f>
        <v>6.2632802678861399E-3</v>
      </c>
      <c r="AF614" s="1">
        <f>(Table2[[#This Row],[Current Week High]]/Table2[[#This Row],[Close Price]])-1</f>
        <v>5.1850705346481174E-3</v>
      </c>
      <c r="AG614" s="1">
        <f>(Table2[[#This Row],[Close Price]]/Table2[[#This Row],[Current Month Low]])-1</f>
        <v>2.0787721476131393E-2</v>
      </c>
      <c r="AH614" s="1">
        <f>(Table2[[#This Row],[Current Month High]]/Table2[[#This Row],[Close Price]])-1</f>
        <v>1.4460708442046499E-2</v>
      </c>
      <c r="AI614">
        <v>1.5400433379029601</v>
      </c>
      <c r="AJ614">
        <v>36.593174267592801</v>
      </c>
      <c r="AK614" t="str">
        <f>IF(AND(Table2[[#This Row],[20D EMA]]&gt;Table2[[#This Row],[50D EMA]],Table2[[#This Row],[50D EMA]]&gt;Table2[[#This Row],[200D EMA]]),"Uptrend","Downtrend/NoTrend")</f>
        <v>Uptrend</v>
      </c>
      <c r="AL614">
        <v>-0.04</v>
      </c>
      <c r="AM614" t="s">
        <v>3215</v>
      </c>
      <c r="AN614">
        <v>0.03</v>
      </c>
      <c r="AO614" t="s">
        <v>3216</v>
      </c>
      <c r="AP614">
        <v>-2.7857052375817998E-2</v>
      </c>
      <c r="AQ614">
        <f>(Table2[[#This Row],[Sharpe Ratio]]-AVERAGE(Table2[Sharpe Ratio]))/_xlfn.STDEV.P(Table2[Sharpe Ratio])</f>
        <v>-1.0596598748619948</v>
      </c>
      <c r="AR6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-2.5515991393845834</v>
      </c>
      <c r="AS614">
        <f>_xlfn.RANK.AVG(Table2[[#This Row],[1Y Return vs Nifty Z-Score]],Table2[1Y Return vs Nifty Z-Score])</f>
        <v>466</v>
      </c>
      <c r="AT614">
        <f>_xlfn.RANK.AVG(Table2[[#This Row],[6M Return vs Nifty Z-Score]],Table2[6M Return vs Nifty Z-Score])</f>
        <v>558</v>
      </c>
      <c r="AU614">
        <f>_xlfn.RANK.AVG(Table2[[#This Row],[Sharpe Ratio Z-Score]],Table2[Sharpe Ratio Z-Score])</f>
        <v>636</v>
      </c>
      <c r="AV614">
        <f>(Table2[[#This Row],[Rank 1Y]]+Table2[[#This Row],[Rank 6M]]+Table2[[#This Row],[Rank Sharpe]])/3</f>
        <v>553.33333333333337</v>
      </c>
    </row>
    <row r="615" spans="1:48" x14ac:dyDescent="0.3">
      <c r="A615" t="s">
        <v>443</v>
      </c>
      <c r="B615" t="s">
        <v>444</v>
      </c>
      <c r="C615" t="s">
        <v>3170</v>
      </c>
      <c r="D615" t="s">
        <v>34</v>
      </c>
      <c r="E615">
        <v>51153.776142376002</v>
      </c>
      <c r="F615">
        <v>113.01</v>
      </c>
      <c r="G615">
        <v>-22.692416644634001</v>
      </c>
      <c r="H615">
        <f>(Table2[[#This Row],[1Y Return vs Nifty]]-AVERAGE(Table2[1Y Return vs Nifty]))/_xlfn.STDEV.P(Table2[1Y Return vs Nifty])</f>
        <v>-0.84487204276675154</v>
      </c>
      <c r="I615">
        <v>-6.74638483734857</v>
      </c>
      <c r="J615">
        <f>(Table2[[#This Row],[1M Return vs Nifty]]-AVERAGE(Table2[1M Return vs Nifty]))/_xlfn.STDEV.P(Table2[1M Return vs Nifty])</f>
        <v>-0.8953239512232708</v>
      </c>
      <c r="K615">
        <v>-30.352265145972499</v>
      </c>
      <c r="L615">
        <f>(Table2[[#This Row],[6M Return vs Nifty]]-AVERAGE(Table2[6M Return vs Nifty]))/_xlfn.STDEV.P(Table2[6M Return vs Nifty])</f>
        <v>-1.4082146568190956</v>
      </c>
      <c r="M615">
        <v>-3.95349014147651</v>
      </c>
      <c r="N615">
        <f>(Table2[[#This Row],[1W Return vs Nifty]]-AVERAGE(Table2[1W Return vs Nifty]))/_xlfn.STDEV.P(Table2[1W Return vs Nifty])</f>
        <v>-0.9663778453193822</v>
      </c>
      <c r="O615">
        <v>115.56</v>
      </c>
      <c r="P615">
        <v>118.76221107875701</v>
      </c>
      <c r="Q615">
        <v>120.15086009779699</v>
      </c>
      <c r="R615">
        <v>33.329106091818304</v>
      </c>
      <c r="S615" s="1">
        <f>(Table2[[#This Row],[Close Price]]-Table2[[#This Row],[20D EMA]])/Table2[[#This Row],[20D EMA]]</f>
        <v>-2.2066458982346809E-2</v>
      </c>
      <c r="T615" s="1">
        <f>(Table2[[#This Row],[Close Price]]-Table2[[#This Row],[50D EMA]])/Table2[[#This Row],[50D EMA]]</f>
        <v>-4.8434691696186333E-2</v>
      </c>
      <c r="U615" s="1">
        <f>(Table2[[#This Row],[Close Price]]-Table2[[#This Row],[200D EMA]])/Table2[[#This Row],[200D EMA]]</f>
        <v>-5.9432450936969347E-2</v>
      </c>
      <c r="V615">
        <v>0.63964663202580596</v>
      </c>
      <c r="W615">
        <v>112.52</v>
      </c>
      <c r="X615">
        <v>115.25</v>
      </c>
      <c r="Y615">
        <v>112.52</v>
      </c>
      <c r="Z615">
        <v>115.25</v>
      </c>
      <c r="AA615">
        <v>110.22</v>
      </c>
      <c r="AB615">
        <v>119.39</v>
      </c>
      <c r="AC615" s="1">
        <f>(Table2[[#This Row],[Close Price]]/Table2[[#This Row],[Day Low]])-1</f>
        <v>4.3547813722006889E-3</v>
      </c>
      <c r="AD615" s="1">
        <f>(Table2[[#This Row],[Day High]]/Table2[[#This Row],[Close Price]])-1</f>
        <v>1.9821254756216211E-2</v>
      </c>
      <c r="AE615" s="1">
        <f>(Table2[[#This Row],[Close Price]]/Table2[[#This Row],[Current Week Low]])-1</f>
        <v>4.3547813722006889E-3</v>
      </c>
      <c r="AF615" s="1">
        <f>(Table2[[#This Row],[Current Week High]]/Table2[[#This Row],[Close Price]])-1</f>
        <v>1.9821254756216211E-2</v>
      </c>
      <c r="AG615" s="1">
        <f>(Table2[[#This Row],[Close Price]]/Table2[[#This Row],[Current Month Low]])-1</f>
        <v>2.5313010342950415E-2</v>
      </c>
      <c r="AH615" s="1">
        <f>(Table2[[#This Row],[Current Month High]]/Table2[[#This Row],[Close Price]])-1</f>
        <v>5.6455180957437401E-2</v>
      </c>
      <c r="AI615">
        <v>39.766392354658798</v>
      </c>
      <c r="AJ615">
        <v>30.7986111111111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-0.05</v>
      </c>
      <c r="AM615" t="s">
        <v>3215</v>
      </c>
      <c r="AN615">
        <v>-3.4</v>
      </c>
      <c r="AO615" t="s">
        <v>3215</v>
      </c>
      <c r="AP615">
        <v>6.7192696203138003E-2</v>
      </c>
      <c r="AQ615">
        <f>(Table2[[#This Row],[Sharpe Ratio]]-AVERAGE(Table2[Sharpe Ratio]))/_xlfn.STDEV.P(Table2[Sharpe Ratio])</f>
        <v>4.5952041745493472E-2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621</v>
      </c>
      <c r="AT615">
        <f>_xlfn.RANK.AVG(Table2[[#This Row],[6M Return vs Nifty Z-Score]],Table2[6M Return vs Nifty Z-Score])</f>
        <v>722</v>
      </c>
      <c r="AU615">
        <f>_xlfn.RANK.AVG(Table2[[#This Row],[Sharpe Ratio Z-Score]],Table2[Sharpe Ratio Z-Score])</f>
        <v>337</v>
      </c>
      <c r="AV615">
        <f>(Table2[[#This Row],[Rank 1Y]]+Table2[[#This Row],[Rank 6M]]+Table2[[#This Row],[Rank Sharpe]])/3</f>
        <v>560</v>
      </c>
    </row>
    <row r="616" spans="1:48" x14ac:dyDescent="0.3">
      <c r="A616" t="s">
        <v>1528</v>
      </c>
      <c r="B616" t="s">
        <v>1529</v>
      </c>
      <c r="C616" t="s">
        <v>3181</v>
      </c>
      <c r="D616" t="s">
        <v>417</v>
      </c>
      <c r="E616">
        <v>6737.9540501760002</v>
      </c>
      <c r="F616">
        <v>68.41</v>
      </c>
      <c r="G616">
        <v>-24.847222785833999</v>
      </c>
      <c r="H616">
        <f>(Table2[[#This Row],[1Y Return vs Nifty]]-AVERAGE(Table2[1Y Return vs Nifty]))/_xlfn.STDEV.P(Table2[1Y Return vs Nifty])</f>
        <v>-0.88074662854386832</v>
      </c>
      <c r="I616">
        <v>9.1445797815135208</v>
      </c>
      <c r="J616">
        <f>(Table2[[#This Row],[1M Return vs Nifty]]-AVERAGE(Table2[1M Return vs Nifty]))/_xlfn.STDEV.P(Table2[1M Return vs Nifty])</f>
        <v>0.6400764695142136</v>
      </c>
      <c r="K616">
        <v>-13.4577555577646</v>
      </c>
      <c r="L616">
        <f>(Table2[[#This Row],[6M Return vs Nifty]]-AVERAGE(Table2[6M Return vs Nifty]))/_xlfn.STDEV.P(Table2[6M Return vs Nifty])</f>
        <v>-0.90524410575243186</v>
      </c>
      <c r="M616">
        <v>0.67203525925388297</v>
      </c>
      <c r="N616">
        <f>(Table2[[#This Row],[1W Return vs Nifty]]-AVERAGE(Table2[1W Return vs Nifty]))/_xlfn.STDEV.P(Table2[1W Return vs Nifty])</f>
        <v>0.15229497501332478</v>
      </c>
      <c r="O616">
        <v>67.67</v>
      </c>
      <c r="P616">
        <v>66.443275709097193</v>
      </c>
      <c r="Q616">
        <v>68.807280461384394</v>
      </c>
      <c r="R616">
        <v>52.510774792301902</v>
      </c>
      <c r="S616" s="1">
        <f>(Table2[[#This Row],[Close Price]]-Table2[[#This Row],[20D EMA]])/Table2[[#This Row],[20D EMA]]</f>
        <v>1.0935421900398919E-2</v>
      </c>
      <c r="T616" s="1">
        <f>(Table2[[#This Row],[Close Price]]-Table2[[#This Row],[50D EMA]])/Table2[[#This Row],[50D EMA]]</f>
        <v>2.9600050116636949E-2</v>
      </c>
      <c r="U616" s="1">
        <f>(Table2[[#This Row],[Close Price]]-Table2[[#This Row],[200D EMA]])/Table2[[#This Row],[200D EMA]]</f>
        <v>-5.7738143219794452E-3</v>
      </c>
      <c r="V616">
        <v>0.91828169351514199</v>
      </c>
      <c r="W616">
        <v>68.19</v>
      </c>
      <c r="X616">
        <v>70.099999999999994</v>
      </c>
      <c r="Y616">
        <v>68.19</v>
      </c>
      <c r="Z616">
        <v>70.099999999999994</v>
      </c>
      <c r="AA616">
        <v>65.25</v>
      </c>
      <c r="AB616">
        <v>71.5</v>
      </c>
      <c r="AC616" s="1">
        <f>(Table2[[#This Row],[Close Price]]/Table2[[#This Row],[Day Low]])-1</f>
        <v>3.226279513125041E-3</v>
      </c>
      <c r="AD616" s="1">
        <f>(Table2[[#This Row],[Day High]]/Table2[[#This Row],[Close Price]])-1</f>
        <v>2.470399064464246E-2</v>
      </c>
      <c r="AE616" s="1">
        <f>(Table2[[#This Row],[Close Price]]/Table2[[#This Row],[Current Week Low]])-1</f>
        <v>3.226279513125041E-3</v>
      </c>
      <c r="AF616" s="1">
        <f>(Table2[[#This Row],[Current Week High]]/Table2[[#This Row],[Close Price]])-1</f>
        <v>2.470399064464246E-2</v>
      </c>
      <c r="AG616" s="1">
        <f>(Table2[[#This Row],[Close Price]]/Table2[[#This Row],[Current Month Low]])-1</f>
        <v>4.8429118773946289E-2</v>
      </c>
      <c r="AH616" s="1">
        <f>(Table2[[#This Row],[Current Month High]]/Table2[[#This Row],[Close Price]])-1</f>
        <v>4.5168834965648275E-2</v>
      </c>
      <c r="AI616">
        <v>43.253910247039897</v>
      </c>
      <c r="AJ616">
        <v>16.680880095514201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0.11</v>
      </c>
      <c r="AM616" t="s">
        <v>3216</v>
      </c>
      <c r="AN616">
        <v>-4.12</v>
      </c>
      <c r="AO616" t="s">
        <v>3215</v>
      </c>
      <c r="AP616">
        <v>3.7122458350252997E-2</v>
      </c>
      <c r="AQ616">
        <f>(Table2[[#This Row],[Sharpe Ratio]]-AVERAGE(Table2[Sharpe Ratio]))/_xlfn.STDEV.P(Table2[Sharpe Ratio])</f>
        <v>-0.30382282670409966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636</v>
      </c>
      <c r="AT616">
        <f>_xlfn.RANK.AVG(Table2[[#This Row],[6M Return vs Nifty Z-Score]],Table2[6M Return vs Nifty Z-Score])</f>
        <v>629</v>
      </c>
      <c r="AU616">
        <f>_xlfn.RANK.AVG(Table2[[#This Row],[Sharpe Ratio Z-Score]],Table2[Sharpe Ratio Z-Score])</f>
        <v>419</v>
      </c>
      <c r="AV616">
        <f>(Table2[[#This Row],[Rank 1Y]]+Table2[[#This Row],[Rank 6M]]+Table2[[#This Row],[Rank Sharpe]])/3</f>
        <v>561.33333333333337</v>
      </c>
    </row>
    <row r="617" spans="1:48" x14ac:dyDescent="0.3">
      <c r="A617" t="s">
        <v>2105</v>
      </c>
      <c r="B617" t="s">
        <v>2106</v>
      </c>
      <c r="C617" t="s">
        <v>3170</v>
      </c>
      <c r="D617" t="s">
        <v>553</v>
      </c>
      <c r="E617">
        <v>3002.0349987999998</v>
      </c>
      <c r="F617">
        <v>1012.6</v>
      </c>
      <c r="G617">
        <v>-5.5982366971336104</v>
      </c>
      <c r="H617">
        <f>(Table2[[#This Row],[1Y Return vs Nifty]]-AVERAGE(Table2[1Y Return vs Nifty]))/_xlfn.STDEV.P(Table2[1Y Return vs Nifty])</f>
        <v>-0.5602772418281583</v>
      </c>
      <c r="I617">
        <v>-0.59617428358968605</v>
      </c>
      <c r="J617">
        <f>(Table2[[#This Row],[1M Return vs Nifty]]-AVERAGE(Table2[1M Return vs Nifty]))/_xlfn.STDEV.P(Table2[1M Return vs Nifty])</f>
        <v>-0.30108463986913742</v>
      </c>
      <c r="K617">
        <v>-24.4096158236725</v>
      </c>
      <c r="L617">
        <f>(Table2[[#This Row],[6M Return vs Nifty]]-AVERAGE(Table2[6M Return vs Nifty]))/_xlfn.STDEV.P(Table2[6M Return vs Nifty])</f>
        <v>-1.2312945995172</v>
      </c>
      <c r="M617">
        <v>-1.22299319391399</v>
      </c>
      <c r="N617">
        <f>(Table2[[#This Row],[1W Return vs Nifty]]-AVERAGE(Table2[1W Return vs Nifty]))/_xlfn.STDEV.P(Table2[1W Return vs Nifty])</f>
        <v>-0.30601335553465719</v>
      </c>
      <c r="O617">
        <v>991.7</v>
      </c>
      <c r="P617">
        <v>1005.81874374769</v>
      </c>
      <c r="Q617">
        <v>1005.8400150216</v>
      </c>
      <c r="R617">
        <v>60.238058927002299</v>
      </c>
      <c r="S617" s="1">
        <f>(Table2[[#This Row],[Close Price]]-Table2[[#This Row],[20D EMA]])/Table2[[#This Row],[20D EMA]]</f>
        <v>2.1074921851366318E-2</v>
      </c>
      <c r="T617" s="1">
        <f>(Table2[[#This Row],[Close Price]]-Table2[[#This Row],[50D EMA]])/Table2[[#This Row],[50D EMA]]</f>
        <v>6.7420261299198387E-3</v>
      </c>
      <c r="U617" s="1">
        <f>(Table2[[#This Row],[Close Price]]-Table2[[#This Row],[200D EMA]])/Table2[[#This Row],[200D EMA]]</f>
        <v>6.7207357804857431E-3</v>
      </c>
      <c r="V617">
        <v>0.71421954095531504</v>
      </c>
      <c r="W617">
        <v>1006.75</v>
      </c>
      <c r="X617">
        <v>1024.9000000000001</v>
      </c>
      <c r="Y617">
        <v>1006.75</v>
      </c>
      <c r="Z617">
        <v>1024.9000000000001</v>
      </c>
      <c r="AA617">
        <v>960</v>
      </c>
      <c r="AB617">
        <v>1030</v>
      </c>
      <c r="AC617" s="1">
        <f>(Table2[[#This Row],[Close Price]]/Table2[[#This Row],[Day Low]])-1</f>
        <v>5.8107772535387348E-3</v>
      </c>
      <c r="AD617" s="1">
        <f>(Table2[[#This Row],[Day High]]/Table2[[#This Row],[Close Price]])-1</f>
        <v>1.214694844953601E-2</v>
      </c>
      <c r="AE617" s="1">
        <f>(Table2[[#This Row],[Close Price]]/Table2[[#This Row],[Current Week Low]])-1</f>
        <v>5.8107772535387348E-3</v>
      </c>
      <c r="AF617" s="1">
        <f>(Table2[[#This Row],[Current Week High]]/Table2[[#This Row],[Close Price]])-1</f>
        <v>1.214694844953601E-2</v>
      </c>
      <c r="AG617" s="1">
        <f>(Table2[[#This Row],[Close Price]]/Table2[[#This Row],[Current Month Low]])-1</f>
        <v>5.4791666666666794E-2</v>
      </c>
      <c r="AH617" s="1">
        <f>(Table2[[#This Row],[Current Month High]]/Table2[[#This Row],[Close Price]])-1</f>
        <v>1.7183488050562801E-2</v>
      </c>
      <c r="AI617">
        <v>24.8222397787872</v>
      </c>
      <c r="AJ617">
        <v>21.8238691049085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-0.05</v>
      </c>
      <c r="AM617" t="s">
        <v>3215</v>
      </c>
      <c r="AN617">
        <v>2.98</v>
      </c>
      <c r="AO617" t="s">
        <v>3216</v>
      </c>
      <c r="AP617">
        <v>2.0743257822603001E-2</v>
      </c>
      <c r="AQ617">
        <f>(Table2[[#This Row],[Sharpe Ratio]]-AVERAGE(Table2[Sharpe Ratio]))/_xlfn.STDEV.P(Table2[Sharpe Ratio])</f>
        <v>-0.49434452253826239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509</v>
      </c>
      <c r="AT617">
        <f>_xlfn.RANK.AVG(Table2[[#This Row],[6M Return vs Nifty Z-Score]],Table2[6M Return vs Nifty Z-Score])</f>
        <v>704</v>
      </c>
      <c r="AU617">
        <f>_xlfn.RANK.AVG(Table2[[#This Row],[Sharpe Ratio Z-Score]],Table2[Sharpe Ratio Z-Score])</f>
        <v>472</v>
      </c>
      <c r="AV617">
        <f>(Table2[[#This Row],[Rank 1Y]]+Table2[[#This Row],[Rank 6M]]+Table2[[#This Row],[Rank Sharpe]])/3</f>
        <v>561.66666666666663</v>
      </c>
    </row>
    <row r="618" spans="1:48" x14ac:dyDescent="0.3">
      <c r="A618" t="s">
        <v>478</v>
      </c>
      <c r="B618" t="s">
        <v>479</v>
      </c>
      <c r="C618" t="s">
        <v>3184</v>
      </c>
      <c r="D618" t="s">
        <v>383</v>
      </c>
      <c r="E618">
        <v>45892.151170739999</v>
      </c>
      <c r="F618">
        <v>611.4</v>
      </c>
      <c r="G618">
        <v>-28.6775194997754</v>
      </c>
      <c r="H618">
        <f>(Table2[[#This Row],[1Y Return vs Nifty]]-AVERAGE(Table2[1Y Return vs Nifty]))/_xlfn.STDEV.P(Table2[1Y Return vs Nifty])</f>
        <v>-0.94451584907318076</v>
      </c>
      <c r="I618">
        <v>8.6164318697642699</v>
      </c>
      <c r="J618">
        <f>(Table2[[#This Row],[1M Return vs Nifty]]-AVERAGE(Table2[1M Return vs Nifty]))/_xlfn.STDEV.P(Table2[1M Return vs Nifty])</f>
        <v>0.58904630581043893</v>
      </c>
      <c r="K618">
        <v>15.929290015211899</v>
      </c>
      <c r="L618">
        <f>(Table2[[#This Row],[6M Return vs Nifty]]-AVERAGE(Table2[6M Return vs Nifty]))/_xlfn.STDEV.P(Table2[6M Return vs Nifty])</f>
        <v>-3.035522964217589E-2</v>
      </c>
      <c r="M618">
        <v>-0.977738268951171</v>
      </c>
      <c r="N618">
        <f>(Table2[[#This Row],[1W Return vs Nifty]]-AVERAGE(Table2[1W Return vs Nifty]))/_xlfn.STDEV.P(Table2[1W Return vs Nifty])</f>
        <v>-0.24669900854927029</v>
      </c>
      <c r="O618">
        <v>596.98</v>
      </c>
      <c r="P618">
        <v>573.99737143303696</v>
      </c>
      <c r="Q618">
        <v>556.89308624452599</v>
      </c>
      <c r="R618">
        <v>60.514542022483901</v>
      </c>
      <c r="S618" s="1">
        <f>(Table2[[#This Row],[Close Price]]-Table2[[#This Row],[20D EMA]])/Table2[[#This Row],[20D EMA]]</f>
        <v>2.4154913062414081E-2</v>
      </c>
      <c r="T618" s="1">
        <f>(Table2[[#This Row],[Close Price]]-Table2[[#This Row],[50D EMA]])/Table2[[#This Row],[50D EMA]]</f>
        <v>6.5161672210421337E-2</v>
      </c>
      <c r="U618" s="1">
        <f>(Table2[[#This Row],[Close Price]]-Table2[[#This Row],[200D EMA]])/Table2[[#This Row],[200D EMA]]</f>
        <v>9.787680095482558E-2</v>
      </c>
      <c r="V618">
        <v>0.89352839698255004</v>
      </c>
      <c r="W618">
        <v>606.70000000000005</v>
      </c>
      <c r="X618">
        <v>615.5</v>
      </c>
      <c r="Y618">
        <v>606.70000000000005</v>
      </c>
      <c r="Z618">
        <v>615.5</v>
      </c>
      <c r="AA618">
        <v>593</v>
      </c>
      <c r="AB618">
        <v>623.70000000000005</v>
      </c>
      <c r="AC618" s="1">
        <f>(Table2[[#This Row],[Close Price]]/Table2[[#This Row],[Day Low]])-1</f>
        <v>7.7468270974121456E-3</v>
      </c>
      <c r="AD618" s="1">
        <f>(Table2[[#This Row],[Day High]]/Table2[[#This Row],[Close Price]])-1</f>
        <v>6.7059208374222745E-3</v>
      </c>
      <c r="AE618" s="1">
        <f>(Table2[[#This Row],[Close Price]]/Table2[[#This Row],[Current Week Low]])-1</f>
        <v>7.7468270974121456E-3</v>
      </c>
      <c r="AF618" s="1">
        <f>(Table2[[#This Row],[Current Week High]]/Table2[[#This Row],[Close Price]])-1</f>
        <v>6.7059208374222745E-3</v>
      </c>
      <c r="AG618" s="1">
        <f>(Table2[[#This Row],[Close Price]]/Table2[[#This Row],[Current Month Low]])-1</f>
        <v>3.1028667790893749E-2</v>
      </c>
      <c r="AH618" s="1">
        <f>(Table2[[#This Row],[Current Month High]]/Table2[[#This Row],[Close Price]])-1</f>
        <v>2.0117762512267046E-2</v>
      </c>
      <c r="AI618">
        <v>4.52240758913966</v>
      </c>
      <c r="AJ618">
        <v>36.534167038856602</v>
      </c>
      <c r="AK618" t="str">
        <f>IF(AND(Table2[[#This Row],[20D EMA]]&gt;Table2[[#This Row],[50D EMA]],Table2[[#This Row],[50D EMA]]&gt;Table2[[#This Row],[200D EMA]]),"Uptrend","Downtrend/NoTrend")</f>
        <v>Uptrend</v>
      </c>
      <c r="AL618">
        <v>0.06</v>
      </c>
      <c r="AM618" t="s">
        <v>3216</v>
      </c>
      <c r="AN618">
        <v>6.23</v>
      </c>
      <c r="AO618" t="s">
        <v>3216</v>
      </c>
      <c r="AP618">
        <v>-9.3007662902575006E-2</v>
      </c>
      <c r="AQ618">
        <f>(Table2[[#This Row],[Sharpe Ratio]]-AVERAGE(Table2[Sharpe Ratio]))/_xlfn.STDEV.P(Table2[Sharpe Ratio])</f>
        <v>-1.8174871437347875</v>
      </c>
      <c r="AR6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-2.4500109251889755</v>
      </c>
      <c r="AS618">
        <f>_xlfn.RANK.AVG(Table2[[#This Row],[1Y Return vs Nifty Z-Score]],Table2[1Y Return vs Nifty Z-Score])</f>
        <v>657</v>
      </c>
      <c r="AT618">
        <f>_xlfn.RANK.AVG(Table2[[#This Row],[6M Return vs Nifty Z-Score]],Table2[6M Return vs Nifty Z-Score])</f>
        <v>320</v>
      </c>
      <c r="AU618">
        <f>_xlfn.RANK.AVG(Table2[[#This Row],[Sharpe Ratio Z-Score]],Table2[Sharpe Ratio Z-Score])</f>
        <v>716</v>
      </c>
      <c r="AV618">
        <f>(Table2[[#This Row],[Rank 1Y]]+Table2[[#This Row],[Rank 6M]]+Table2[[#This Row],[Rank Sharpe]])/3</f>
        <v>564.33333333333337</v>
      </c>
    </row>
    <row r="619" spans="1:48" x14ac:dyDescent="0.3">
      <c r="A619" t="s">
        <v>1061</v>
      </c>
      <c r="B619" t="s">
        <v>1062</v>
      </c>
      <c r="C619" t="s">
        <v>3169</v>
      </c>
      <c r="D619" t="s">
        <v>258</v>
      </c>
      <c r="E619">
        <v>12740.164713325001</v>
      </c>
      <c r="F619">
        <v>946.75</v>
      </c>
      <c r="G619">
        <v>-34.815919403869799</v>
      </c>
      <c r="H619">
        <f>(Table2[[#This Row],[1Y Return vs Nifty]]-AVERAGE(Table2[1Y Return vs Nifty]))/_xlfn.STDEV.P(Table2[1Y Return vs Nifty])</f>
        <v>-1.0467118423382848</v>
      </c>
      <c r="I619">
        <v>0.99521752400182395</v>
      </c>
      <c r="J619">
        <f>(Table2[[#This Row],[1M Return vs Nifty]]-AVERAGE(Table2[1M Return vs Nifty]))/_xlfn.STDEV.P(Table2[1M Return vs Nifty])</f>
        <v>-0.14732281926613131</v>
      </c>
      <c r="K619">
        <v>-3.2566945791320601</v>
      </c>
      <c r="L619">
        <f>(Table2[[#This Row],[6M Return vs Nifty]]-AVERAGE(Table2[6M Return vs Nifty]))/_xlfn.STDEV.P(Table2[6M Return vs Nifty])</f>
        <v>-0.60154584004670875</v>
      </c>
      <c r="M619">
        <v>-0.33109812759007401</v>
      </c>
      <c r="N619">
        <f>(Table2[[#This Row],[1W Return vs Nifty]]-AVERAGE(Table2[1W Return vs Nifty]))/_xlfn.STDEV.P(Table2[1W Return vs Nifty])</f>
        <v>-9.0310557939414463E-2</v>
      </c>
      <c r="O619">
        <v>937.14</v>
      </c>
      <c r="P619">
        <v>937.32393658097601</v>
      </c>
      <c r="Q619">
        <v>944.69997712469603</v>
      </c>
      <c r="R619">
        <v>57.518089062499598</v>
      </c>
      <c r="S619" s="1">
        <f>(Table2[[#This Row],[Close Price]]-Table2[[#This Row],[20D EMA]])/Table2[[#This Row],[20D EMA]]</f>
        <v>1.0254604434769632E-2</v>
      </c>
      <c r="T619" s="1">
        <f>(Table2[[#This Row],[Close Price]]-Table2[[#This Row],[50D EMA]])/Table2[[#This Row],[50D EMA]]</f>
        <v>1.005635624051906E-2</v>
      </c>
      <c r="U619" s="1">
        <f>(Table2[[#This Row],[Close Price]]-Table2[[#This Row],[200D EMA]])/Table2[[#This Row],[200D EMA]]</f>
        <v>2.1700253254408335E-3</v>
      </c>
      <c r="V619">
        <v>0.59927926502263795</v>
      </c>
      <c r="W619">
        <v>945</v>
      </c>
      <c r="X619">
        <v>954.5</v>
      </c>
      <c r="Y619">
        <v>945</v>
      </c>
      <c r="Z619">
        <v>954.5</v>
      </c>
      <c r="AA619">
        <v>909</v>
      </c>
      <c r="AB619">
        <v>979.9</v>
      </c>
      <c r="AC619" s="1">
        <f>(Table2[[#This Row],[Close Price]]/Table2[[#This Row],[Day Low]])-1</f>
        <v>1.8518518518517713E-3</v>
      </c>
      <c r="AD619" s="1">
        <f>(Table2[[#This Row],[Day High]]/Table2[[#This Row],[Close Price]])-1</f>
        <v>8.1858991285979066E-3</v>
      </c>
      <c r="AE619" s="1">
        <f>(Table2[[#This Row],[Close Price]]/Table2[[#This Row],[Current Week Low]])-1</f>
        <v>1.8518518518517713E-3</v>
      </c>
      <c r="AF619" s="1">
        <f>(Table2[[#This Row],[Current Week High]]/Table2[[#This Row],[Close Price]])-1</f>
        <v>8.1858991285979066E-3</v>
      </c>
      <c r="AG619" s="1">
        <f>(Table2[[#This Row],[Close Price]]/Table2[[#This Row],[Current Month Low]])-1</f>
        <v>4.1529152915291467E-2</v>
      </c>
      <c r="AH619" s="1">
        <f>(Table2[[#This Row],[Current Month High]]/Table2[[#This Row],[Close Price]])-1</f>
        <v>3.501452336942168E-2</v>
      </c>
      <c r="AI619">
        <v>31.8193820966464</v>
      </c>
      <c r="AJ619">
        <v>21.060034524646699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-0.16</v>
      </c>
      <c r="AM619" t="s">
        <v>3215</v>
      </c>
      <c r="AN619">
        <v>1.0900000000000001</v>
      </c>
      <c r="AO619" t="s">
        <v>3216</v>
      </c>
      <c r="AP619">
        <v>1.2639490831932E-2</v>
      </c>
      <c r="AQ619">
        <f>(Table2[[#This Row],[Sharpe Ratio]]-AVERAGE(Table2[Sharpe Ratio]))/_xlfn.STDEV.P(Table2[Sharpe Ratio])</f>
        <v>-0.58860696392550793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680</v>
      </c>
      <c r="AT619">
        <f>_xlfn.RANK.AVG(Table2[[#This Row],[6M Return vs Nifty Z-Score]],Table2[6M Return vs Nifty Z-Score])</f>
        <v>524</v>
      </c>
      <c r="AU619">
        <f>_xlfn.RANK.AVG(Table2[[#This Row],[Sharpe Ratio Z-Score]],Table2[Sharpe Ratio Z-Score])</f>
        <v>492</v>
      </c>
      <c r="AV619">
        <f>(Table2[[#This Row],[Rank 1Y]]+Table2[[#This Row],[Rank 6M]]+Table2[[#This Row],[Rank Sharpe]])/3</f>
        <v>565.33333333333337</v>
      </c>
    </row>
    <row r="620" spans="1:48" x14ac:dyDescent="0.3">
      <c r="A620" t="s">
        <v>2010</v>
      </c>
      <c r="B620" t="s">
        <v>2011</v>
      </c>
      <c r="C620" t="s">
        <v>3187</v>
      </c>
      <c r="D620" t="s">
        <v>1618</v>
      </c>
      <c r="E620">
        <v>3433.4636612180002</v>
      </c>
      <c r="F620">
        <v>152.69</v>
      </c>
      <c r="G620">
        <v>-29.708479141965299</v>
      </c>
      <c r="H620">
        <f>(Table2[[#This Row],[1Y Return vs Nifty]]-AVERAGE(Table2[1Y Return vs Nifty]))/_xlfn.STDEV.P(Table2[1Y Return vs Nifty])</f>
        <v>-0.96167992216974729</v>
      </c>
      <c r="I620">
        <v>-6.6040708419102403</v>
      </c>
      <c r="J620">
        <f>(Table2[[#This Row],[1M Return vs Nifty]]-AVERAGE(Table2[1M Return vs Nifty]))/_xlfn.STDEV.P(Table2[1M Return vs Nifty])</f>
        <v>-0.88157343489442053</v>
      </c>
      <c r="K620">
        <v>-9.5539548110900299</v>
      </c>
      <c r="L620">
        <f>(Table2[[#This Row],[6M Return vs Nifty]]-AVERAGE(Table2[6M Return vs Nifty]))/_xlfn.STDEV.P(Table2[6M Return vs Nifty])</f>
        <v>-0.7890231049262314</v>
      </c>
      <c r="M620">
        <v>-2.68851167294507</v>
      </c>
      <c r="N620">
        <f>(Table2[[#This Row],[1W Return vs Nifty]]-AVERAGE(Table2[1W Return vs Nifty]))/_xlfn.STDEV.P(Table2[1W Return vs Nifty])</f>
        <v>-0.66044567362948858</v>
      </c>
      <c r="O620">
        <v>155.24</v>
      </c>
      <c r="P620">
        <v>156.11860006914301</v>
      </c>
      <c r="Q620">
        <v>151.123311569408</v>
      </c>
      <c r="R620">
        <v>34.039474069424003</v>
      </c>
      <c r="S620" s="1">
        <f>(Table2[[#This Row],[Close Price]]-Table2[[#This Row],[20D EMA]])/Table2[[#This Row],[20D EMA]]</f>
        <v>-1.6426178819891852E-2</v>
      </c>
      <c r="T620" s="1">
        <f>(Table2[[#This Row],[Close Price]]-Table2[[#This Row],[50D EMA]])/Table2[[#This Row],[50D EMA]]</f>
        <v>-2.1961509183560005E-2</v>
      </c>
      <c r="U620" s="1">
        <f>(Table2[[#This Row],[Close Price]]-Table2[[#This Row],[200D EMA]])/Table2[[#This Row],[200D EMA]]</f>
        <v>1.0366954074272291E-2</v>
      </c>
      <c r="V620">
        <v>0.52715693291059795</v>
      </c>
      <c r="W620">
        <v>151.1</v>
      </c>
      <c r="X620">
        <v>153.44999999999999</v>
      </c>
      <c r="Y620">
        <v>151.1</v>
      </c>
      <c r="Z620">
        <v>153.44999999999999</v>
      </c>
      <c r="AA620">
        <v>150.43</v>
      </c>
      <c r="AB620">
        <v>162</v>
      </c>
      <c r="AC620" s="1">
        <f>(Table2[[#This Row],[Close Price]]/Table2[[#This Row],[Day Low]])-1</f>
        <v>1.0522832561217665E-2</v>
      </c>
      <c r="AD620" s="1">
        <f>(Table2[[#This Row],[Day High]]/Table2[[#This Row],[Close Price]])-1</f>
        <v>4.9774052000786106E-3</v>
      </c>
      <c r="AE620" s="1">
        <f>(Table2[[#This Row],[Close Price]]/Table2[[#This Row],[Current Week Low]])-1</f>
        <v>1.0522832561217665E-2</v>
      </c>
      <c r="AF620" s="1">
        <f>(Table2[[#This Row],[Current Week High]]/Table2[[#This Row],[Close Price]])-1</f>
        <v>4.9774052000786106E-3</v>
      </c>
      <c r="AG620" s="1">
        <f>(Table2[[#This Row],[Close Price]]/Table2[[#This Row],[Current Month Low]])-1</f>
        <v>1.5023599016153577E-2</v>
      </c>
      <c r="AH620" s="1">
        <f>(Table2[[#This Row],[Current Month High]]/Table2[[#This Row],[Close Price]])-1</f>
        <v>6.0973213700962647E-2</v>
      </c>
      <c r="AI620">
        <v>17.2899338529045</v>
      </c>
      <c r="AJ620">
        <v>18.364341085271299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-0.05</v>
      </c>
      <c r="AM620" t="s">
        <v>3215</v>
      </c>
      <c r="AN620">
        <v>-3.28</v>
      </c>
      <c r="AO620" t="s">
        <v>3215</v>
      </c>
      <c r="AP620">
        <v>2.8391051342248001E-2</v>
      </c>
      <c r="AQ620">
        <f>(Table2[[#This Row],[Sharpe Ratio]]-AVERAGE(Table2[Sharpe Ratio]))/_xlfn.STDEV.P(Table2[Sharpe Ratio])</f>
        <v>-0.40538593214231594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662</v>
      </c>
      <c r="AT620">
        <f>_xlfn.RANK.AVG(Table2[[#This Row],[6M Return vs Nifty Z-Score]],Table2[6M Return vs Nifty Z-Score])</f>
        <v>583</v>
      </c>
      <c r="AU620">
        <f>_xlfn.RANK.AVG(Table2[[#This Row],[Sharpe Ratio Z-Score]],Table2[Sharpe Ratio Z-Score])</f>
        <v>451</v>
      </c>
      <c r="AV620">
        <f>(Table2[[#This Row],[Rank 1Y]]+Table2[[#This Row],[Rank 6M]]+Table2[[#This Row],[Rank Sharpe]])/3</f>
        <v>565.33333333333337</v>
      </c>
    </row>
    <row r="621" spans="1:48" x14ac:dyDescent="0.3">
      <c r="A621" t="s">
        <v>1104</v>
      </c>
      <c r="B621" t="s">
        <v>1105</v>
      </c>
      <c r="C621" t="s">
        <v>3182</v>
      </c>
      <c r="D621" t="s">
        <v>75</v>
      </c>
      <c r="E621">
        <v>11865.57193796</v>
      </c>
      <c r="F621">
        <v>583.4</v>
      </c>
      <c r="G621">
        <v>-48.931425099320499</v>
      </c>
      <c r="H621">
        <f>(Table2[[#This Row],[1Y Return vs Nifty]]-AVERAGE(Table2[1Y Return vs Nifty]))/_xlfn.STDEV.P(Table2[1Y Return vs Nifty])</f>
        <v>-1.2817157761848914</v>
      </c>
      <c r="I621">
        <v>-11.497416934414201</v>
      </c>
      <c r="J621">
        <f>(Table2[[#This Row],[1M Return vs Nifty]]-AVERAGE(Table2[1M Return vs Nifty]))/_xlfn.STDEV.P(Table2[1M Return vs Nifty])</f>
        <v>-1.3543732824459476</v>
      </c>
      <c r="K621">
        <v>-5.7407987027493004</v>
      </c>
      <c r="L621">
        <f>(Table2[[#This Row],[6M Return vs Nifty]]-AVERAGE(Table2[6M Return vs Nifty]))/_xlfn.STDEV.P(Table2[6M Return vs Nifty])</f>
        <v>-0.67550070765854042</v>
      </c>
      <c r="M621">
        <v>-4.6511067011620302</v>
      </c>
      <c r="N621">
        <f>(Table2[[#This Row],[1W Return vs Nifty]]-AVERAGE(Table2[1W Return vs Nifty]))/_xlfn.STDEV.P(Table2[1W Return vs Nifty])</f>
        <v>-1.1350948270077696</v>
      </c>
      <c r="O621">
        <v>598.04999999999995</v>
      </c>
      <c r="P621">
        <v>608.48150279687502</v>
      </c>
      <c r="Q621">
        <v>639.60883269299404</v>
      </c>
      <c r="R621">
        <v>23.919041692069399</v>
      </c>
      <c r="S621" s="1">
        <f>(Table2[[#This Row],[Close Price]]-Table2[[#This Row],[20D EMA]])/Table2[[#This Row],[20D EMA]]</f>
        <v>-2.4496279575286311E-2</v>
      </c>
      <c r="T621" s="1">
        <f>(Table2[[#This Row],[Close Price]]-Table2[[#This Row],[50D EMA]])/Table2[[#This Row],[50D EMA]]</f>
        <v>-4.1219827852758607E-2</v>
      </c>
      <c r="U621" s="1">
        <f>(Table2[[#This Row],[Close Price]]-Table2[[#This Row],[200D EMA]])/Table2[[#This Row],[200D EMA]]</f>
        <v>-8.7880013251745936E-2</v>
      </c>
      <c r="V621">
        <v>0.48450307944697701</v>
      </c>
      <c r="W621">
        <v>572.04999999999995</v>
      </c>
      <c r="X621">
        <v>591.9</v>
      </c>
      <c r="Y621">
        <v>572.04999999999995</v>
      </c>
      <c r="Z621">
        <v>591.9</v>
      </c>
      <c r="AA621">
        <v>572.04999999999995</v>
      </c>
      <c r="AB621">
        <v>619.5</v>
      </c>
      <c r="AC621" s="1">
        <f>(Table2[[#This Row],[Close Price]]/Table2[[#This Row],[Day Low]])-1</f>
        <v>1.9840922996241739E-2</v>
      </c>
      <c r="AD621" s="1">
        <f>(Table2[[#This Row],[Day High]]/Table2[[#This Row],[Close Price]])-1</f>
        <v>1.4569763455605012E-2</v>
      </c>
      <c r="AE621" s="1">
        <f>(Table2[[#This Row],[Close Price]]/Table2[[#This Row],[Current Week Low]])-1</f>
        <v>1.9840922996241739E-2</v>
      </c>
      <c r="AF621" s="1">
        <f>(Table2[[#This Row],[Current Week High]]/Table2[[#This Row],[Close Price]])-1</f>
        <v>1.4569763455605012E-2</v>
      </c>
      <c r="AG621" s="1">
        <f>(Table2[[#This Row],[Close Price]]/Table2[[#This Row],[Current Month Low]])-1</f>
        <v>1.9840922996241739E-2</v>
      </c>
      <c r="AH621" s="1">
        <f>(Table2[[#This Row],[Current Month High]]/Table2[[#This Row],[Close Price]])-1</f>
        <v>6.187864244086394E-2</v>
      </c>
      <c r="AI621">
        <v>41.241001028453802</v>
      </c>
      <c r="AJ621">
        <v>15.696579077838299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-0.1</v>
      </c>
      <c r="AM621" t="s">
        <v>3215</v>
      </c>
      <c r="AN621">
        <v>-4.3099999999999996</v>
      </c>
      <c r="AO621" t="s">
        <v>3215</v>
      </c>
      <c r="AP621">
        <v>3.3778896348838003E-2</v>
      </c>
      <c r="AQ621">
        <f>(Table2[[#This Row],[Sharpe Ratio]]-AVERAGE(Table2[Sharpe Ratio]))/_xlfn.STDEV.P(Table2[Sharpe Ratio])</f>
        <v>-0.34271490214825129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719</v>
      </c>
      <c r="AT621">
        <f>_xlfn.RANK.AVG(Table2[[#This Row],[6M Return vs Nifty Z-Score]],Table2[6M Return vs Nifty Z-Score])</f>
        <v>552</v>
      </c>
      <c r="AU621">
        <f>_xlfn.RANK.AVG(Table2[[#This Row],[Sharpe Ratio Z-Score]],Table2[Sharpe Ratio Z-Score])</f>
        <v>429</v>
      </c>
      <c r="AV621">
        <f>(Table2[[#This Row],[Rank 1Y]]+Table2[[#This Row],[Rank 6M]]+Table2[[#This Row],[Rank Sharpe]])/3</f>
        <v>566.66666666666663</v>
      </c>
    </row>
    <row r="622" spans="1:48" x14ac:dyDescent="0.3">
      <c r="A622" t="s">
        <v>2073</v>
      </c>
      <c r="B622" t="s">
        <v>2074</v>
      </c>
      <c r="C622" t="s">
        <v>3174</v>
      </c>
      <c r="D622" t="s">
        <v>187</v>
      </c>
      <c r="E622">
        <v>3127.1956128699999</v>
      </c>
      <c r="F622">
        <v>202.79</v>
      </c>
      <c r="G622">
        <v>5.7160572998005401</v>
      </c>
      <c r="H622">
        <f>(Table2[[#This Row],[1Y Return vs Nifty]]-AVERAGE(Table2[1Y Return vs Nifty]))/_xlfn.STDEV.P(Table2[1Y Return vs Nifty])</f>
        <v>-0.37190966539527764</v>
      </c>
      <c r="I622">
        <v>12.397012798454501</v>
      </c>
      <c r="J622">
        <f>(Table2[[#This Row],[1M Return vs Nifty]]-AVERAGE(Table2[1M Return vs Nifty]))/_xlfn.STDEV.P(Table2[1M Return vs Nifty])</f>
        <v>0.95432970350003432</v>
      </c>
      <c r="K622">
        <v>-23.746617943874298</v>
      </c>
      <c r="L622">
        <f>(Table2[[#This Row],[6M Return vs Nifty]]-AVERAGE(Table2[6M Return vs Nifty]))/_xlfn.STDEV.P(Table2[6M Return vs Nifty])</f>
        <v>-1.2115563284997988</v>
      </c>
      <c r="M622">
        <v>-1.00568693649012</v>
      </c>
      <c r="N622">
        <f>(Table2[[#This Row],[1W Return vs Nifty]]-AVERAGE(Table2[1W Return vs Nifty]))/_xlfn.STDEV.P(Table2[1W Return vs Nifty])</f>
        <v>-0.25345833036283127</v>
      </c>
      <c r="O622">
        <v>197.32</v>
      </c>
      <c r="P622">
        <v>190.61397308086299</v>
      </c>
      <c r="Q622">
        <v>186.43439026374301</v>
      </c>
      <c r="R622">
        <v>51.178569310208701</v>
      </c>
      <c r="S622" s="1">
        <f>(Table2[[#This Row],[Close Price]]-Table2[[#This Row],[20D EMA]])/Table2[[#This Row],[20D EMA]]</f>
        <v>2.7721467666734233E-2</v>
      </c>
      <c r="T622" s="1">
        <f>(Table2[[#This Row],[Close Price]]-Table2[[#This Row],[50D EMA]])/Table2[[#This Row],[50D EMA]]</f>
        <v>6.3877934667316547E-2</v>
      </c>
      <c r="U622" s="1">
        <f>(Table2[[#This Row],[Close Price]]-Table2[[#This Row],[200D EMA]])/Table2[[#This Row],[200D EMA]]</f>
        <v>8.7728501770082234E-2</v>
      </c>
      <c r="V622">
        <v>0.84283964006895395</v>
      </c>
      <c r="W622">
        <v>200.4</v>
      </c>
      <c r="X622">
        <v>208.9</v>
      </c>
      <c r="Y622">
        <v>200.4</v>
      </c>
      <c r="Z622">
        <v>208.9</v>
      </c>
      <c r="AA622">
        <v>192.6</v>
      </c>
      <c r="AB622">
        <v>212.15</v>
      </c>
      <c r="AC622" s="1">
        <f>(Table2[[#This Row],[Close Price]]/Table2[[#This Row],[Day Low]])-1</f>
        <v>1.1926147704590662E-2</v>
      </c>
      <c r="AD622" s="1">
        <f>(Table2[[#This Row],[Day High]]/Table2[[#This Row],[Close Price]])-1</f>
        <v>3.0129690813156529E-2</v>
      </c>
      <c r="AE622" s="1">
        <f>(Table2[[#This Row],[Close Price]]/Table2[[#This Row],[Current Week Low]])-1</f>
        <v>1.1926147704590662E-2</v>
      </c>
      <c r="AF622" s="1">
        <f>(Table2[[#This Row],[Current Week High]]/Table2[[#This Row],[Close Price]])-1</f>
        <v>3.0129690813156529E-2</v>
      </c>
      <c r="AG622" s="1">
        <f>(Table2[[#This Row],[Close Price]]/Table2[[#This Row],[Current Month Low]])-1</f>
        <v>5.2907580477673966E-2</v>
      </c>
      <c r="AH622" s="1">
        <f>(Table2[[#This Row],[Current Month High]]/Table2[[#This Row],[Close Price]])-1</f>
        <v>4.6156122096750352E-2</v>
      </c>
      <c r="AI622">
        <v>39.553232407909597</v>
      </c>
      <c r="AJ622">
        <v>52.473684210526301</v>
      </c>
      <c r="AK622" t="str">
        <f>IF(AND(Table2[[#This Row],[20D EMA]]&gt;Table2[[#This Row],[50D EMA]],Table2[[#This Row],[50D EMA]]&gt;Table2[[#This Row],[200D EMA]]),"Uptrend","Downtrend/NoTrend")</f>
        <v>Uptrend</v>
      </c>
      <c r="AL622">
        <v>0</v>
      </c>
      <c r="AM622" t="s">
        <v>3217</v>
      </c>
      <c r="AN622">
        <v>1.28</v>
      </c>
      <c r="AO622" t="s">
        <v>3216</v>
      </c>
      <c r="AP622">
        <v>-6.7901168205729999E-3</v>
      </c>
      <c r="AQ622">
        <f>(Table2[[#This Row],[Sharpe Ratio]]-AVERAGE(Table2[Sharpe Ratio]))/_xlfn.STDEV.P(Table2[Sharpe Ratio])</f>
        <v>-0.8146107785255351</v>
      </c>
      <c r="AR6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-1.6972053992834086</v>
      </c>
      <c r="AS622">
        <f>_xlfn.RANK.AVG(Table2[[#This Row],[1Y Return vs Nifty Z-Score]],Table2[1Y Return vs Nifty Z-Score])</f>
        <v>410</v>
      </c>
      <c r="AT622">
        <f>_xlfn.RANK.AVG(Table2[[#This Row],[6M Return vs Nifty Z-Score]],Table2[6M Return vs Nifty Z-Score])</f>
        <v>698</v>
      </c>
      <c r="AU622">
        <f>_xlfn.RANK.AVG(Table2[[#This Row],[Sharpe Ratio Z-Score]],Table2[Sharpe Ratio Z-Score])</f>
        <v>593</v>
      </c>
      <c r="AV622">
        <f>(Table2[[#This Row],[Rank 1Y]]+Table2[[#This Row],[Rank 6M]]+Table2[[#This Row],[Rank Sharpe]])/3</f>
        <v>567</v>
      </c>
    </row>
    <row r="623" spans="1:48" x14ac:dyDescent="0.3">
      <c r="A623" t="s">
        <v>1745</v>
      </c>
      <c r="B623" t="s">
        <v>1746</v>
      </c>
      <c r="C623" t="s">
        <v>3184</v>
      </c>
      <c r="D623" t="s">
        <v>282</v>
      </c>
      <c r="E623">
        <v>4783.5927334999997</v>
      </c>
      <c r="F623">
        <v>285.35000000000002</v>
      </c>
      <c r="G623">
        <v>-7.3072469816148899</v>
      </c>
      <c r="H623">
        <f>(Table2[[#This Row],[1Y Return vs Nifty]]-AVERAGE(Table2[1Y Return vs Nifty]))/_xlfn.STDEV.P(Table2[1Y Return vs Nifty])</f>
        <v>-0.5887299341016522</v>
      </c>
      <c r="I623">
        <v>-2.7316625484493202</v>
      </c>
      <c r="J623">
        <f>(Table2[[#This Row],[1M Return vs Nifty]]-AVERAGE(Table2[1M Return vs Nifty]))/_xlfn.STDEV.P(Table2[1M Return vs Nifty])</f>
        <v>-0.50741758811908644</v>
      </c>
      <c r="K623">
        <v>-2.9821359621002501</v>
      </c>
      <c r="L623">
        <f>(Table2[[#This Row],[6M Return vs Nifty]]-AVERAGE(Table2[6M Return vs Nifty]))/_xlfn.STDEV.P(Table2[6M Return vs Nifty])</f>
        <v>-0.5933718887291175</v>
      </c>
      <c r="M623">
        <v>-3.1346307398596598</v>
      </c>
      <c r="N623">
        <f>(Table2[[#This Row],[1W Return vs Nifty]]-AVERAGE(Table2[1W Return vs Nifty]))/_xlfn.STDEV.P(Table2[1W Return vs Nifty])</f>
        <v>-0.76833855747588053</v>
      </c>
      <c r="O623">
        <v>289.60000000000002</v>
      </c>
      <c r="P623">
        <v>289.54437886991701</v>
      </c>
      <c r="Q623">
        <v>272.01895677690999</v>
      </c>
      <c r="R623">
        <v>45.588589139224801</v>
      </c>
      <c r="S623" s="1">
        <f>(Table2[[#This Row],[Close Price]]-Table2[[#This Row],[20D EMA]])/Table2[[#This Row],[20D EMA]]</f>
        <v>-1.4675414364640883E-2</v>
      </c>
      <c r="T623" s="1">
        <f>(Table2[[#This Row],[Close Price]]-Table2[[#This Row],[50D EMA]])/Table2[[#This Row],[50D EMA]]</f>
        <v>-1.4486134686114519E-2</v>
      </c>
      <c r="U623" s="1">
        <f>(Table2[[#This Row],[Close Price]]-Table2[[#This Row],[200D EMA]])/Table2[[#This Row],[200D EMA]]</f>
        <v>4.9007772770863094E-2</v>
      </c>
      <c r="V623">
        <v>0.36387708035698002</v>
      </c>
      <c r="W623">
        <v>284</v>
      </c>
      <c r="X623">
        <v>288.60000000000002</v>
      </c>
      <c r="Y623">
        <v>284</v>
      </c>
      <c r="Z623">
        <v>288.60000000000002</v>
      </c>
      <c r="AA623">
        <v>278.64999999999998</v>
      </c>
      <c r="AB623">
        <v>301.7</v>
      </c>
      <c r="AC623" s="1">
        <f>(Table2[[#This Row],[Close Price]]/Table2[[#This Row],[Day Low]])-1</f>
        <v>4.7535211267606403E-3</v>
      </c>
      <c r="AD623" s="1">
        <f>(Table2[[#This Row],[Day High]]/Table2[[#This Row],[Close Price]])-1</f>
        <v>1.1389521640091216E-2</v>
      </c>
      <c r="AE623" s="1">
        <f>(Table2[[#This Row],[Close Price]]/Table2[[#This Row],[Current Week Low]])-1</f>
        <v>4.7535211267606403E-3</v>
      </c>
      <c r="AF623" s="1">
        <f>(Table2[[#This Row],[Current Week High]]/Table2[[#This Row],[Close Price]])-1</f>
        <v>1.1389521640091216E-2</v>
      </c>
      <c r="AG623" s="1">
        <f>(Table2[[#This Row],[Close Price]]/Table2[[#This Row],[Current Month Low]])-1</f>
        <v>2.4044500269154945E-2</v>
      </c>
      <c r="AH623" s="1">
        <f>(Table2[[#This Row],[Current Month High]]/Table2[[#This Row],[Close Price]])-1</f>
        <v>5.7298055020150507E-2</v>
      </c>
      <c r="AI623">
        <v>17.750131417557299</v>
      </c>
      <c r="AJ623">
        <v>35.687113647170698</v>
      </c>
      <c r="AK623" t="str">
        <f>IF(AND(Table2[[#This Row],[20D EMA]]&gt;Table2[[#This Row],[50D EMA]],Table2[[#This Row],[50D EMA]]&gt;Table2[[#This Row],[200D EMA]]),"Uptrend","Downtrend/NoTrend")</f>
        <v>Uptrend</v>
      </c>
      <c r="AL623">
        <v>0.02</v>
      </c>
      <c r="AM623" t="s">
        <v>3216</v>
      </c>
      <c r="AN623">
        <v>0.49</v>
      </c>
      <c r="AO623" t="s">
        <v>3216</v>
      </c>
      <c r="AP623">
        <v>-3.9271770851850997E-2</v>
      </c>
      <c r="AQ623">
        <f>(Table2[[#This Row],[Sharpe Ratio]]-AVERAGE(Table2[Sharpe Ratio]))/_xlfn.STDEV.P(Table2[Sharpe Ratio])</f>
        <v>-1.1924350684895544</v>
      </c>
      <c r="AR6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-3.6502930369152908</v>
      </c>
      <c r="AS623">
        <f>_xlfn.RANK.AVG(Table2[[#This Row],[1Y Return vs Nifty Z-Score]],Table2[1Y Return vs Nifty Z-Score])</f>
        <v>524</v>
      </c>
      <c r="AT623">
        <f>_xlfn.RANK.AVG(Table2[[#This Row],[6M Return vs Nifty Z-Score]],Table2[6M Return vs Nifty Z-Score])</f>
        <v>522</v>
      </c>
      <c r="AU623">
        <f>_xlfn.RANK.AVG(Table2[[#This Row],[Sharpe Ratio Z-Score]],Table2[Sharpe Ratio Z-Score])</f>
        <v>655</v>
      </c>
      <c r="AV623">
        <f>(Table2[[#This Row],[Rank 1Y]]+Table2[[#This Row],[Rank 6M]]+Table2[[#This Row],[Rank Sharpe]])/3</f>
        <v>567</v>
      </c>
    </row>
    <row r="624" spans="1:48" x14ac:dyDescent="0.3">
      <c r="A624" t="s">
        <v>2300</v>
      </c>
      <c r="B624" t="s">
        <v>2301</v>
      </c>
      <c r="C624" t="s">
        <v>3187</v>
      </c>
      <c r="D624" t="s">
        <v>1926</v>
      </c>
      <c r="E624">
        <v>2467.7403708639999</v>
      </c>
      <c r="F624">
        <v>55.59</v>
      </c>
      <c r="G624">
        <v>-12.3764032748375</v>
      </c>
      <c r="H624">
        <f>(Table2[[#This Row],[1Y Return vs Nifty]]-AVERAGE(Table2[1Y Return vs Nifty]))/_xlfn.STDEV.P(Table2[1Y Return vs Nifty])</f>
        <v>-0.67312447836332423</v>
      </c>
      <c r="I624">
        <v>-1.9432208559828601</v>
      </c>
      <c r="J624">
        <f>(Table2[[#This Row],[1M Return vs Nifty]]-AVERAGE(Table2[1M Return vs Nifty]))/_xlfn.STDEV.P(Table2[1M Return vs Nifty])</f>
        <v>-0.43123758675509982</v>
      </c>
      <c r="K624">
        <v>-4.8512008455122801</v>
      </c>
      <c r="L624">
        <f>(Table2[[#This Row],[6M Return vs Nifty]]-AVERAGE(Table2[6M Return vs Nifty]))/_xlfn.STDEV.P(Table2[6M Return vs Nifty])</f>
        <v>-0.64901627363895009</v>
      </c>
      <c r="M624">
        <v>0.39754652123254702</v>
      </c>
      <c r="N624">
        <f>(Table2[[#This Row],[1W Return vs Nifty]]-AVERAGE(Table2[1W Return vs Nifty]))/_xlfn.STDEV.P(Table2[1W Return vs Nifty])</f>
        <v>8.591049668716387E-2</v>
      </c>
      <c r="O624">
        <v>52.18</v>
      </c>
      <c r="P624">
        <v>52.558322561666003</v>
      </c>
      <c r="Q624">
        <v>51.854689973084099</v>
      </c>
      <c r="R624">
        <v>52.182965590140903</v>
      </c>
      <c r="S624" s="1">
        <f>(Table2[[#This Row],[Close Price]]-Table2[[#This Row],[20D EMA]])/Table2[[#This Row],[20D EMA]]</f>
        <v>6.5350709083940278E-2</v>
      </c>
      <c r="T624" s="1">
        <f>(Table2[[#This Row],[Close Price]]-Table2[[#This Row],[50D EMA]])/Table2[[#This Row],[50D EMA]]</f>
        <v>5.7682157469484921E-2</v>
      </c>
      <c r="U624" s="1">
        <f>(Table2[[#This Row],[Close Price]]-Table2[[#This Row],[200D EMA]])/Table2[[#This Row],[200D EMA]]</f>
        <v>7.2034179142807894E-2</v>
      </c>
      <c r="V624">
        <v>0.87242522417594004</v>
      </c>
      <c r="W624">
        <v>51.75</v>
      </c>
      <c r="X624">
        <v>56.38</v>
      </c>
      <c r="Y624">
        <v>51.75</v>
      </c>
      <c r="Z624">
        <v>56.38</v>
      </c>
      <c r="AA624">
        <v>49.7</v>
      </c>
      <c r="AB624">
        <v>56.38</v>
      </c>
      <c r="AC624" s="1">
        <f>(Table2[[#This Row],[Close Price]]/Table2[[#This Row],[Day Low]])-1</f>
        <v>7.4202898550724594E-2</v>
      </c>
      <c r="AD624" s="1">
        <f>(Table2[[#This Row],[Day High]]/Table2[[#This Row],[Close Price]])-1</f>
        <v>1.421118906278096E-2</v>
      </c>
      <c r="AE624" s="1">
        <f>(Table2[[#This Row],[Close Price]]/Table2[[#This Row],[Current Week Low]])-1</f>
        <v>7.4202898550724594E-2</v>
      </c>
      <c r="AF624" s="1">
        <f>(Table2[[#This Row],[Current Week High]]/Table2[[#This Row],[Close Price]])-1</f>
        <v>1.421118906278096E-2</v>
      </c>
      <c r="AG624" s="1">
        <f>(Table2[[#This Row],[Close Price]]/Table2[[#This Row],[Current Month Low]])-1</f>
        <v>0.11851106639839037</v>
      </c>
      <c r="AH624" s="1">
        <f>(Table2[[#This Row],[Current Month High]]/Table2[[#This Row],[Close Price]])-1</f>
        <v>1.421118906278096E-2</v>
      </c>
      <c r="AI624">
        <v>24.842597589494499</v>
      </c>
      <c r="AJ624">
        <v>30.954063604240201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-0.02</v>
      </c>
      <c r="AM624" t="s">
        <v>3215</v>
      </c>
      <c r="AN624">
        <v>3.95</v>
      </c>
      <c r="AO624" t="s">
        <v>3216</v>
      </c>
      <c r="AP624">
        <v>-1.4575204268471999E-2</v>
      </c>
      <c r="AQ624">
        <f>(Table2[[#This Row],[Sharpe Ratio]]-AVERAGE(Table2[Sharpe Ratio]))/_xlfn.STDEV.P(Table2[Sharpe Ratio])</f>
        <v>-0.90516636213214097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559</v>
      </c>
      <c r="AT624">
        <f>_xlfn.RANK.AVG(Table2[[#This Row],[6M Return vs Nifty Z-Score]],Table2[6M Return vs Nifty Z-Score])</f>
        <v>541</v>
      </c>
      <c r="AU624">
        <f>_xlfn.RANK.AVG(Table2[[#This Row],[Sharpe Ratio Z-Score]],Table2[Sharpe Ratio Z-Score])</f>
        <v>607</v>
      </c>
      <c r="AV624">
        <f>(Table2[[#This Row],[Rank 1Y]]+Table2[[#This Row],[Rank 6M]]+Table2[[#This Row],[Rank Sharpe]])/3</f>
        <v>569</v>
      </c>
    </row>
    <row r="625" spans="1:48" x14ac:dyDescent="0.3">
      <c r="A625" t="s">
        <v>1669</v>
      </c>
      <c r="B625" t="s">
        <v>1670</v>
      </c>
      <c r="C625" t="s">
        <v>3176</v>
      </c>
      <c r="D625" t="s">
        <v>206</v>
      </c>
      <c r="E625">
        <v>5274.8823244699997</v>
      </c>
      <c r="F625">
        <v>128.57</v>
      </c>
      <c r="G625">
        <v>-20.5829990775086</v>
      </c>
      <c r="H625">
        <f>(Table2[[#This Row],[1Y Return vs Nifty]]-AVERAGE(Table2[1Y Return vs Nifty]))/_xlfn.STDEV.P(Table2[1Y Return vs Nifty])</f>
        <v>-0.80975311489444912</v>
      </c>
      <c r="I625">
        <v>0.882164919629158</v>
      </c>
      <c r="J625">
        <f>(Table2[[#This Row],[1M Return vs Nifty]]-AVERAGE(Table2[1M Return vs Nifty]))/_xlfn.STDEV.P(Table2[1M Return vs Nifty])</f>
        <v>-0.15824607159741044</v>
      </c>
      <c r="K625">
        <v>-12.4023507958598</v>
      </c>
      <c r="L625">
        <f>(Table2[[#This Row],[6M Return vs Nifty]]-AVERAGE(Table2[6M Return vs Nifty]))/_xlfn.STDEV.P(Table2[6M Return vs Nifty])</f>
        <v>-0.87382339407553566</v>
      </c>
      <c r="M625">
        <v>7.8411937015861302</v>
      </c>
      <c r="N625">
        <f>(Table2[[#This Row],[1W Return vs Nifty]]-AVERAGE(Table2[1W Return vs Nifty]))/_xlfn.STDEV.P(Table2[1W Return vs Nifty])</f>
        <v>1.8861396735700473</v>
      </c>
      <c r="O625">
        <v>126.85</v>
      </c>
      <c r="P625">
        <v>127.651179691975</v>
      </c>
      <c r="Q625">
        <v>124.237230070423</v>
      </c>
      <c r="R625">
        <v>65.451142384592004</v>
      </c>
      <c r="S625" s="1">
        <f>(Table2[[#This Row],[Close Price]]-Table2[[#This Row],[20D EMA]])/Table2[[#This Row],[20D EMA]]</f>
        <v>1.3559322033898296E-2</v>
      </c>
      <c r="T625" s="1">
        <f>(Table2[[#This Row],[Close Price]]-Table2[[#This Row],[50D EMA]])/Table2[[#This Row],[50D EMA]]</f>
        <v>7.1978990734133707E-3</v>
      </c>
      <c r="U625" s="1">
        <f>(Table2[[#This Row],[Close Price]]-Table2[[#This Row],[200D EMA]])/Table2[[#This Row],[200D EMA]]</f>
        <v>3.4874972076574771E-2</v>
      </c>
      <c r="V625">
        <v>1.22971708187586</v>
      </c>
      <c r="W625">
        <v>128</v>
      </c>
      <c r="X625">
        <v>133.99</v>
      </c>
      <c r="Y625">
        <v>128</v>
      </c>
      <c r="Z625">
        <v>133.99</v>
      </c>
      <c r="AA625">
        <v>117.76</v>
      </c>
      <c r="AB625">
        <v>133.99</v>
      </c>
      <c r="AC625" s="1">
        <f>(Table2[[#This Row],[Close Price]]/Table2[[#This Row],[Day Low]])-1</f>
        <v>4.4531249999999467E-3</v>
      </c>
      <c r="AD625" s="1">
        <f>(Table2[[#This Row],[Day High]]/Table2[[#This Row],[Close Price]])-1</f>
        <v>4.2156023955821853E-2</v>
      </c>
      <c r="AE625" s="1">
        <f>(Table2[[#This Row],[Close Price]]/Table2[[#This Row],[Current Week Low]])-1</f>
        <v>4.4531249999999467E-3</v>
      </c>
      <c r="AF625" s="1">
        <f>(Table2[[#This Row],[Current Week High]]/Table2[[#This Row],[Close Price]])-1</f>
        <v>4.2156023955821853E-2</v>
      </c>
      <c r="AG625" s="1">
        <f>(Table2[[#This Row],[Close Price]]/Table2[[#This Row],[Current Month Low]])-1</f>
        <v>9.1796875E-2</v>
      </c>
      <c r="AH625" s="1">
        <f>(Table2[[#This Row],[Current Month High]]/Table2[[#This Row],[Close Price]])-1</f>
        <v>4.2156023955821853E-2</v>
      </c>
      <c r="AI625">
        <v>16.403515594617701</v>
      </c>
      <c r="AJ625">
        <v>25.617977528089799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0.01</v>
      </c>
      <c r="AM625" t="s">
        <v>3216</v>
      </c>
      <c r="AN625">
        <v>2.2999999999999998</v>
      </c>
      <c r="AO625" t="s">
        <v>3216</v>
      </c>
      <c r="AP625">
        <v>1.5266762905499E-2</v>
      </c>
      <c r="AQ625">
        <f>(Table2[[#This Row],[Sharpe Ratio]]-AVERAGE(Table2[Sharpe Ratio]))/_xlfn.STDEV.P(Table2[Sharpe Ratio])</f>
        <v>-0.55804672198764704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609</v>
      </c>
      <c r="AT625">
        <f>_xlfn.RANK.AVG(Table2[[#This Row],[6M Return vs Nifty Z-Score]],Table2[6M Return vs Nifty Z-Score])</f>
        <v>614</v>
      </c>
      <c r="AU625">
        <f>_xlfn.RANK.AVG(Table2[[#This Row],[Sharpe Ratio Z-Score]],Table2[Sharpe Ratio Z-Score])</f>
        <v>486</v>
      </c>
      <c r="AV625">
        <f>(Table2[[#This Row],[Rank 1Y]]+Table2[[#This Row],[Rank 6M]]+Table2[[#This Row],[Rank Sharpe]])/3</f>
        <v>569.66666666666663</v>
      </c>
    </row>
    <row r="626" spans="1:48" x14ac:dyDescent="0.3">
      <c r="A626" t="s">
        <v>1385</v>
      </c>
      <c r="B626" t="s">
        <v>1386</v>
      </c>
      <c r="C626" t="s">
        <v>3170</v>
      </c>
      <c r="D626" t="s">
        <v>24</v>
      </c>
      <c r="E626">
        <v>8260.9009018529996</v>
      </c>
      <c r="F626">
        <v>42.71</v>
      </c>
      <c r="G626">
        <v>-38.635322744766199</v>
      </c>
      <c r="H626">
        <f>(Table2[[#This Row],[1Y Return vs Nifty]]-AVERAGE(Table2[1Y Return vs Nifty]))/_xlfn.STDEV.P(Table2[1Y Return vs Nifty])</f>
        <v>-1.1102997030514017</v>
      </c>
      <c r="I626">
        <v>-2.17689725684192</v>
      </c>
      <c r="J626">
        <f>(Table2[[#This Row],[1M Return vs Nifty]]-AVERAGE(Table2[1M Return vs Nifty]))/_xlfn.STDEV.P(Table2[1M Return vs Nifty])</f>
        <v>-0.45381562734613817</v>
      </c>
      <c r="K626">
        <v>-24.482580338899101</v>
      </c>
      <c r="L626">
        <f>(Table2[[#This Row],[6M Return vs Nifty]]-AVERAGE(Table2[6M Return vs Nifty]))/_xlfn.STDEV.P(Table2[6M Return vs Nifty])</f>
        <v>-1.2334668438336287</v>
      </c>
      <c r="M626">
        <v>-2.21364209069672</v>
      </c>
      <c r="N626">
        <f>(Table2[[#This Row],[1W Return vs Nifty]]-AVERAGE(Table2[1W Return vs Nifty]))/_xlfn.STDEV.P(Table2[1W Return vs Nifty])</f>
        <v>-0.54559954290018953</v>
      </c>
      <c r="O626">
        <v>43.13</v>
      </c>
      <c r="P626">
        <v>44.166989470447199</v>
      </c>
      <c r="Q626">
        <v>47.481021505698003</v>
      </c>
      <c r="R626">
        <v>43.750724585550898</v>
      </c>
      <c r="S626" s="1">
        <f>(Table2[[#This Row],[Close Price]]-Table2[[#This Row],[20D EMA]])/Table2[[#This Row],[20D EMA]]</f>
        <v>-9.7380013911430949E-3</v>
      </c>
      <c r="T626" s="1">
        <f>(Table2[[#This Row],[Close Price]]-Table2[[#This Row],[50D EMA]])/Table2[[#This Row],[50D EMA]]</f>
        <v>-3.2988199737319465E-2</v>
      </c>
      <c r="U626" s="1">
        <f>(Table2[[#This Row],[Close Price]]-Table2[[#This Row],[200D EMA]])/Table2[[#This Row],[200D EMA]]</f>
        <v>-0.10048270560323667</v>
      </c>
      <c r="V626">
        <v>0.53346639244713001</v>
      </c>
      <c r="W626">
        <v>42.77</v>
      </c>
      <c r="X626">
        <v>43.25</v>
      </c>
      <c r="Y626">
        <v>42.77</v>
      </c>
      <c r="Z626">
        <v>43.25</v>
      </c>
      <c r="AA626">
        <v>42.04</v>
      </c>
      <c r="AB626">
        <v>44.9</v>
      </c>
      <c r="AC626" s="1">
        <f>(Table2[[#This Row],[Close Price]]/Table2[[#This Row],[Day Low]])-1</f>
        <v>-1.4028524666822584E-3</v>
      </c>
      <c r="AD626" s="1">
        <f>(Table2[[#This Row],[Day High]]/Table2[[#This Row],[Close Price]])-1</f>
        <v>1.2643409037696118E-2</v>
      </c>
      <c r="AE626" s="1">
        <f>(Table2[[#This Row],[Close Price]]/Table2[[#This Row],[Current Week Low]])-1</f>
        <v>-1.4028524666822584E-3</v>
      </c>
      <c r="AF626" s="1">
        <f>(Table2[[#This Row],[Current Week High]]/Table2[[#This Row],[Close Price]])-1</f>
        <v>1.2643409037696118E-2</v>
      </c>
      <c r="AG626" s="1">
        <f>(Table2[[#This Row],[Close Price]]/Table2[[#This Row],[Current Month Low]])-1</f>
        <v>1.5937202664129346E-2</v>
      </c>
      <c r="AH626" s="1">
        <f>(Table2[[#This Row],[Current Month High]]/Table2[[#This Row],[Close Price]])-1</f>
        <v>5.1276047763989752E-2</v>
      </c>
      <c r="AI626">
        <v>47.506438773120998</v>
      </c>
      <c r="AJ626">
        <v>6.7749999999999897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-0.01</v>
      </c>
      <c r="AM626" t="s">
        <v>3215</v>
      </c>
      <c r="AN626">
        <v>-0.95</v>
      </c>
      <c r="AO626" t="s">
        <v>3215</v>
      </c>
      <c r="AP626">
        <v>7.3805103282834003E-2</v>
      </c>
      <c r="AQ626">
        <f>(Table2[[#This Row],[Sharpe Ratio]]-AVERAGE(Table2[Sharpe Ratio]))/_xlfn.STDEV.P(Table2[Sharpe Ratio])</f>
        <v>0.12286709069692457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694</v>
      </c>
      <c r="AT626">
        <f>_xlfn.RANK.AVG(Table2[[#This Row],[6M Return vs Nifty Z-Score]],Table2[6M Return vs Nifty Z-Score])</f>
        <v>705</v>
      </c>
      <c r="AU626">
        <f>_xlfn.RANK.AVG(Table2[[#This Row],[Sharpe Ratio Z-Score]],Table2[Sharpe Ratio Z-Score])</f>
        <v>311</v>
      </c>
      <c r="AV626">
        <f>(Table2[[#This Row],[Rank 1Y]]+Table2[[#This Row],[Rank 6M]]+Table2[[#This Row],[Rank Sharpe]])/3</f>
        <v>570</v>
      </c>
    </row>
    <row r="627" spans="1:48" x14ac:dyDescent="0.3">
      <c r="A627" t="s">
        <v>993</v>
      </c>
      <c r="B627" t="s">
        <v>994</v>
      </c>
      <c r="C627" t="s">
        <v>3181</v>
      </c>
      <c r="D627" t="s">
        <v>995</v>
      </c>
      <c r="E627">
        <v>14927.982759945</v>
      </c>
      <c r="F627">
        <v>189.43</v>
      </c>
      <c r="G627">
        <v>-7.09358131699996</v>
      </c>
      <c r="H627">
        <f>(Table2[[#This Row],[1Y Return vs Nifty]]-AVERAGE(Table2[1Y Return vs Nifty]))/_xlfn.STDEV.P(Table2[1Y Return vs Nifty])</f>
        <v>-0.58517269195986765</v>
      </c>
      <c r="I627">
        <v>-8.6220961796972606</v>
      </c>
      <c r="J627">
        <f>(Table2[[#This Row],[1M Return vs Nifty]]-AVERAGE(Table2[1M Return vs Nifty]))/_xlfn.STDEV.P(Table2[1M Return vs Nifty])</f>
        <v>-1.0765570011544132</v>
      </c>
      <c r="K627">
        <v>-24.1862354112444</v>
      </c>
      <c r="L627">
        <f>(Table2[[#This Row],[6M Return vs Nifty]]-AVERAGE(Table2[6M Return vs Nifty]))/_xlfn.STDEV.P(Table2[6M Return vs Nifty])</f>
        <v>-1.2246442869674423</v>
      </c>
      <c r="M627">
        <v>-5.8536533380652997</v>
      </c>
      <c r="N627">
        <f>(Table2[[#This Row],[1W Return vs Nifty]]-AVERAGE(Table2[1W Return vs Nifty]))/_xlfn.STDEV.P(Table2[1W Return vs Nifty])</f>
        <v>-1.4259280019101861</v>
      </c>
      <c r="O627">
        <v>197.26</v>
      </c>
      <c r="P627">
        <v>201.64906575620199</v>
      </c>
      <c r="Q627">
        <v>198.00751571888</v>
      </c>
      <c r="R627">
        <v>25.161514330573901</v>
      </c>
      <c r="S627" s="1">
        <f>(Table2[[#This Row],[Close Price]]-Table2[[#This Row],[20D EMA]])/Table2[[#This Row],[20D EMA]]</f>
        <v>-3.9693805130284823E-2</v>
      </c>
      <c r="T627" s="1">
        <f>(Table2[[#This Row],[Close Price]]-Table2[[#This Row],[50D EMA]])/Table2[[#This Row],[50D EMA]]</f>
        <v>-6.0595697333778356E-2</v>
      </c>
      <c r="U627" s="1">
        <f>(Table2[[#This Row],[Close Price]]-Table2[[#This Row],[200D EMA]])/Table2[[#This Row],[200D EMA]]</f>
        <v>-4.3319142143361217E-2</v>
      </c>
      <c r="V627">
        <v>0.73144469823456004</v>
      </c>
      <c r="W627">
        <v>189</v>
      </c>
      <c r="X627">
        <v>192.6</v>
      </c>
      <c r="Y627">
        <v>189</v>
      </c>
      <c r="Z627">
        <v>192.6</v>
      </c>
      <c r="AA627">
        <v>189</v>
      </c>
      <c r="AB627">
        <v>203.65</v>
      </c>
      <c r="AC627" s="1">
        <f>(Table2[[#This Row],[Close Price]]/Table2[[#This Row],[Day Low]])-1</f>
        <v>2.2751322751322078E-3</v>
      </c>
      <c r="AD627" s="1">
        <f>(Table2[[#This Row],[Day High]]/Table2[[#This Row],[Close Price]])-1</f>
        <v>1.6734413767618639E-2</v>
      </c>
      <c r="AE627" s="1">
        <f>(Table2[[#This Row],[Close Price]]/Table2[[#This Row],[Current Week Low]])-1</f>
        <v>2.2751322751322078E-3</v>
      </c>
      <c r="AF627" s="1">
        <f>(Table2[[#This Row],[Current Week High]]/Table2[[#This Row],[Close Price]])-1</f>
        <v>1.6734413767618639E-2</v>
      </c>
      <c r="AG627" s="1">
        <f>(Table2[[#This Row],[Close Price]]/Table2[[#This Row],[Current Month Low]])-1</f>
        <v>2.2751322751322078E-3</v>
      </c>
      <c r="AH627" s="1">
        <f>(Table2[[#This Row],[Current Month High]]/Table2[[#This Row],[Close Price]])-1</f>
        <v>7.5067307184712107E-2</v>
      </c>
      <c r="AI627">
        <v>25.402523359552301</v>
      </c>
      <c r="AJ627">
        <v>39.082232011747401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-0.16</v>
      </c>
      <c r="AM627" t="s">
        <v>3215</v>
      </c>
      <c r="AN627">
        <v>-6.11</v>
      </c>
      <c r="AO627" t="s">
        <v>3215</v>
      </c>
      <c r="AP627">
        <v>1.2665099850620001E-2</v>
      </c>
      <c r="AQ627">
        <f>(Table2[[#This Row],[Sharpe Ratio]]-AVERAGE(Table2[Sharpe Ratio]))/_xlfn.STDEV.P(Table2[Sharpe Ratio])</f>
        <v>-0.58830908164115281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523</v>
      </c>
      <c r="AT627">
        <f>_xlfn.RANK.AVG(Table2[[#This Row],[6M Return vs Nifty Z-Score]],Table2[6M Return vs Nifty Z-Score])</f>
        <v>702</v>
      </c>
      <c r="AU627">
        <f>_xlfn.RANK.AVG(Table2[[#This Row],[Sharpe Ratio Z-Score]],Table2[Sharpe Ratio Z-Score])</f>
        <v>491</v>
      </c>
      <c r="AV627">
        <f>(Table2[[#This Row],[Rank 1Y]]+Table2[[#This Row],[Rank 6M]]+Table2[[#This Row],[Rank Sharpe]])/3</f>
        <v>572</v>
      </c>
    </row>
    <row r="628" spans="1:48" x14ac:dyDescent="0.3">
      <c r="A628" t="s">
        <v>817</v>
      </c>
      <c r="B628" t="s">
        <v>818</v>
      </c>
      <c r="C628" t="s">
        <v>3170</v>
      </c>
      <c r="D628" t="s">
        <v>51</v>
      </c>
      <c r="E628">
        <v>20106.22805252</v>
      </c>
      <c r="F628">
        <v>1264</v>
      </c>
      <c r="G628">
        <v>-30.782771792730198</v>
      </c>
      <c r="H628">
        <f>(Table2[[#This Row],[1Y Return vs Nifty]]-AVERAGE(Table2[1Y Return vs Nifty]))/_xlfn.STDEV.P(Table2[1Y Return vs Nifty])</f>
        <v>-0.97956543080679281</v>
      </c>
      <c r="I628">
        <v>4.9188924103763103</v>
      </c>
      <c r="J628">
        <f>(Table2[[#This Row],[1M Return vs Nifty]]-AVERAGE(Table2[1M Return vs Nifty]))/_xlfn.STDEV.P(Table2[1M Return vs Nifty])</f>
        <v>0.2317864554613257</v>
      </c>
      <c r="K628">
        <v>-24.985532627026799</v>
      </c>
      <c r="L628">
        <f>(Table2[[#This Row],[6M Return vs Nifty]]-AVERAGE(Table2[6M Return vs Nifty]))/_xlfn.STDEV.P(Table2[6M Return vs Nifty])</f>
        <v>-1.2484403586432209</v>
      </c>
      <c r="M628">
        <v>3.7248646078636698</v>
      </c>
      <c r="N628">
        <f>(Table2[[#This Row],[1W Return vs Nifty]]-AVERAGE(Table2[1W Return vs Nifty]))/_xlfn.STDEV.P(Table2[1W Return vs Nifty])</f>
        <v>0.8906148244437283</v>
      </c>
      <c r="O628">
        <v>1228.01</v>
      </c>
      <c r="P628">
        <v>1261.1133295257</v>
      </c>
      <c r="Q628">
        <v>1361.18316576694</v>
      </c>
      <c r="R628">
        <v>71.005086159111599</v>
      </c>
      <c r="S628" s="1">
        <f>(Table2[[#This Row],[Close Price]]-Table2[[#This Row],[20D EMA]])/Table2[[#This Row],[20D EMA]]</f>
        <v>2.9307578928510363E-2</v>
      </c>
      <c r="T628" s="1">
        <f>(Table2[[#This Row],[Close Price]]-Table2[[#This Row],[50D EMA]])/Table2[[#This Row],[50D EMA]]</f>
        <v>2.2889857768656333E-3</v>
      </c>
      <c r="U628" s="1">
        <f>(Table2[[#This Row],[Close Price]]-Table2[[#This Row],[200D EMA]])/Table2[[#This Row],[200D EMA]]</f>
        <v>-7.1396097315223145E-2</v>
      </c>
      <c r="V628">
        <v>0.90006693712191899</v>
      </c>
      <c r="W628">
        <v>1248.75</v>
      </c>
      <c r="X628">
        <v>1274.8</v>
      </c>
      <c r="Y628">
        <v>1248.75</v>
      </c>
      <c r="Z628">
        <v>1274.8</v>
      </c>
      <c r="AA628">
        <v>1176.5999999999999</v>
      </c>
      <c r="AB628">
        <v>1275.05</v>
      </c>
      <c r="AC628" s="1">
        <f>(Table2[[#This Row],[Close Price]]/Table2[[#This Row],[Day Low]])-1</f>
        <v>1.2212212212212137E-2</v>
      </c>
      <c r="AD628" s="1">
        <f>(Table2[[#This Row],[Day High]]/Table2[[#This Row],[Close Price]])-1</f>
        <v>8.5443037974684E-3</v>
      </c>
      <c r="AE628" s="1">
        <f>(Table2[[#This Row],[Close Price]]/Table2[[#This Row],[Current Week Low]])-1</f>
        <v>1.2212212212212137E-2</v>
      </c>
      <c r="AF628" s="1">
        <f>(Table2[[#This Row],[Current Week High]]/Table2[[#This Row],[Close Price]])-1</f>
        <v>8.5443037974684E-3</v>
      </c>
      <c r="AG628" s="1">
        <f>(Table2[[#This Row],[Close Price]]/Table2[[#This Row],[Current Month Low]])-1</f>
        <v>7.4281828998810306E-2</v>
      </c>
      <c r="AH628" s="1">
        <f>(Table2[[#This Row],[Current Month High]]/Table2[[#This Row],[Close Price]])-1</f>
        <v>8.7420886075948445E-3</v>
      </c>
      <c r="AI628">
        <v>42.088607594936697</v>
      </c>
      <c r="AJ628">
        <v>9.6270598438855206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-0.06</v>
      </c>
      <c r="AM628" t="s">
        <v>3215</v>
      </c>
      <c r="AN628">
        <v>5.97</v>
      </c>
      <c r="AO628" t="s">
        <v>3216</v>
      </c>
      <c r="AP628">
        <v>6.5385544609856003E-2</v>
      </c>
      <c r="AQ628">
        <f>(Table2[[#This Row],[Sharpe Ratio]]-AVERAGE(Table2[Sharpe Ratio]))/_xlfn.STDEV.P(Table2[Sharpe Ratio])</f>
        <v>2.4931382916616288E-2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667</v>
      </c>
      <c r="AT628">
        <f>_xlfn.RANK.AVG(Table2[[#This Row],[6M Return vs Nifty Z-Score]],Table2[6M Return vs Nifty Z-Score])</f>
        <v>712</v>
      </c>
      <c r="AU628">
        <f>_xlfn.RANK.AVG(Table2[[#This Row],[Sharpe Ratio Z-Score]],Table2[Sharpe Ratio Z-Score])</f>
        <v>343</v>
      </c>
      <c r="AV628">
        <f>(Table2[[#This Row],[Rank 1Y]]+Table2[[#This Row],[Rank 6M]]+Table2[[#This Row],[Rank Sharpe]])/3</f>
        <v>574</v>
      </c>
    </row>
    <row r="629" spans="1:48" x14ac:dyDescent="0.3">
      <c r="A629" t="s">
        <v>1582</v>
      </c>
      <c r="B629" t="s">
        <v>1583</v>
      </c>
      <c r="C629" t="s">
        <v>3184</v>
      </c>
      <c r="D629" t="s">
        <v>282</v>
      </c>
      <c r="E629">
        <v>6213.6500738459999</v>
      </c>
      <c r="F629">
        <v>185.87</v>
      </c>
      <c r="G629">
        <v>-18.1149464489813</v>
      </c>
      <c r="H629">
        <f>(Table2[[#This Row],[1Y Return vs Nifty]]-AVERAGE(Table2[1Y Return vs Nifty]))/_xlfn.STDEV.P(Table2[1Y Return vs Nifty])</f>
        <v>-0.76866340198169802</v>
      </c>
      <c r="I629">
        <v>15.8691339212525</v>
      </c>
      <c r="J629">
        <f>(Table2[[#This Row],[1M Return vs Nifty]]-AVERAGE(Table2[1M Return vs Nifty]))/_xlfn.STDEV.P(Table2[1M Return vs Nifty])</f>
        <v>1.2898094154407245</v>
      </c>
      <c r="K629">
        <v>1.93584844751972</v>
      </c>
      <c r="L629">
        <f>(Table2[[#This Row],[6M Return vs Nifty]]-AVERAGE(Table2[6M Return vs Nifty]))/_xlfn.STDEV.P(Table2[6M Return vs Nifty])</f>
        <v>-0.44695737958169879</v>
      </c>
      <c r="M629">
        <v>8.16377676665876</v>
      </c>
      <c r="N629">
        <f>(Table2[[#This Row],[1W Return vs Nifty]]-AVERAGE(Table2[1W Return vs Nifty]))/_xlfn.STDEV.P(Table2[1W Return vs Nifty])</f>
        <v>1.9641556557413669</v>
      </c>
      <c r="O629">
        <v>171.71</v>
      </c>
      <c r="P629">
        <v>167.98240644737501</v>
      </c>
      <c r="Q629">
        <v>166.27580930008199</v>
      </c>
      <c r="R629">
        <v>79.497504553575695</v>
      </c>
      <c r="S629" s="1">
        <f>(Table2[[#This Row],[Close Price]]-Table2[[#This Row],[20D EMA]])/Table2[[#This Row],[20D EMA]]</f>
        <v>8.2464620581212483E-2</v>
      </c>
      <c r="T629" s="1">
        <f>(Table2[[#This Row],[Close Price]]-Table2[[#This Row],[50D EMA]])/Table2[[#This Row],[50D EMA]]</f>
        <v>0.10648492262330317</v>
      </c>
      <c r="U629" s="1">
        <f>(Table2[[#This Row],[Close Price]]-Table2[[#This Row],[200D EMA]])/Table2[[#This Row],[200D EMA]]</f>
        <v>0.11784149950854189</v>
      </c>
      <c r="V629">
        <v>1.2681912053870199</v>
      </c>
      <c r="W629">
        <v>185.2</v>
      </c>
      <c r="X629">
        <v>192.75</v>
      </c>
      <c r="Y629">
        <v>185.2</v>
      </c>
      <c r="Z629">
        <v>192.75</v>
      </c>
      <c r="AA629">
        <v>165</v>
      </c>
      <c r="AB629">
        <v>192.75</v>
      </c>
      <c r="AC629" s="1">
        <f>(Table2[[#This Row],[Close Price]]/Table2[[#This Row],[Day Low]])-1</f>
        <v>3.6177105831534107E-3</v>
      </c>
      <c r="AD629" s="1">
        <f>(Table2[[#This Row],[Day High]]/Table2[[#This Row],[Close Price]])-1</f>
        <v>3.7015118093290944E-2</v>
      </c>
      <c r="AE629" s="1">
        <f>(Table2[[#This Row],[Close Price]]/Table2[[#This Row],[Current Week Low]])-1</f>
        <v>3.6177105831534107E-3</v>
      </c>
      <c r="AF629" s="1">
        <f>(Table2[[#This Row],[Current Week High]]/Table2[[#This Row],[Close Price]])-1</f>
        <v>3.7015118093290944E-2</v>
      </c>
      <c r="AG629" s="1">
        <f>(Table2[[#This Row],[Close Price]]/Table2[[#This Row],[Current Month Low]])-1</f>
        <v>0.12648484848484842</v>
      </c>
      <c r="AH629" s="1">
        <f>(Table2[[#This Row],[Current Month High]]/Table2[[#This Row],[Close Price]])-1</f>
        <v>3.7015118093290944E-2</v>
      </c>
      <c r="AI629">
        <v>18.147092053585801</v>
      </c>
      <c r="AJ629">
        <v>42.921953094963399</v>
      </c>
      <c r="AK629" t="str">
        <f>IF(AND(Table2[[#This Row],[20D EMA]]&gt;Table2[[#This Row],[50D EMA]],Table2[[#This Row],[50D EMA]]&gt;Table2[[#This Row],[200D EMA]]),"Uptrend","Downtrend/NoTrend")</f>
        <v>Uptrend</v>
      </c>
      <c r="AL629">
        <v>0.14000000000000001</v>
      </c>
      <c r="AM629" t="s">
        <v>3216</v>
      </c>
      <c r="AN629">
        <v>10.99</v>
      </c>
      <c r="AO629" t="s">
        <v>3216</v>
      </c>
      <c r="AP629">
        <v>-5.1009284762302001E-2</v>
      </c>
      <c r="AQ629">
        <f>(Table2[[#This Row],[Sharpe Ratio]]-AVERAGE(Table2[Sharpe Ratio]))/_xlfn.STDEV.P(Table2[Sharpe Ratio])</f>
        <v>-1.3289649956567047</v>
      </c>
      <c r="AR6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0.70937929396199007</v>
      </c>
      <c r="AS629">
        <f>_xlfn.RANK.AVG(Table2[[#This Row],[1Y Return vs Nifty Z-Score]],Table2[1Y Return vs Nifty Z-Score])</f>
        <v>592</v>
      </c>
      <c r="AT629">
        <f>_xlfn.RANK.AVG(Table2[[#This Row],[6M Return vs Nifty Z-Score]],Table2[6M Return vs Nifty Z-Score])</f>
        <v>463</v>
      </c>
      <c r="AU629">
        <f>_xlfn.RANK.AVG(Table2[[#This Row],[Sharpe Ratio Z-Score]],Table2[Sharpe Ratio Z-Score])</f>
        <v>667</v>
      </c>
      <c r="AV629">
        <f>(Table2[[#This Row],[Rank 1Y]]+Table2[[#This Row],[Rank 6M]]+Table2[[#This Row],[Rank Sharpe]])/3</f>
        <v>574</v>
      </c>
    </row>
    <row r="630" spans="1:48" x14ac:dyDescent="0.3">
      <c r="A630" t="s">
        <v>472</v>
      </c>
      <c r="B630" t="s">
        <v>473</v>
      </c>
      <c r="C630" t="s">
        <v>3178</v>
      </c>
      <c r="D630" t="s">
        <v>75</v>
      </c>
      <c r="E630">
        <v>47274.504523935</v>
      </c>
      <c r="F630">
        <v>2512</v>
      </c>
      <c r="G630">
        <v>-0.52909176838421601</v>
      </c>
      <c r="H630">
        <f>(Table2[[#This Row],[1Y Return vs Nifty]]-AVERAGE(Table2[1Y Return vs Nifty]))/_xlfn.STDEV.P(Table2[1Y Return vs Nifty])</f>
        <v>-0.47588288676947843</v>
      </c>
      <c r="I630">
        <v>6.2426673228885701</v>
      </c>
      <c r="J630">
        <f>(Table2[[#This Row],[1M Return vs Nifty]]-AVERAGE(Table2[1M Return vs Nifty]))/_xlfn.STDEV.P(Table2[1M Return vs Nifty])</f>
        <v>0.35969087198872174</v>
      </c>
      <c r="K630">
        <v>-12.3728886918685</v>
      </c>
      <c r="L630">
        <f>(Table2[[#This Row],[6M Return vs Nifty]]-AVERAGE(Table2[6M Return vs Nifty]))/_xlfn.STDEV.P(Table2[6M Return vs Nifty])</f>
        <v>-0.87294627061701102</v>
      </c>
      <c r="M630">
        <v>2.12339596279593</v>
      </c>
      <c r="N630">
        <f>(Table2[[#This Row],[1W Return vs Nifty]]-AVERAGE(Table2[1W Return vs Nifty]))/_xlfn.STDEV.P(Table2[1W Return vs Nifty])</f>
        <v>0.50330326723782959</v>
      </c>
      <c r="O630">
        <v>2421.6999999999998</v>
      </c>
      <c r="P630">
        <v>2449.9397596100698</v>
      </c>
      <c r="Q630">
        <v>2411.6234038213702</v>
      </c>
      <c r="R630">
        <v>81.469316920624294</v>
      </c>
      <c r="S630" s="1">
        <f>(Table2[[#This Row],[Close Price]]-Table2[[#This Row],[20D EMA]])/Table2[[#This Row],[20D EMA]]</f>
        <v>3.7287855638601063E-2</v>
      </c>
      <c r="T630" s="1">
        <f>(Table2[[#This Row],[Close Price]]-Table2[[#This Row],[50D EMA]])/Table2[[#This Row],[50D EMA]]</f>
        <v>2.5331333207885748E-2</v>
      </c>
      <c r="U630" s="1">
        <f>(Table2[[#This Row],[Close Price]]-Table2[[#This Row],[200D EMA]])/Table2[[#This Row],[200D EMA]]</f>
        <v>4.1622002846537623E-2</v>
      </c>
      <c r="V630">
        <v>1.00122185881662</v>
      </c>
      <c r="W630">
        <v>2499.5</v>
      </c>
      <c r="X630">
        <v>2533.5</v>
      </c>
      <c r="Y630">
        <v>2499.5</v>
      </c>
      <c r="Z630">
        <v>2533.5</v>
      </c>
      <c r="AA630">
        <v>2318</v>
      </c>
      <c r="AB630">
        <v>2533.5</v>
      </c>
      <c r="AC630" s="1">
        <f>(Table2[[#This Row],[Close Price]]/Table2[[#This Row],[Day Low]])-1</f>
        <v>5.0010002000400178E-3</v>
      </c>
      <c r="AD630" s="1">
        <f>(Table2[[#This Row],[Day High]]/Table2[[#This Row],[Close Price]])-1</f>
        <v>8.558917197452276E-3</v>
      </c>
      <c r="AE630" s="1">
        <f>(Table2[[#This Row],[Close Price]]/Table2[[#This Row],[Current Week Low]])-1</f>
        <v>5.0010002000400178E-3</v>
      </c>
      <c r="AF630" s="1">
        <f>(Table2[[#This Row],[Current Week High]]/Table2[[#This Row],[Close Price]])-1</f>
        <v>8.558917197452276E-3</v>
      </c>
      <c r="AG630" s="1">
        <f>(Table2[[#This Row],[Close Price]]/Table2[[#This Row],[Current Month Low]])-1</f>
        <v>8.3692838654012114E-2</v>
      </c>
      <c r="AH630" s="1">
        <f>(Table2[[#This Row],[Current Month High]]/Table2[[#This Row],[Close Price]])-1</f>
        <v>8.558917197452276E-3</v>
      </c>
      <c r="AI630">
        <v>13.2165605095541</v>
      </c>
      <c r="AJ630">
        <v>39.323349972268403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-7.0000000000000007E-2</v>
      </c>
      <c r="AM630" t="s">
        <v>3215</v>
      </c>
      <c r="AN630">
        <v>8.74</v>
      </c>
      <c r="AO630" t="s">
        <v>3216</v>
      </c>
      <c r="AP630">
        <v>-3.1921087919925997E-2</v>
      </c>
      <c r="AQ630">
        <f>(Table2[[#This Row],[Sharpe Ratio]]-AVERAGE(Table2[Sharpe Ratio]))/_xlfn.STDEV.P(Table2[Sharpe Ratio])</f>
        <v>-1.106932447322823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467</v>
      </c>
      <c r="AT630">
        <f>_xlfn.RANK.AVG(Table2[[#This Row],[6M Return vs Nifty Z-Score]],Table2[6M Return vs Nifty Z-Score])</f>
        <v>613</v>
      </c>
      <c r="AU630">
        <f>_xlfn.RANK.AVG(Table2[[#This Row],[Sharpe Ratio Z-Score]],Table2[Sharpe Ratio Z-Score])</f>
        <v>643</v>
      </c>
      <c r="AV630">
        <f>(Table2[[#This Row],[Rank 1Y]]+Table2[[#This Row],[Rank 6M]]+Table2[[#This Row],[Rank Sharpe]])/3</f>
        <v>574.33333333333337</v>
      </c>
    </row>
    <row r="631" spans="1:48" x14ac:dyDescent="0.3">
      <c r="A631" t="s">
        <v>1729</v>
      </c>
      <c r="B631" t="s">
        <v>1730</v>
      </c>
      <c r="C631" t="s">
        <v>3181</v>
      </c>
      <c r="D631" t="s">
        <v>417</v>
      </c>
      <c r="E631">
        <v>4862.0341681159998</v>
      </c>
      <c r="F631">
        <v>97.54</v>
      </c>
      <c r="G631">
        <v>-14.805813924828101</v>
      </c>
      <c r="H631">
        <f>(Table2[[#This Row],[1Y Return vs Nifty]]-AVERAGE(Table2[1Y Return vs Nifty]))/_xlfn.STDEV.P(Table2[1Y Return vs Nifty])</f>
        <v>-0.7135708549930071</v>
      </c>
      <c r="I631">
        <v>-3.8325981012514898</v>
      </c>
      <c r="J631">
        <f>(Table2[[#This Row],[1M Return vs Nifty]]-AVERAGE(Table2[1M Return vs Nifty]))/_xlfn.STDEV.P(Table2[1M Return vs Nifty])</f>
        <v>-0.613791049486616</v>
      </c>
      <c r="K631">
        <v>-15.268601949114499</v>
      </c>
      <c r="L631">
        <f>(Table2[[#This Row],[6M Return vs Nifty]]-AVERAGE(Table2[6M Return vs Nifty]))/_xlfn.STDEV.P(Table2[6M Return vs Nifty])</f>
        <v>-0.95915525378540367</v>
      </c>
      <c r="M631">
        <v>-2.7708642205328502</v>
      </c>
      <c r="N631">
        <f>(Table2[[#This Row],[1W Return vs Nifty]]-AVERAGE(Table2[1W Return vs Nifty]))/_xlfn.STDEV.P(Table2[1W Return vs Nifty])</f>
        <v>-0.68036245036085374</v>
      </c>
      <c r="O631">
        <v>99.16</v>
      </c>
      <c r="P631">
        <v>101.60222386596701</v>
      </c>
      <c r="Q631">
        <v>100.827397962285</v>
      </c>
      <c r="R631">
        <v>34.1532516502714</v>
      </c>
      <c r="S631" s="1">
        <f>(Table2[[#This Row],[Close Price]]-Table2[[#This Row],[20D EMA]])/Table2[[#This Row],[20D EMA]]</f>
        <v>-1.6337232755143104E-2</v>
      </c>
      <c r="T631" s="1">
        <f>(Table2[[#This Row],[Close Price]]-Table2[[#This Row],[50D EMA]])/Table2[[#This Row],[50D EMA]]</f>
        <v>-3.998164322983578E-2</v>
      </c>
      <c r="U631" s="1">
        <f>(Table2[[#This Row],[Close Price]]-Table2[[#This Row],[200D EMA]])/Table2[[#This Row],[200D EMA]]</f>
        <v>-3.260421302863202E-2</v>
      </c>
      <c r="V631">
        <v>0.68542294715122598</v>
      </c>
      <c r="W631">
        <v>96.81</v>
      </c>
      <c r="X631">
        <v>99.59</v>
      </c>
      <c r="Y631">
        <v>96.81</v>
      </c>
      <c r="Z631">
        <v>99.59</v>
      </c>
      <c r="AA631">
        <v>96.21</v>
      </c>
      <c r="AB631">
        <v>101.67</v>
      </c>
      <c r="AC631" s="1">
        <f>(Table2[[#This Row],[Close Price]]/Table2[[#This Row],[Day Low]])-1</f>
        <v>7.5405433323003646E-3</v>
      </c>
      <c r="AD631" s="1">
        <f>(Table2[[#This Row],[Day High]]/Table2[[#This Row],[Close Price]])-1</f>
        <v>2.1017018659011732E-2</v>
      </c>
      <c r="AE631" s="1">
        <f>(Table2[[#This Row],[Close Price]]/Table2[[#This Row],[Current Week Low]])-1</f>
        <v>7.5405433323003646E-3</v>
      </c>
      <c r="AF631" s="1">
        <f>(Table2[[#This Row],[Current Week High]]/Table2[[#This Row],[Close Price]])-1</f>
        <v>2.1017018659011732E-2</v>
      </c>
      <c r="AG631" s="1">
        <f>(Table2[[#This Row],[Close Price]]/Table2[[#This Row],[Current Month Low]])-1</f>
        <v>1.3823926826733279E-2</v>
      </c>
      <c r="AH631" s="1">
        <f>(Table2[[#This Row],[Current Month High]]/Table2[[#This Row],[Close Price]])-1</f>
        <v>4.2341603444740583E-2</v>
      </c>
      <c r="AI631">
        <v>24.615542341603401</v>
      </c>
      <c r="AJ631">
        <v>15.980975029726499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-7.0000000000000007E-2</v>
      </c>
      <c r="AM631" t="s">
        <v>3215</v>
      </c>
      <c r="AN631">
        <v>-2.4300000000000002</v>
      </c>
      <c r="AO631" t="s">
        <v>3215</v>
      </c>
      <c r="AP631">
        <v>8.4717494963509991E-3</v>
      </c>
      <c r="AQ631">
        <f>(Table2[[#This Row],[Sharpe Ratio]]-AVERAGE(Table2[Sharpe Ratio]))/_xlfn.STDEV.P(Table2[Sharpe Ratio])</f>
        <v>-0.63708583477836722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572</v>
      </c>
      <c r="AT631">
        <f>_xlfn.RANK.AVG(Table2[[#This Row],[6M Return vs Nifty Z-Score]],Table2[6M Return vs Nifty Z-Score])</f>
        <v>647</v>
      </c>
      <c r="AU631">
        <f>_xlfn.RANK.AVG(Table2[[#This Row],[Sharpe Ratio Z-Score]],Table2[Sharpe Ratio Z-Score])</f>
        <v>506</v>
      </c>
      <c r="AV631">
        <f>(Table2[[#This Row],[Rank 1Y]]+Table2[[#This Row],[Rank 6M]]+Table2[[#This Row],[Rank Sharpe]])/3</f>
        <v>575</v>
      </c>
    </row>
    <row r="632" spans="1:48" x14ac:dyDescent="0.3">
      <c r="A632" t="s">
        <v>468</v>
      </c>
      <c r="B632" t="s">
        <v>469</v>
      </c>
      <c r="C632" t="s">
        <v>3169</v>
      </c>
      <c r="D632" t="s">
        <v>258</v>
      </c>
      <c r="E632">
        <v>48048.100176350003</v>
      </c>
      <c r="F632">
        <v>7714.9</v>
      </c>
      <c r="G632">
        <v>-19.8543412060455</v>
      </c>
      <c r="H632">
        <f>(Table2[[#This Row],[1Y Return vs Nifty]]-AVERAGE(Table2[1Y Return vs Nifty]))/_xlfn.STDEV.P(Table2[1Y Return vs Nifty])</f>
        <v>-0.79762195431709115</v>
      </c>
      <c r="I632">
        <v>9.1821742868567409</v>
      </c>
      <c r="J632">
        <f>(Table2[[#This Row],[1M Return vs Nifty]]-AVERAGE(Table2[1M Return vs Nifty]))/_xlfn.STDEV.P(Table2[1M Return vs Nifty])</f>
        <v>0.64370888709903928</v>
      </c>
      <c r="K632">
        <v>-15.0999647753735</v>
      </c>
      <c r="L632">
        <f>(Table2[[#This Row],[6M Return vs Nifty]]-AVERAGE(Table2[6M Return vs Nifty]))/_xlfn.STDEV.P(Table2[6M Return vs Nifty])</f>
        <v>-0.95413471549963791</v>
      </c>
      <c r="M632">
        <v>-0.14837754625897201</v>
      </c>
      <c r="N632">
        <f>(Table2[[#This Row],[1W Return vs Nifty]]-AVERAGE(Table2[1W Return vs Nifty]))/_xlfn.STDEV.P(Table2[1W Return vs Nifty])</f>
        <v>-4.6120000036906965E-2</v>
      </c>
      <c r="O632">
        <v>7634.66</v>
      </c>
      <c r="P632">
        <v>7388.6714173359096</v>
      </c>
      <c r="Q632">
        <v>7410.6894010162696</v>
      </c>
      <c r="R632">
        <v>50.367388635890102</v>
      </c>
      <c r="S632" s="1">
        <f>(Table2[[#This Row],[Close Price]]-Table2[[#This Row],[20D EMA]])/Table2[[#This Row],[20D EMA]]</f>
        <v>1.0509963770488769E-2</v>
      </c>
      <c r="T632" s="1">
        <f>(Table2[[#This Row],[Close Price]]-Table2[[#This Row],[50D EMA]])/Table2[[#This Row],[50D EMA]]</f>
        <v>4.4152536259585942E-2</v>
      </c>
      <c r="U632" s="1">
        <f>(Table2[[#This Row],[Close Price]]-Table2[[#This Row],[200D EMA]])/Table2[[#This Row],[200D EMA]]</f>
        <v>4.1050242767159011E-2</v>
      </c>
      <c r="V632">
        <v>0.86924504111069001</v>
      </c>
      <c r="W632">
        <v>7677</v>
      </c>
      <c r="X632">
        <v>7768</v>
      </c>
      <c r="Y632">
        <v>7677</v>
      </c>
      <c r="Z632">
        <v>7768</v>
      </c>
      <c r="AA632">
        <v>7490</v>
      </c>
      <c r="AB632">
        <v>8050</v>
      </c>
      <c r="AC632" s="1">
        <f>(Table2[[#This Row],[Close Price]]/Table2[[#This Row],[Day Low]])-1</f>
        <v>4.9368242803178308E-3</v>
      </c>
      <c r="AD632" s="1">
        <f>(Table2[[#This Row],[Day High]]/Table2[[#This Row],[Close Price]])-1</f>
        <v>6.8827852596924366E-3</v>
      </c>
      <c r="AE632" s="1">
        <f>(Table2[[#This Row],[Close Price]]/Table2[[#This Row],[Current Week Low]])-1</f>
        <v>4.9368242803178308E-3</v>
      </c>
      <c r="AF632" s="1">
        <f>(Table2[[#This Row],[Current Week High]]/Table2[[#This Row],[Close Price]])-1</f>
        <v>6.8827852596924366E-3</v>
      </c>
      <c r="AG632" s="1">
        <f>(Table2[[#This Row],[Close Price]]/Table2[[#This Row],[Current Month Low]])-1</f>
        <v>3.0026702269692951E-2</v>
      </c>
      <c r="AH632" s="1">
        <f>(Table2[[#This Row],[Current Month High]]/Table2[[#This Row],[Close Price]])-1</f>
        <v>4.3435430141673947E-2</v>
      </c>
      <c r="AI632">
        <v>19.249763444762699</v>
      </c>
      <c r="AJ632">
        <v>20.334726728225601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-0.08</v>
      </c>
      <c r="AM632" t="s">
        <v>3215</v>
      </c>
      <c r="AN632">
        <v>-2.95</v>
      </c>
      <c r="AO632" t="s">
        <v>3215</v>
      </c>
      <c r="AP632">
        <v>1.8621284900112001E-2</v>
      </c>
      <c r="AQ632">
        <f>(Table2[[#This Row],[Sharpe Ratio]]-AVERAGE(Table2[Sharpe Ratio]))/_xlfn.STDEV.P(Table2[Sharpe Ratio])</f>
        <v>-0.51902716068196697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606</v>
      </c>
      <c r="AT632">
        <f>_xlfn.RANK.AVG(Table2[[#This Row],[6M Return vs Nifty Z-Score]],Table2[6M Return vs Nifty Z-Score])</f>
        <v>646</v>
      </c>
      <c r="AU632">
        <f>_xlfn.RANK.AVG(Table2[[#This Row],[Sharpe Ratio Z-Score]],Table2[Sharpe Ratio Z-Score])</f>
        <v>476</v>
      </c>
      <c r="AV632">
        <f>(Table2[[#This Row],[Rank 1Y]]+Table2[[#This Row],[Rank 6M]]+Table2[[#This Row],[Rank Sharpe]])/3</f>
        <v>576</v>
      </c>
    </row>
    <row r="633" spans="1:48" x14ac:dyDescent="0.3">
      <c r="A633" t="s">
        <v>2026</v>
      </c>
      <c r="B633" t="s">
        <v>2027</v>
      </c>
      <c r="C633" t="s">
        <v>3181</v>
      </c>
      <c r="D633" t="s">
        <v>417</v>
      </c>
      <c r="E633">
        <v>3379.8814963099999</v>
      </c>
      <c r="F633">
        <v>480.6</v>
      </c>
      <c r="G633">
        <v>-7.9011816381991</v>
      </c>
      <c r="H633">
        <f>(Table2[[#This Row],[1Y Return vs Nifty]]-AVERAGE(Table2[1Y Return vs Nifty]))/_xlfn.STDEV.P(Table2[1Y Return vs Nifty])</f>
        <v>-0.59861813674607522</v>
      </c>
      <c r="I633">
        <v>-5.8972905179468098</v>
      </c>
      <c r="J633">
        <f>(Table2[[#This Row],[1M Return vs Nifty]]-AVERAGE(Table2[1M Return vs Nifty]))/_xlfn.STDEV.P(Table2[1M Return vs Nifty])</f>
        <v>-0.813283634192559</v>
      </c>
      <c r="K633">
        <v>-0.46078719858288097</v>
      </c>
      <c r="L633">
        <f>(Table2[[#This Row],[6M Return vs Nifty]]-AVERAGE(Table2[6M Return vs Nifty]))/_xlfn.STDEV.P(Table2[6M Return vs Nifty])</f>
        <v>-0.51830820189071758</v>
      </c>
      <c r="M633">
        <v>-1.5589211089764301</v>
      </c>
      <c r="N633">
        <f>(Table2[[#This Row],[1W Return vs Nifty]]-AVERAGE(Table2[1W Return vs Nifty]))/_xlfn.STDEV.P(Table2[1W Return vs Nifty])</f>
        <v>-0.38725675938928661</v>
      </c>
      <c r="O633">
        <v>481.52</v>
      </c>
      <c r="P633">
        <v>487.798025818121</v>
      </c>
      <c r="Q633">
        <v>457.00692244555103</v>
      </c>
      <c r="R633">
        <v>36.832388566845502</v>
      </c>
      <c r="S633" s="1">
        <f>(Table2[[#This Row],[Close Price]]-Table2[[#This Row],[20D EMA]])/Table2[[#This Row],[20D EMA]]</f>
        <v>-1.9106163814586292E-3</v>
      </c>
      <c r="T633" s="1">
        <f>(Table2[[#This Row],[Close Price]]-Table2[[#This Row],[50D EMA]])/Table2[[#This Row],[50D EMA]]</f>
        <v>-1.475616020800547E-2</v>
      </c>
      <c r="U633" s="1">
        <f>(Table2[[#This Row],[Close Price]]-Table2[[#This Row],[200D EMA]])/Table2[[#This Row],[200D EMA]]</f>
        <v>5.1625208275176478E-2</v>
      </c>
      <c r="V633">
        <v>0.41692168231923199</v>
      </c>
      <c r="W633">
        <v>472.3</v>
      </c>
      <c r="X633">
        <v>482</v>
      </c>
      <c r="Y633">
        <v>472.3</v>
      </c>
      <c r="Z633">
        <v>482</v>
      </c>
      <c r="AA633">
        <v>458.35</v>
      </c>
      <c r="AB633">
        <v>497.85</v>
      </c>
      <c r="AC633" s="1">
        <f>(Table2[[#This Row],[Close Price]]/Table2[[#This Row],[Day Low]])-1</f>
        <v>1.7573576116874934E-2</v>
      </c>
      <c r="AD633" s="1">
        <f>(Table2[[#This Row],[Day High]]/Table2[[#This Row],[Close Price]])-1</f>
        <v>2.9130253849354304E-3</v>
      </c>
      <c r="AE633" s="1">
        <f>(Table2[[#This Row],[Close Price]]/Table2[[#This Row],[Current Week Low]])-1</f>
        <v>1.7573576116874934E-2</v>
      </c>
      <c r="AF633" s="1">
        <f>(Table2[[#This Row],[Current Week High]]/Table2[[#This Row],[Close Price]])-1</f>
        <v>2.9130253849354304E-3</v>
      </c>
      <c r="AG633" s="1">
        <f>(Table2[[#This Row],[Close Price]]/Table2[[#This Row],[Current Month Low]])-1</f>
        <v>4.8543689320388328E-2</v>
      </c>
      <c r="AH633" s="1">
        <f>(Table2[[#This Row],[Current Month High]]/Table2[[#This Row],[Close Price]])-1</f>
        <v>3.5892634207240981E-2</v>
      </c>
      <c r="AI633">
        <v>15.41822721598</v>
      </c>
      <c r="AJ633">
        <v>38.083608676914203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-0.04</v>
      </c>
      <c r="AM633" t="s">
        <v>3215</v>
      </c>
      <c r="AN633">
        <v>-2.39</v>
      </c>
      <c r="AO633" t="s">
        <v>3215</v>
      </c>
      <c r="AP633">
        <v>-9.2053512696987999E-2</v>
      </c>
      <c r="AQ633">
        <f>(Table2[[#This Row],[Sharpe Ratio]]-AVERAGE(Table2[Sharpe Ratio]))/_xlfn.STDEV.P(Table2[Sharpe Ratio])</f>
        <v>-1.8063885363917687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529</v>
      </c>
      <c r="AT633">
        <f>_xlfn.RANK.AVG(Table2[[#This Row],[6M Return vs Nifty Z-Score]],Table2[6M Return vs Nifty Z-Score])</f>
        <v>491</v>
      </c>
      <c r="AU633">
        <f>_xlfn.RANK.AVG(Table2[[#This Row],[Sharpe Ratio Z-Score]],Table2[Sharpe Ratio Z-Score])</f>
        <v>715</v>
      </c>
      <c r="AV633">
        <f>(Table2[[#This Row],[Rank 1Y]]+Table2[[#This Row],[Rank 6M]]+Table2[[#This Row],[Rank Sharpe]])/3</f>
        <v>578.33333333333337</v>
      </c>
    </row>
    <row r="634" spans="1:48" x14ac:dyDescent="0.3">
      <c r="A634" t="s">
        <v>1673</v>
      </c>
      <c r="B634" t="s">
        <v>1674</v>
      </c>
      <c r="C634" t="s">
        <v>3181</v>
      </c>
      <c r="D634" t="s">
        <v>1097</v>
      </c>
      <c r="E634">
        <v>5257.6679025000003</v>
      </c>
      <c r="F634">
        <v>3136.5</v>
      </c>
      <c r="G634">
        <v>-5.6523203402283304</v>
      </c>
      <c r="H634">
        <f>(Table2[[#This Row],[1Y Return vs Nifty]]-AVERAGE(Table2[1Y Return vs Nifty]))/_xlfn.STDEV.P(Table2[1Y Return vs Nifty])</f>
        <v>-0.56117766078290476</v>
      </c>
      <c r="I634">
        <v>-2.11709617207877</v>
      </c>
      <c r="J634">
        <f>(Table2[[#This Row],[1M Return vs Nifty]]-AVERAGE(Table2[1M Return vs Nifty]))/_xlfn.STDEV.P(Table2[1M Return vs Nifty])</f>
        <v>-0.44803758851035136</v>
      </c>
      <c r="K634">
        <v>-4.0802851134253899</v>
      </c>
      <c r="L634">
        <f>(Table2[[#This Row],[6M Return vs Nifty]]-AVERAGE(Table2[6M Return vs Nifty]))/_xlfn.STDEV.P(Table2[6M Return vs Nifty])</f>
        <v>-0.62606515401223151</v>
      </c>
      <c r="M634">
        <v>-0.22336798909689901</v>
      </c>
      <c r="N634">
        <f>(Table2[[#This Row],[1W Return vs Nifty]]-AVERAGE(Table2[1W Return vs Nifty]))/_xlfn.STDEV.P(Table2[1W Return vs Nifty])</f>
        <v>-6.4256268443141598E-2</v>
      </c>
      <c r="O634">
        <v>3139.32</v>
      </c>
      <c r="P634">
        <v>3120.6841768915501</v>
      </c>
      <c r="Q634">
        <v>2993.6495050558501</v>
      </c>
      <c r="R634">
        <v>48.753989163147402</v>
      </c>
      <c r="S634" s="1">
        <f>(Table2[[#This Row],[Close Price]]-Table2[[#This Row],[20D EMA]])/Table2[[#This Row],[20D EMA]]</f>
        <v>-8.9828370475139954E-4</v>
      </c>
      <c r="T634" s="1">
        <f>(Table2[[#This Row],[Close Price]]-Table2[[#This Row],[50D EMA]])/Table2[[#This Row],[50D EMA]]</f>
        <v>5.0680627105956283E-3</v>
      </c>
      <c r="U634" s="1">
        <f>(Table2[[#This Row],[Close Price]]-Table2[[#This Row],[200D EMA]])/Table2[[#This Row],[200D EMA]]</f>
        <v>4.771784228677927E-2</v>
      </c>
      <c r="V634">
        <v>0.61797190404194902</v>
      </c>
      <c r="W634">
        <v>3063.7</v>
      </c>
      <c r="X634">
        <v>3133.45</v>
      </c>
      <c r="Y634">
        <v>3063.7</v>
      </c>
      <c r="Z634">
        <v>3133.45</v>
      </c>
      <c r="AA634">
        <v>3025</v>
      </c>
      <c r="AB634">
        <v>3259.95</v>
      </c>
      <c r="AC634" s="1">
        <f>(Table2[[#This Row],[Close Price]]/Table2[[#This Row],[Day Low]])-1</f>
        <v>2.3762117700819374E-2</v>
      </c>
      <c r="AD634" s="1">
        <f>(Table2[[#This Row],[Day High]]/Table2[[#This Row],[Close Price]])-1</f>
        <v>-9.7242148892084934E-4</v>
      </c>
      <c r="AE634" s="1">
        <f>(Table2[[#This Row],[Close Price]]/Table2[[#This Row],[Current Week Low]])-1</f>
        <v>2.3762117700819374E-2</v>
      </c>
      <c r="AF634" s="1">
        <f>(Table2[[#This Row],[Current Week High]]/Table2[[#This Row],[Close Price]])-1</f>
        <v>-9.7242148892084934E-4</v>
      </c>
      <c r="AG634" s="1">
        <f>(Table2[[#This Row],[Close Price]]/Table2[[#This Row],[Current Month Low]])-1</f>
        <v>3.6859504132231491E-2</v>
      </c>
      <c r="AH634" s="1">
        <f>(Table2[[#This Row],[Current Month High]]/Table2[[#This Row],[Close Price]])-1</f>
        <v>3.935915829746528E-2</v>
      </c>
      <c r="AI634">
        <v>17.965885541208301</v>
      </c>
      <c r="AJ634">
        <v>36.369565217391298</v>
      </c>
      <c r="AK634" t="str">
        <f>IF(AND(Table2[[#This Row],[20D EMA]]&gt;Table2[[#This Row],[50D EMA]],Table2[[#This Row],[50D EMA]]&gt;Table2[[#This Row],[200D EMA]]),"Uptrend","Downtrend/NoTrend")</f>
        <v>Uptrend</v>
      </c>
      <c r="AL634">
        <v>0</v>
      </c>
      <c r="AM634">
        <v>0</v>
      </c>
      <c r="AN634">
        <v>-2.58</v>
      </c>
      <c r="AO634" t="s">
        <v>3215</v>
      </c>
      <c r="AP634">
        <v>-7.0840592159816002E-2</v>
      </c>
      <c r="AQ634">
        <f>(Table2[[#This Row],[Sharpe Ratio]]-AVERAGE(Table2[Sharpe Ratio]))/_xlfn.STDEV.P(Table2[Sharpe Ratio])</f>
        <v>-1.5596413531263347</v>
      </c>
      <c r="AR6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-3.2591780248749642</v>
      </c>
      <c r="AS634">
        <f>_xlfn.RANK.AVG(Table2[[#This Row],[1Y Return vs Nifty Z-Score]],Table2[1Y Return vs Nifty Z-Score])</f>
        <v>511</v>
      </c>
      <c r="AT634">
        <f>_xlfn.RANK.AVG(Table2[[#This Row],[6M Return vs Nifty Z-Score]],Table2[6M Return vs Nifty Z-Score])</f>
        <v>533</v>
      </c>
      <c r="AU634">
        <f>_xlfn.RANK.AVG(Table2[[#This Row],[Sharpe Ratio Z-Score]],Table2[Sharpe Ratio Z-Score])</f>
        <v>694</v>
      </c>
      <c r="AV634">
        <f>(Table2[[#This Row],[Rank 1Y]]+Table2[[#This Row],[Rank 6M]]+Table2[[#This Row],[Rank Sharpe]])/3</f>
        <v>579.33333333333337</v>
      </c>
    </row>
    <row r="635" spans="1:48" x14ac:dyDescent="0.3">
      <c r="A635" t="s">
        <v>1516</v>
      </c>
      <c r="B635" t="s">
        <v>1517</v>
      </c>
      <c r="C635" t="s">
        <v>3179</v>
      </c>
      <c r="D635" t="s">
        <v>464</v>
      </c>
      <c r="E635">
        <v>6832.4065209199998</v>
      </c>
      <c r="F635">
        <v>1253.5</v>
      </c>
      <c r="G635">
        <v>-33.6117240443415</v>
      </c>
      <c r="H635">
        <f>(Table2[[#This Row],[1Y Return vs Nifty]]-AVERAGE(Table2[1Y Return vs Nifty]))/_xlfn.STDEV.P(Table2[1Y Return vs Nifty])</f>
        <v>-1.026663630625956</v>
      </c>
      <c r="I635">
        <v>11.045565917040401</v>
      </c>
      <c r="J635">
        <f>(Table2[[#This Row],[1M Return vs Nifty]]-AVERAGE(Table2[1M Return vs Nifty]))/_xlfn.STDEV.P(Table2[1M Return vs Nifty])</f>
        <v>0.82375159448677815</v>
      </c>
      <c r="K635">
        <v>6.9687468590570196</v>
      </c>
      <c r="L635">
        <f>(Table2[[#This Row],[6M Return vs Nifty]]-AVERAGE(Table2[6M Return vs Nifty]))/_xlfn.STDEV.P(Table2[6M Return vs Nifty])</f>
        <v>-0.29712173775399348</v>
      </c>
      <c r="M635">
        <v>9.1704675405692093</v>
      </c>
      <c r="N635">
        <f>(Table2[[#This Row],[1W Return vs Nifty]]-AVERAGE(Table2[1W Return vs Nifty]))/_xlfn.STDEV.P(Table2[1W Return vs Nifty])</f>
        <v>2.2076215346824903</v>
      </c>
      <c r="O635">
        <v>1182.0899999999999</v>
      </c>
      <c r="P635">
        <v>1141.04216663287</v>
      </c>
      <c r="Q635">
        <v>1126.2937931767899</v>
      </c>
      <c r="R635">
        <v>80.264523936882298</v>
      </c>
      <c r="S635" s="1">
        <f>(Table2[[#This Row],[Close Price]]-Table2[[#This Row],[20D EMA]])/Table2[[#This Row],[20D EMA]]</f>
        <v>6.0409951864917294E-2</v>
      </c>
      <c r="T635" s="1">
        <f>(Table2[[#This Row],[Close Price]]-Table2[[#This Row],[50D EMA]])/Table2[[#This Row],[50D EMA]]</f>
        <v>9.8557123177125547E-2</v>
      </c>
      <c r="U635" s="1">
        <f>(Table2[[#This Row],[Close Price]]-Table2[[#This Row],[200D EMA]])/Table2[[#This Row],[200D EMA]]</f>
        <v>0.11294229586795125</v>
      </c>
      <c r="V635">
        <v>0.98256257283841297</v>
      </c>
      <c r="W635">
        <v>1227.1500000000001</v>
      </c>
      <c r="X635">
        <v>1269.8499999999999</v>
      </c>
      <c r="Y635">
        <v>1227.1500000000001</v>
      </c>
      <c r="Z635">
        <v>1269.8499999999999</v>
      </c>
      <c r="AA635">
        <v>1112</v>
      </c>
      <c r="AB635">
        <v>1292.0999999999999</v>
      </c>
      <c r="AC635" s="1">
        <f>(Table2[[#This Row],[Close Price]]/Table2[[#This Row],[Day Low]])-1</f>
        <v>2.1472517622132425E-2</v>
      </c>
      <c r="AD635" s="1">
        <f>(Table2[[#This Row],[Day High]]/Table2[[#This Row],[Close Price]])-1</f>
        <v>1.304347826086949E-2</v>
      </c>
      <c r="AE635" s="1">
        <f>(Table2[[#This Row],[Close Price]]/Table2[[#This Row],[Current Week Low]])-1</f>
        <v>2.1472517622132425E-2</v>
      </c>
      <c r="AF635" s="1">
        <f>(Table2[[#This Row],[Current Week High]]/Table2[[#This Row],[Close Price]])-1</f>
        <v>1.304347826086949E-2</v>
      </c>
      <c r="AG635" s="1">
        <f>(Table2[[#This Row],[Close Price]]/Table2[[#This Row],[Current Month Low]])-1</f>
        <v>0.12724820143884896</v>
      </c>
      <c r="AH635" s="1">
        <f>(Table2[[#This Row],[Current Month High]]/Table2[[#This Row],[Close Price]])-1</f>
        <v>3.0793777423214985E-2</v>
      </c>
      <c r="AI635">
        <v>11.6074990027921</v>
      </c>
      <c r="AJ635">
        <v>34.3083681560055</v>
      </c>
      <c r="AK635" t="str">
        <f>IF(AND(Table2[[#This Row],[20D EMA]]&gt;Table2[[#This Row],[50D EMA]],Table2[[#This Row],[50D EMA]]&gt;Table2[[#This Row],[200D EMA]]),"Uptrend","Downtrend/NoTrend")</f>
        <v>Uptrend</v>
      </c>
      <c r="AL635">
        <v>0.08</v>
      </c>
      <c r="AM635" t="s">
        <v>3216</v>
      </c>
      <c r="AN635">
        <v>8.01</v>
      </c>
      <c r="AO635" t="s">
        <v>3216</v>
      </c>
      <c r="AP635">
        <v>-3.9179865555172E-2</v>
      </c>
      <c r="AQ635">
        <f>(Table2[[#This Row],[Sharpe Ratio]]-AVERAGE(Table2[Sharpe Ratio]))/_xlfn.STDEV.P(Table2[Sharpe Ratio])</f>
        <v>-1.1913660326138495</v>
      </c>
      <c r="AR6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0.5162217281754693</v>
      </c>
      <c r="AS635">
        <f>_xlfn.RANK.AVG(Table2[[#This Row],[1Y Return vs Nifty Z-Score]],Table2[1Y Return vs Nifty Z-Score])</f>
        <v>677</v>
      </c>
      <c r="AT635">
        <f>_xlfn.RANK.AVG(Table2[[#This Row],[6M Return vs Nifty Z-Score]],Table2[6M Return vs Nifty Z-Score])</f>
        <v>410</v>
      </c>
      <c r="AU635">
        <f>_xlfn.RANK.AVG(Table2[[#This Row],[Sharpe Ratio Z-Score]],Table2[Sharpe Ratio Z-Score])</f>
        <v>654</v>
      </c>
      <c r="AV635">
        <f>(Table2[[#This Row],[Rank 1Y]]+Table2[[#This Row],[Rank 6M]]+Table2[[#This Row],[Rank Sharpe]])/3</f>
        <v>580.33333333333337</v>
      </c>
    </row>
    <row r="636" spans="1:48" x14ac:dyDescent="0.3">
      <c r="A636" t="s">
        <v>104</v>
      </c>
      <c r="B636" t="s">
        <v>105</v>
      </c>
      <c r="C636" t="s">
        <v>3169</v>
      </c>
      <c r="D636" t="s">
        <v>21</v>
      </c>
      <c r="E636">
        <v>287701.35304121999</v>
      </c>
      <c r="F636">
        <v>550.6</v>
      </c>
      <c r="G636">
        <v>0.54570939045324296</v>
      </c>
      <c r="H636">
        <f>(Table2[[#This Row],[1Y Return vs Nifty]]-AVERAGE(Table2[1Y Return vs Nifty]))/_xlfn.STDEV.P(Table2[1Y Return vs Nifty])</f>
        <v>-0.45798891216599685</v>
      </c>
      <c r="I636">
        <v>6.6095529866410203</v>
      </c>
      <c r="J636">
        <f>(Table2[[#This Row],[1M Return vs Nifty]]-AVERAGE(Table2[1M Return vs Nifty]))/_xlfn.STDEV.P(Table2[1M Return vs Nifty])</f>
        <v>0.39513972081564719</v>
      </c>
      <c r="K636">
        <v>-7.3398874481530596</v>
      </c>
      <c r="L636">
        <f>(Table2[[#This Row],[6M Return vs Nifty]]-AVERAGE(Table2[6M Return vs Nifty]))/_xlfn.STDEV.P(Table2[6M Return vs Nifty])</f>
        <v>-0.72310756734753745</v>
      </c>
      <c r="M636">
        <v>4.6844735955476304</v>
      </c>
      <c r="N636">
        <f>(Table2[[#This Row],[1W Return vs Nifty]]-AVERAGE(Table2[1W Return vs Nifty]))/_xlfn.STDEV.P(Table2[1W Return vs Nifty])</f>
        <v>1.1226940802401661</v>
      </c>
      <c r="O636">
        <v>527.09</v>
      </c>
      <c r="P636">
        <v>516.44960226987405</v>
      </c>
      <c r="Q636">
        <v>484.63999613032502</v>
      </c>
      <c r="R636">
        <v>67.767026573476599</v>
      </c>
      <c r="S636" s="1">
        <f>(Table2[[#This Row],[Close Price]]-Table2[[#This Row],[20D EMA]])/Table2[[#This Row],[20D EMA]]</f>
        <v>4.4603388415640571E-2</v>
      </c>
      <c r="T636" s="1">
        <f>(Table2[[#This Row],[Close Price]]-Table2[[#This Row],[50D EMA]])/Table2[[#This Row],[50D EMA]]</f>
        <v>6.6125324872029753E-2</v>
      </c>
      <c r="U636" s="1">
        <f>(Table2[[#This Row],[Close Price]]-Table2[[#This Row],[200D EMA]])/Table2[[#This Row],[200D EMA]]</f>
        <v>0.13610103251143482</v>
      </c>
      <c r="V636">
        <v>0.90334354542761697</v>
      </c>
      <c r="W636">
        <v>549</v>
      </c>
      <c r="X636">
        <v>556.85</v>
      </c>
      <c r="Y636">
        <v>549</v>
      </c>
      <c r="Z636">
        <v>556.85</v>
      </c>
      <c r="AA636">
        <v>513.25</v>
      </c>
      <c r="AB636">
        <v>556.85</v>
      </c>
      <c r="AC636" s="1">
        <f>(Table2[[#This Row],[Close Price]]/Table2[[#This Row],[Day Low]])-1</f>
        <v>2.9143897996357637E-3</v>
      </c>
      <c r="AD636" s="1">
        <f>(Table2[[#This Row],[Day High]]/Table2[[#This Row],[Close Price]])-1</f>
        <v>1.135125317835084E-2</v>
      </c>
      <c r="AE636" s="1">
        <f>(Table2[[#This Row],[Close Price]]/Table2[[#This Row],[Current Week Low]])-1</f>
        <v>2.9143897996357637E-3</v>
      </c>
      <c r="AF636" s="1">
        <f>(Table2[[#This Row],[Current Week High]]/Table2[[#This Row],[Close Price]])-1</f>
        <v>1.135125317835084E-2</v>
      </c>
      <c r="AG636" s="1">
        <f>(Table2[[#This Row],[Close Price]]/Table2[[#This Row],[Current Month Low]])-1</f>
        <v>7.2771553823672619E-2</v>
      </c>
      <c r="AH636" s="1">
        <f>(Table2[[#This Row],[Current Month High]]/Table2[[#This Row],[Close Price]])-1</f>
        <v>1.135125317835084E-2</v>
      </c>
      <c r="AI636">
        <v>5.3214674900108703</v>
      </c>
      <c r="AJ636">
        <v>46.8070923876816</v>
      </c>
      <c r="AK636" t="str">
        <f>IF(AND(Table2[[#This Row],[20D EMA]]&gt;Table2[[#This Row],[50D EMA]],Table2[[#This Row],[50D EMA]]&gt;Table2[[#This Row],[200D EMA]]),"Uptrend","Downtrend/NoTrend")</f>
        <v>Uptrend</v>
      </c>
      <c r="AL636">
        <v>-0.1</v>
      </c>
      <c r="AM636" t="s">
        <v>3215</v>
      </c>
      <c r="AN636">
        <v>2.4500000000000002</v>
      </c>
      <c r="AO636" t="s">
        <v>3216</v>
      </c>
      <c r="AP636">
        <v>-0.103318511188533</v>
      </c>
      <c r="AQ636">
        <f>(Table2[[#This Row],[Sharpe Ratio]]-AVERAGE(Table2[Sharpe Ratio]))/_xlfn.STDEV.P(Table2[Sharpe Ratio])</f>
        <v>-1.9374221978061557</v>
      </c>
      <c r="AR6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-1.6006848762638768</v>
      </c>
      <c r="AS636">
        <f>_xlfn.RANK.AVG(Table2[[#This Row],[1Y Return vs Nifty Z-Score]],Table2[1Y Return vs Nifty Z-Score])</f>
        <v>455</v>
      </c>
      <c r="AT636">
        <f>_xlfn.RANK.AVG(Table2[[#This Row],[6M Return vs Nifty Z-Score]],Table2[6M Return vs Nifty Z-Score])</f>
        <v>566</v>
      </c>
      <c r="AU636">
        <f>_xlfn.RANK.AVG(Table2[[#This Row],[Sharpe Ratio Z-Score]],Table2[Sharpe Ratio Z-Score])</f>
        <v>722</v>
      </c>
      <c r="AV636">
        <f>(Table2[[#This Row],[Rank 1Y]]+Table2[[#This Row],[Rank 6M]]+Table2[[#This Row],[Rank Sharpe]])/3</f>
        <v>581</v>
      </c>
    </row>
    <row r="637" spans="1:48" x14ac:dyDescent="0.3">
      <c r="A637" t="s">
        <v>1924</v>
      </c>
      <c r="B637" t="s">
        <v>1925</v>
      </c>
      <c r="C637" t="s">
        <v>3187</v>
      </c>
      <c r="D637" t="s">
        <v>1926</v>
      </c>
      <c r="E637">
        <v>3766.7823760000001</v>
      </c>
      <c r="F637">
        <v>21.74</v>
      </c>
      <c r="G637">
        <v>-5.9301222831020501</v>
      </c>
      <c r="H637">
        <f>(Table2[[#This Row],[1Y Return vs Nifty]]-AVERAGE(Table2[1Y Return vs Nifty]))/_xlfn.STDEV.P(Table2[1Y Return vs Nifty])</f>
        <v>-0.56580268455563398</v>
      </c>
      <c r="I637">
        <v>-2.6758411768384698</v>
      </c>
      <c r="J637">
        <f>(Table2[[#This Row],[1M Return vs Nifty]]-AVERAGE(Table2[1M Return vs Nifty]))/_xlfn.STDEV.P(Table2[1M Return vs Nifty])</f>
        <v>-0.50202407302965568</v>
      </c>
      <c r="K637">
        <v>-7.3675319372990602</v>
      </c>
      <c r="L637">
        <f>(Table2[[#This Row],[6M Return vs Nifty]]-AVERAGE(Table2[6M Return vs Nifty]))/_xlfn.STDEV.P(Table2[6M Return vs Nifty])</f>
        <v>-0.72393057815274153</v>
      </c>
      <c r="M637">
        <v>2.3156251970767099</v>
      </c>
      <c r="N637">
        <f>(Table2[[#This Row],[1W Return vs Nifty]]-AVERAGE(Table2[1W Return vs Nifty]))/_xlfn.STDEV.P(Table2[1W Return vs Nifty])</f>
        <v>0.54979347127590938</v>
      </c>
      <c r="O637">
        <v>21.21</v>
      </c>
      <c r="P637">
        <v>21.6175264478304</v>
      </c>
      <c r="Q637">
        <v>21.3085354603034</v>
      </c>
      <c r="R637">
        <v>56.100914958883799</v>
      </c>
      <c r="S637" s="1">
        <f>(Table2[[#This Row],[Close Price]]-Table2[[#This Row],[20D EMA]])/Table2[[#This Row],[20D EMA]]</f>
        <v>2.4988213107024874E-2</v>
      </c>
      <c r="T637" s="1">
        <f>(Table2[[#This Row],[Close Price]]-Table2[[#This Row],[50D EMA]])/Table2[[#This Row],[50D EMA]]</f>
        <v>5.6654748389073969E-3</v>
      </c>
      <c r="U637" s="1">
        <f>(Table2[[#This Row],[Close Price]]-Table2[[#This Row],[200D EMA]])/Table2[[#This Row],[200D EMA]]</f>
        <v>2.0248437087588337E-2</v>
      </c>
      <c r="V637">
        <v>0.670698587651406</v>
      </c>
      <c r="W637">
        <v>21.2</v>
      </c>
      <c r="X637">
        <v>22.12</v>
      </c>
      <c r="Y637">
        <v>21.2</v>
      </c>
      <c r="Z637">
        <v>22.12</v>
      </c>
      <c r="AA637">
        <v>20.16</v>
      </c>
      <c r="AB637">
        <v>22.12</v>
      </c>
      <c r="AC637" s="1">
        <f>(Table2[[#This Row],[Close Price]]/Table2[[#This Row],[Day Low]])-1</f>
        <v>2.5471698113207486E-2</v>
      </c>
      <c r="AD637" s="1">
        <f>(Table2[[#This Row],[Day High]]/Table2[[#This Row],[Close Price]])-1</f>
        <v>1.7479300827967004E-2</v>
      </c>
      <c r="AE637" s="1">
        <f>(Table2[[#This Row],[Close Price]]/Table2[[#This Row],[Current Week Low]])-1</f>
        <v>2.5471698113207486E-2</v>
      </c>
      <c r="AF637" s="1">
        <f>(Table2[[#This Row],[Current Week High]]/Table2[[#This Row],[Close Price]])-1</f>
        <v>1.7479300827967004E-2</v>
      </c>
      <c r="AG637" s="1">
        <f>(Table2[[#This Row],[Close Price]]/Table2[[#This Row],[Current Month Low]])-1</f>
        <v>7.8373015873015817E-2</v>
      </c>
      <c r="AH637" s="1">
        <f>(Table2[[#This Row],[Current Month High]]/Table2[[#This Row],[Close Price]])-1</f>
        <v>1.7479300827967004E-2</v>
      </c>
      <c r="AI637">
        <v>28.564857405703702</v>
      </c>
      <c r="AJ637">
        <v>27.8823529411764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-0.06</v>
      </c>
      <c r="AM637" t="s">
        <v>3215</v>
      </c>
      <c r="AN637">
        <v>2.16</v>
      </c>
      <c r="AO637" t="s">
        <v>3216</v>
      </c>
      <c r="AP637">
        <v>-4.8686913640390003E-2</v>
      </c>
      <c r="AQ637">
        <f>(Table2[[#This Row],[Sharpe Ratio]]-AVERAGE(Table2[Sharpe Ratio]))/_xlfn.STDEV.P(Table2[Sharpe Ratio])</f>
        <v>-1.3019513399073881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513</v>
      </c>
      <c r="AT637">
        <f>_xlfn.RANK.AVG(Table2[[#This Row],[6M Return vs Nifty Z-Score]],Table2[6M Return vs Nifty Z-Score])</f>
        <v>567</v>
      </c>
      <c r="AU637">
        <f>_xlfn.RANK.AVG(Table2[[#This Row],[Sharpe Ratio Z-Score]],Table2[Sharpe Ratio Z-Score])</f>
        <v>664</v>
      </c>
      <c r="AV637">
        <f>(Table2[[#This Row],[Rank 1Y]]+Table2[[#This Row],[Rank 6M]]+Table2[[#This Row],[Rank Sharpe]])/3</f>
        <v>581.33333333333337</v>
      </c>
    </row>
    <row r="638" spans="1:48" x14ac:dyDescent="0.3">
      <c r="A638" t="s">
        <v>867</v>
      </c>
      <c r="B638" t="s">
        <v>868</v>
      </c>
      <c r="C638" t="s">
        <v>625</v>
      </c>
      <c r="D638" t="s">
        <v>625</v>
      </c>
      <c r="E638">
        <v>18442.89876195</v>
      </c>
      <c r="F638">
        <v>36.65</v>
      </c>
      <c r="G638">
        <v>-31.0068942309099</v>
      </c>
      <c r="H638">
        <f>(Table2[[#This Row],[1Y Return vs Nifty]]-AVERAGE(Table2[1Y Return vs Nifty]))/_xlfn.STDEV.P(Table2[1Y Return vs Nifty])</f>
        <v>-0.98329676397840549</v>
      </c>
      <c r="I638">
        <v>-4.91191155807015</v>
      </c>
      <c r="J638">
        <f>(Table2[[#This Row],[1M Return vs Nifty]]-AVERAGE(Table2[1M Return vs Nifty]))/_xlfn.STDEV.P(Table2[1M Return vs Nifty])</f>
        <v>-0.71807536295994534</v>
      </c>
      <c r="K638">
        <v>-17.525017462526499</v>
      </c>
      <c r="L638">
        <f>(Table2[[#This Row],[6M Return vs Nifty]]-AVERAGE(Table2[6M Return vs Nifty]))/_xlfn.STDEV.P(Table2[6M Return vs Nifty])</f>
        <v>-1.0263315484443711</v>
      </c>
      <c r="M638">
        <v>-1.9574070475059699</v>
      </c>
      <c r="N638">
        <f>(Table2[[#This Row],[1W Return vs Nifty]]-AVERAGE(Table2[1W Return vs Nifty]))/_xlfn.STDEV.P(Table2[1W Return vs Nifty])</f>
        <v>-0.48362967924124023</v>
      </c>
      <c r="O638">
        <v>37</v>
      </c>
      <c r="P638">
        <v>37.491172774204102</v>
      </c>
      <c r="Q638">
        <v>38.178639892320597</v>
      </c>
      <c r="R638">
        <v>43.2259857052237</v>
      </c>
      <c r="S638" s="1">
        <f>(Table2[[#This Row],[Close Price]]-Table2[[#This Row],[20D EMA]])/Table2[[#This Row],[20D EMA]]</f>
        <v>-9.4594594594594981E-3</v>
      </c>
      <c r="T638" s="1">
        <f>(Table2[[#This Row],[Close Price]]-Table2[[#This Row],[50D EMA]])/Table2[[#This Row],[50D EMA]]</f>
        <v>-2.2436555379853972E-2</v>
      </c>
      <c r="U638" s="1">
        <f>(Table2[[#This Row],[Close Price]]-Table2[[#This Row],[200D EMA]])/Table2[[#This Row],[200D EMA]]</f>
        <v>-4.0039139598267215E-2</v>
      </c>
      <c r="V638">
        <v>0.46562591215707599</v>
      </c>
      <c r="W638">
        <v>36.6</v>
      </c>
      <c r="X638">
        <v>36.909999999999997</v>
      </c>
      <c r="Y638">
        <v>36.6</v>
      </c>
      <c r="Z638">
        <v>36.909999999999997</v>
      </c>
      <c r="AA638">
        <v>36.270000000000003</v>
      </c>
      <c r="AB638">
        <v>38.04</v>
      </c>
      <c r="AC638" s="1">
        <f>(Table2[[#This Row],[Close Price]]/Table2[[#This Row],[Day Low]])-1</f>
        <v>1.36612021857907E-3</v>
      </c>
      <c r="AD638" s="1">
        <f>(Table2[[#This Row],[Day High]]/Table2[[#This Row],[Close Price]])-1</f>
        <v>7.0941336971350744E-3</v>
      </c>
      <c r="AE638" s="1">
        <f>(Table2[[#This Row],[Close Price]]/Table2[[#This Row],[Current Week Low]])-1</f>
        <v>1.36612021857907E-3</v>
      </c>
      <c r="AF638" s="1">
        <f>(Table2[[#This Row],[Current Week High]]/Table2[[#This Row],[Close Price]])-1</f>
        <v>7.0941336971350744E-3</v>
      </c>
      <c r="AG638" s="1">
        <f>(Table2[[#This Row],[Close Price]]/Table2[[#This Row],[Current Month Low]])-1</f>
        <v>1.047697821891358E-2</v>
      </c>
      <c r="AH638" s="1">
        <f>(Table2[[#This Row],[Current Month High]]/Table2[[#This Row],[Close Price]])-1</f>
        <v>3.7926330150068299E-2</v>
      </c>
      <c r="AI638">
        <v>44.338335607094102</v>
      </c>
      <c r="AJ638">
        <v>13.1172839506172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-0.14000000000000001</v>
      </c>
      <c r="AM638" t="s">
        <v>3215</v>
      </c>
      <c r="AN638">
        <v>-1.1299999999999999</v>
      </c>
      <c r="AO638" t="s">
        <v>3215</v>
      </c>
      <c r="AP638">
        <v>3.9418396737993001E-2</v>
      </c>
      <c r="AQ638">
        <f>(Table2[[#This Row],[Sharpe Ratio]]-AVERAGE(Table2[Sharpe Ratio]))/_xlfn.STDEV.P(Table2[Sharpe Ratio])</f>
        <v>-0.27711663463907465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669</v>
      </c>
      <c r="AT638">
        <f>_xlfn.RANK.AVG(Table2[[#This Row],[6M Return vs Nifty Z-Score]],Table2[6M Return vs Nifty Z-Score])</f>
        <v>667</v>
      </c>
      <c r="AU638">
        <f>_xlfn.RANK.AVG(Table2[[#This Row],[Sharpe Ratio Z-Score]],Table2[Sharpe Ratio Z-Score])</f>
        <v>413</v>
      </c>
      <c r="AV638">
        <f>(Table2[[#This Row],[Rank 1Y]]+Table2[[#This Row],[Rank 6M]]+Table2[[#This Row],[Rank Sharpe]])/3</f>
        <v>583</v>
      </c>
    </row>
    <row r="639" spans="1:48" x14ac:dyDescent="0.3">
      <c r="A639" t="s">
        <v>2099</v>
      </c>
      <c r="B639" t="s">
        <v>2100</v>
      </c>
      <c r="C639" t="s">
        <v>3168</v>
      </c>
      <c r="D639" t="s">
        <v>449</v>
      </c>
      <c r="E639">
        <v>3016.0841883540002</v>
      </c>
      <c r="F639">
        <v>91.11</v>
      </c>
      <c r="G639">
        <v>-23.910853926606599</v>
      </c>
      <c r="H639">
        <f>(Table2[[#This Row],[1Y Return vs Nifty]]-AVERAGE(Table2[1Y Return vs Nifty]))/_xlfn.STDEV.P(Table2[1Y Return vs Nifty])</f>
        <v>-0.86515736307952029</v>
      </c>
      <c r="I639">
        <v>8.2958138348165296</v>
      </c>
      <c r="J639">
        <f>(Table2[[#This Row],[1M Return vs Nifty]]-AVERAGE(Table2[1M Return vs Nifty]))/_xlfn.STDEV.P(Table2[1M Return vs Nifty])</f>
        <v>0.55806788017286191</v>
      </c>
      <c r="K639">
        <v>-11.5474799933555</v>
      </c>
      <c r="L639">
        <f>(Table2[[#This Row],[6M Return vs Nifty]]-AVERAGE(Table2[6M Return vs Nifty]))/_xlfn.STDEV.P(Table2[6M Return vs Nifty])</f>
        <v>-0.84837282764260979</v>
      </c>
      <c r="M639">
        <v>3.03282599431801</v>
      </c>
      <c r="N639">
        <f>(Table2[[#This Row],[1W Return vs Nifty]]-AVERAGE(Table2[1W Return vs Nifty]))/_xlfn.STDEV.P(Table2[1W Return vs Nifty])</f>
        <v>0.72324685636987118</v>
      </c>
      <c r="O639">
        <v>87.83</v>
      </c>
      <c r="P639">
        <v>86.412124924677798</v>
      </c>
      <c r="Q639">
        <v>86.156214319862201</v>
      </c>
      <c r="R639">
        <v>69.068503042755793</v>
      </c>
      <c r="S639" s="1">
        <f>(Table2[[#This Row],[Close Price]]-Table2[[#This Row],[20D EMA]])/Table2[[#This Row],[20D EMA]]</f>
        <v>3.7344870773084383E-2</v>
      </c>
      <c r="T639" s="1">
        <f>(Table2[[#This Row],[Close Price]]-Table2[[#This Row],[50D EMA]])/Table2[[#This Row],[50D EMA]]</f>
        <v>5.4365924682643355E-2</v>
      </c>
      <c r="U639" s="1">
        <f>(Table2[[#This Row],[Close Price]]-Table2[[#This Row],[200D EMA]])/Table2[[#This Row],[200D EMA]]</f>
        <v>5.7497717596393591E-2</v>
      </c>
      <c r="V639">
        <v>0.80596224274880301</v>
      </c>
      <c r="W639">
        <v>90.53</v>
      </c>
      <c r="X639">
        <v>94.25</v>
      </c>
      <c r="Y639">
        <v>90.53</v>
      </c>
      <c r="Z639">
        <v>94.25</v>
      </c>
      <c r="AA639">
        <v>84.81</v>
      </c>
      <c r="AB639">
        <v>94.25</v>
      </c>
      <c r="AC639" s="1">
        <f>(Table2[[#This Row],[Close Price]]/Table2[[#This Row],[Day Low]])-1</f>
        <v>6.4067160057439398E-3</v>
      </c>
      <c r="AD639" s="1">
        <f>(Table2[[#This Row],[Day High]]/Table2[[#This Row],[Close Price]])-1</f>
        <v>3.4463834924816084E-2</v>
      </c>
      <c r="AE639" s="1">
        <f>(Table2[[#This Row],[Close Price]]/Table2[[#This Row],[Current Week Low]])-1</f>
        <v>6.4067160057439398E-3</v>
      </c>
      <c r="AF639" s="1">
        <f>(Table2[[#This Row],[Current Week High]]/Table2[[#This Row],[Close Price]])-1</f>
        <v>3.4463834924816084E-2</v>
      </c>
      <c r="AG639" s="1">
        <f>(Table2[[#This Row],[Close Price]]/Table2[[#This Row],[Current Month Low]])-1</f>
        <v>7.4283692960735781E-2</v>
      </c>
      <c r="AH639" s="1">
        <f>(Table2[[#This Row],[Current Month High]]/Table2[[#This Row],[Close Price]])-1</f>
        <v>3.4463834924816084E-2</v>
      </c>
      <c r="AI639">
        <v>31.708923279552099</v>
      </c>
      <c r="AJ639">
        <v>45.659472422062301</v>
      </c>
      <c r="AK639" t="str">
        <f>IF(AND(Table2[[#This Row],[20D EMA]]&gt;Table2[[#This Row],[50D EMA]],Table2[[#This Row],[50D EMA]]&gt;Table2[[#This Row],[200D EMA]]),"Uptrend","Downtrend/NoTrend")</f>
        <v>Uptrend</v>
      </c>
      <c r="AL639">
        <v>0.09</v>
      </c>
      <c r="AM639" t="s">
        <v>3216</v>
      </c>
      <c r="AN639">
        <v>3.4</v>
      </c>
      <c r="AO639" t="s">
        <v>3216</v>
      </c>
      <c r="AP639">
        <v>3.420302794415E-3</v>
      </c>
      <c r="AQ639">
        <f>(Table2[[#This Row],[Sharpe Ratio]]-AVERAGE(Table2[Sharpe Ratio]))/_xlfn.STDEV.P(Table2[Sharpe Ratio])</f>
        <v>-0.69584390361353876</v>
      </c>
      <c r="AR6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-1.1280593577929361</v>
      </c>
      <c r="AS639">
        <f>_xlfn.RANK.AVG(Table2[[#This Row],[1Y Return vs Nifty Z-Score]],Table2[1Y Return vs Nifty Z-Score])</f>
        <v>631</v>
      </c>
      <c r="AT639">
        <f>_xlfn.RANK.AVG(Table2[[#This Row],[6M Return vs Nifty Z-Score]],Table2[6M Return vs Nifty Z-Score])</f>
        <v>599</v>
      </c>
      <c r="AU639">
        <f>_xlfn.RANK.AVG(Table2[[#This Row],[Sharpe Ratio Z-Score]],Table2[Sharpe Ratio Z-Score])</f>
        <v>520</v>
      </c>
      <c r="AV639">
        <f>(Table2[[#This Row],[Rank 1Y]]+Table2[[#This Row],[Rank 6M]]+Table2[[#This Row],[Rank Sharpe]])/3</f>
        <v>583.33333333333337</v>
      </c>
    </row>
    <row r="640" spans="1:48" x14ac:dyDescent="0.3">
      <c r="A640" t="s">
        <v>1289</v>
      </c>
      <c r="B640" t="s">
        <v>1290</v>
      </c>
      <c r="C640" t="s">
        <v>3170</v>
      </c>
      <c r="D640" t="s">
        <v>132</v>
      </c>
      <c r="E640">
        <v>9004.3251738550007</v>
      </c>
      <c r="F640">
        <v>86.36</v>
      </c>
      <c r="G640">
        <v>-24.8807815585503</v>
      </c>
      <c r="H640">
        <f>(Table2[[#This Row],[1Y Return vs Nifty]]-AVERAGE(Table2[1Y Return vs Nifty]))/_xlfn.STDEV.P(Table2[1Y Return vs Nifty])</f>
        <v>-0.88130533637719366</v>
      </c>
      <c r="I640">
        <v>-4.5314098505889699</v>
      </c>
      <c r="J640">
        <f>(Table2[[#This Row],[1M Return vs Nifty]]-AVERAGE(Table2[1M Return vs Nifty]))/_xlfn.STDEV.P(Table2[1M Return vs Nifty])</f>
        <v>-0.68131091877607997</v>
      </c>
      <c r="K640">
        <v>-7.0377994174137299</v>
      </c>
      <c r="L640">
        <f>(Table2[[#This Row],[6M Return vs Nifty]]-AVERAGE(Table2[6M Return vs Nifty]))/_xlfn.STDEV.P(Table2[6M Return vs Nifty])</f>
        <v>-0.7141140311635894</v>
      </c>
      <c r="M640">
        <v>-0.10666110063486101</v>
      </c>
      <c r="N640">
        <f>(Table2[[#This Row],[1W Return vs Nifty]]-AVERAGE(Table2[1W Return vs Nifty]))/_xlfn.STDEV.P(Table2[1W Return vs Nifty])</f>
        <v>-3.6030972340029263E-2</v>
      </c>
      <c r="O640">
        <v>84.27</v>
      </c>
      <c r="P640">
        <v>83.823213628471294</v>
      </c>
      <c r="Q640">
        <v>84.803904895335506</v>
      </c>
      <c r="R640">
        <v>47.468268874044703</v>
      </c>
      <c r="S640" s="1">
        <f>(Table2[[#This Row],[Close Price]]-Table2[[#This Row],[20D EMA]])/Table2[[#This Row],[20D EMA]]</f>
        <v>2.4801234128396861E-2</v>
      </c>
      <c r="T640" s="1">
        <f>(Table2[[#This Row],[Close Price]]-Table2[[#This Row],[50D EMA]])/Table2[[#This Row],[50D EMA]]</f>
        <v>3.0263530372057507E-2</v>
      </c>
      <c r="U640" s="1">
        <f>(Table2[[#This Row],[Close Price]]-Table2[[#This Row],[200D EMA]])/Table2[[#This Row],[200D EMA]]</f>
        <v>1.8349333165554309E-2</v>
      </c>
      <c r="V640">
        <v>0.96257124987437803</v>
      </c>
      <c r="W640">
        <v>83.82</v>
      </c>
      <c r="X640">
        <v>86.9</v>
      </c>
      <c r="Y640">
        <v>83.82</v>
      </c>
      <c r="Z640">
        <v>86.9</v>
      </c>
      <c r="AA640">
        <v>81.11</v>
      </c>
      <c r="AB640">
        <v>87.3</v>
      </c>
      <c r="AC640" s="1">
        <f>(Table2[[#This Row],[Close Price]]/Table2[[#This Row],[Day Low]])-1</f>
        <v>3.0303030303030276E-2</v>
      </c>
      <c r="AD640" s="1">
        <f>(Table2[[#This Row],[Day High]]/Table2[[#This Row],[Close Price]])-1</f>
        <v>6.2528948587310396E-3</v>
      </c>
      <c r="AE640" s="1">
        <f>(Table2[[#This Row],[Close Price]]/Table2[[#This Row],[Current Week Low]])-1</f>
        <v>3.0303030303030276E-2</v>
      </c>
      <c r="AF640" s="1">
        <f>(Table2[[#This Row],[Current Week High]]/Table2[[#This Row],[Close Price]])-1</f>
        <v>6.2528948587310396E-3</v>
      </c>
      <c r="AG640" s="1">
        <f>(Table2[[#This Row],[Close Price]]/Table2[[#This Row],[Current Month Low]])-1</f>
        <v>6.4726914067315899E-2</v>
      </c>
      <c r="AH640" s="1">
        <f>(Table2[[#This Row],[Current Month High]]/Table2[[#This Row],[Close Price]])-1</f>
        <v>1.0884668828161193E-2</v>
      </c>
      <c r="AI640">
        <v>13.478462251042099</v>
      </c>
      <c r="AJ640">
        <v>19.281767955801101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0.03</v>
      </c>
      <c r="AM640" t="s">
        <v>3216</v>
      </c>
      <c r="AN640">
        <v>2.87</v>
      </c>
      <c r="AO640" t="s">
        <v>3216</v>
      </c>
      <c r="AQ640">
        <f>(Table2[[#This Row],[Sharpe Ratio]]-AVERAGE(Table2[Sharpe Ratio]))/_xlfn.STDEV.P(Table2[Sharpe Ratio])</f>
        <v>-0.73562862250492933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637</v>
      </c>
      <c r="AT640">
        <f>_xlfn.RANK.AVG(Table2[[#This Row],[6M Return vs Nifty Z-Score]],Table2[6M Return vs Nifty Z-Score])</f>
        <v>562</v>
      </c>
      <c r="AU640">
        <f>_xlfn.RANK.AVG(Table2[[#This Row],[Sharpe Ratio Z-Score]],Table2[Sharpe Ratio Z-Score])</f>
        <v>551.5</v>
      </c>
      <c r="AV640">
        <f>(Table2[[#This Row],[Rank 1Y]]+Table2[[#This Row],[Rank 6M]]+Table2[[#This Row],[Rank Sharpe]])/3</f>
        <v>583.5</v>
      </c>
    </row>
    <row r="641" spans="1:48" x14ac:dyDescent="0.3">
      <c r="A641" t="s">
        <v>922</v>
      </c>
      <c r="B641" t="s">
        <v>923</v>
      </c>
      <c r="C641" t="s">
        <v>3170</v>
      </c>
      <c r="D641" t="s">
        <v>546</v>
      </c>
      <c r="E641">
        <v>16777.9374336</v>
      </c>
      <c r="F641">
        <v>332.2</v>
      </c>
      <c r="G641">
        <v>-5.5433412383029497</v>
      </c>
      <c r="H641">
        <f>(Table2[[#This Row],[1Y Return vs Nifty]]-AVERAGE(Table2[1Y Return vs Nifty]))/_xlfn.STDEV.P(Table2[1Y Return vs Nifty])</f>
        <v>-0.55936330724771477</v>
      </c>
      <c r="I641">
        <v>8.3802269923744497</v>
      </c>
      <c r="J641">
        <f>(Table2[[#This Row],[1M Return vs Nifty]]-AVERAGE(Table2[1M Return vs Nifty]))/_xlfn.STDEV.P(Table2[1M Return vs Nifty])</f>
        <v>0.56622396136357644</v>
      </c>
      <c r="K641">
        <v>-10.74364260017</v>
      </c>
      <c r="L641">
        <f>(Table2[[#This Row],[6M Return vs Nifty]]-AVERAGE(Table2[6M Return vs Nifty]))/_xlfn.STDEV.P(Table2[6M Return vs Nifty])</f>
        <v>-0.8244415892418987</v>
      </c>
      <c r="M641">
        <v>3.0913178790961502</v>
      </c>
      <c r="N641">
        <f>(Table2[[#This Row],[1W Return vs Nifty]]-AVERAGE(Table2[1W Return vs Nifty]))/_xlfn.STDEV.P(Table2[1W Return vs Nifty])</f>
        <v>0.73739298595355174</v>
      </c>
      <c r="O641">
        <v>322.02999999999997</v>
      </c>
      <c r="P641">
        <v>320.38660128706499</v>
      </c>
      <c r="Q641">
        <v>318.41466125209598</v>
      </c>
      <c r="R641">
        <v>70.601386545292499</v>
      </c>
      <c r="S641" s="1">
        <f>(Table2[[#This Row],[Close Price]]-Table2[[#This Row],[20D EMA]])/Table2[[#This Row],[20D EMA]]</f>
        <v>3.1580908610999027E-2</v>
      </c>
      <c r="T641" s="1">
        <f>(Table2[[#This Row],[Close Price]]-Table2[[#This Row],[50D EMA]])/Table2[[#This Row],[50D EMA]]</f>
        <v>3.6872324452639153E-2</v>
      </c>
      <c r="U641" s="1">
        <f>(Table2[[#This Row],[Close Price]]-Table2[[#This Row],[200D EMA]])/Table2[[#This Row],[200D EMA]]</f>
        <v>4.3293668368460728E-2</v>
      </c>
      <c r="V641">
        <v>1.2546219126687701</v>
      </c>
      <c r="W641">
        <v>330.55</v>
      </c>
      <c r="X641">
        <v>344.5</v>
      </c>
      <c r="Y641">
        <v>330.55</v>
      </c>
      <c r="Z641">
        <v>344.5</v>
      </c>
      <c r="AA641">
        <v>312.05</v>
      </c>
      <c r="AB641">
        <v>344.5</v>
      </c>
      <c r="AC641" s="1">
        <f>(Table2[[#This Row],[Close Price]]/Table2[[#This Row],[Day Low]])-1</f>
        <v>4.991680532445919E-3</v>
      </c>
      <c r="AD641" s="1">
        <f>(Table2[[#This Row],[Day High]]/Table2[[#This Row],[Close Price]])-1</f>
        <v>3.702588801926554E-2</v>
      </c>
      <c r="AE641" s="1">
        <f>(Table2[[#This Row],[Close Price]]/Table2[[#This Row],[Current Week Low]])-1</f>
        <v>4.991680532445919E-3</v>
      </c>
      <c r="AF641" s="1">
        <f>(Table2[[#This Row],[Current Week High]]/Table2[[#This Row],[Close Price]])-1</f>
        <v>3.702588801926554E-2</v>
      </c>
      <c r="AG641" s="1">
        <f>(Table2[[#This Row],[Close Price]]/Table2[[#This Row],[Current Month Low]])-1</f>
        <v>6.4572985098541924E-2</v>
      </c>
      <c r="AH641" s="1">
        <f>(Table2[[#This Row],[Current Month High]]/Table2[[#This Row],[Close Price]])-1</f>
        <v>3.702588801926554E-2</v>
      </c>
      <c r="AI641">
        <v>18.001204093919299</v>
      </c>
      <c r="AJ641">
        <v>21.997796547924999</v>
      </c>
      <c r="AK641" t="str">
        <f>IF(AND(Table2[[#This Row],[20D EMA]]&gt;Table2[[#This Row],[50D EMA]],Table2[[#This Row],[50D EMA]]&gt;Table2[[#This Row],[200D EMA]]),"Uptrend","Downtrend/NoTrend")</f>
        <v>Uptrend</v>
      </c>
      <c r="AL641">
        <v>0.01</v>
      </c>
      <c r="AM641" t="s">
        <v>3216</v>
      </c>
      <c r="AN641">
        <v>3.04</v>
      </c>
      <c r="AO641" t="s">
        <v>3216</v>
      </c>
      <c r="AP641">
        <v>-3.3886060198568997E-2</v>
      </c>
      <c r="AQ641">
        <f>(Table2[[#This Row],[Sharpe Ratio]]-AVERAGE(Table2[Sharpe Ratio]))/_xlfn.STDEV.P(Table2[Sharpe Ratio])</f>
        <v>-1.1297888651413974</v>
      </c>
      <c r="AR6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-1.2099768143138829</v>
      </c>
      <c r="AS641">
        <f>_xlfn.RANK.AVG(Table2[[#This Row],[1Y Return vs Nifty Z-Score]],Table2[1Y Return vs Nifty Z-Score])</f>
        <v>507</v>
      </c>
      <c r="AT641">
        <f>_xlfn.RANK.AVG(Table2[[#This Row],[6M Return vs Nifty Z-Score]],Table2[6M Return vs Nifty Z-Score])</f>
        <v>596</v>
      </c>
      <c r="AU641">
        <f>_xlfn.RANK.AVG(Table2[[#This Row],[Sharpe Ratio Z-Score]],Table2[Sharpe Ratio Z-Score])</f>
        <v>648</v>
      </c>
      <c r="AV641">
        <f>(Table2[[#This Row],[Rank 1Y]]+Table2[[#This Row],[Rank 6M]]+Table2[[#This Row],[Rank Sharpe]])/3</f>
        <v>583.66666666666663</v>
      </c>
    </row>
    <row r="642" spans="1:48" x14ac:dyDescent="0.3">
      <c r="A642" t="s">
        <v>87</v>
      </c>
      <c r="B642" t="s">
        <v>88</v>
      </c>
      <c r="C642" t="s">
        <v>3180</v>
      </c>
      <c r="D642" t="s">
        <v>89</v>
      </c>
      <c r="E642">
        <v>321925.70888719498</v>
      </c>
      <c r="F642">
        <v>3335.8</v>
      </c>
      <c r="G642">
        <v>-21.6708132385548</v>
      </c>
      <c r="H642">
        <f>(Table2[[#This Row],[1Y Return vs Nifty]]-AVERAGE(Table2[1Y Return vs Nifty]))/_xlfn.STDEV.P(Table2[1Y Return vs Nifty])</f>
        <v>-0.82786373825116633</v>
      </c>
      <c r="I642">
        <v>7.3933157388530901</v>
      </c>
      <c r="J642">
        <f>(Table2[[#This Row],[1M Return vs Nifty]]-AVERAGE(Table2[1M Return vs Nifty]))/_xlfn.STDEV.P(Table2[1M Return vs Nifty])</f>
        <v>0.47086763843220231</v>
      </c>
      <c r="K642">
        <v>1.93118020712627</v>
      </c>
      <c r="L642">
        <f>(Table2[[#This Row],[6M Return vs Nifty]]-AVERAGE(Table2[6M Return vs Nifty]))/_xlfn.STDEV.P(Table2[6M Return vs Nifty])</f>
        <v>-0.44709635890104199</v>
      </c>
      <c r="M642">
        <v>0.74191401857624595</v>
      </c>
      <c r="N642">
        <f>(Table2[[#This Row],[1W Return vs Nifty]]-AVERAGE(Table2[1W Return vs Nifty]))/_xlfn.STDEV.P(Table2[1W Return vs Nifty])</f>
        <v>0.16919499436251148</v>
      </c>
      <c r="O642">
        <v>3232.24</v>
      </c>
      <c r="P642">
        <v>3121.08763300084</v>
      </c>
      <c r="Q642">
        <v>3032.3436805300798</v>
      </c>
      <c r="R642">
        <v>78.453958078763094</v>
      </c>
      <c r="S642" s="1">
        <f>(Table2[[#This Row],[Close Price]]-Table2[[#This Row],[20D EMA]])/Table2[[#This Row],[20D EMA]]</f>
        <v>3.2039700022275699E-2</v>
      </c>
      <c r="T642" s="1">
        <f>(Table2[[#This Row],[Close Price]]-Table2[[#This Row],[50D EMA]])/Table2[[#This Row],[50D EMA]]</f>
        <v>6.8794084705888284E-2</v>
      </c>
      <c r="U642" s="1">
        <f>(Table2[[#This Row],[Close Price]]-Table2[[#This Row],[200D EMA]])/Table2[[#This Row],[200D EMA]]</f>
        <v>0.10007319467721863</v>
      </c>
      <c r="V642">
        <v>1.02675006991486</v>
      </c>
      <c r="W642">
        <v>3330.6</v>
      </c>
      <c r="X642">
        <v>3394.9</v>
      </c>
      <c r="Y642">
        <v>3330.6</v>
      </c>
      <c r="Z642">
        <v>3394.9</v>
      </c>
      <c r="AA642">
        <v>3139.6</v>
      </c>
      <c r="AB642">
        <v>3394.9</v>
      </c>
      <c r="AC642" s="1">
        <f>(Table2[[#This Row],[Close Price]]/Table2[[#This Row],[Day Low]])-1</f>
        <v>1.5612802498048417E-3</v>
      </c>
      <c r="AD642" s="1">
        <f>(Table2[[#This Row],[Day High]]/Table2[[#This Row],[Close Price]])-1</f>
        <v>1.7716889501768751E-2</v>
      </c>
      <c r="AE642" s="1">
        <f>(Table2[[#This Row],[Close Price]]/Table2[[#This Row],[Current Week Low]])-1</f>
        <v>1.5612802498048417E-3</v>
      </c>
      <c r="AF642" s="1">
        <f>(Table2[[#This Row],[Current Week High]]/Table2[[#This Row],[Close Price]])-1</f>
        <v>1.7716889501768751E-2</v>
      </c>
      <c r="AG642" s="1">
        <f>(Table2[[#This Row],[Close Price]]/Table2[[#This Row],[Current Month Low]])-1</f>
        <v>6.2492037202191542E-2</v>
      </c>
      <c r="AH642" s="1">
        <f>(Table2[[#This Row],[Current Month High]]/Table2[[#This Row],[Close Price]])-1</f>
        <v>1.7716889501768751E-2</v>
      </c>
      <c r="AI642">
        <v>2.6125667006415099</v>
      </c>
      <c r="AJ642">
        <v>24.931650499981199</v>
      </c>
      <c r="AK642" t="str">
        <f>IF(AND(Table2[[#This Row],[20D EMA]]&gt;Table2[[#This Row],[50D EMA]],Table2[[#This Row],[50D EMA]]&gt;Table2[[#This Row],[200D EMA]]),"Uptrend","Downtrend/NoTrend")</f>
        <v>Uptrend</v>
      </c>
      <c r="AL642">
        <v>0.13</v>
      </c>
      <c r="AM642" t="s">
        <v>3216</v>
      </c>
      <c r="AN642">
        <v>7.06</v>
      </c>
      <c r="AO642" t="s">
        <v>3216</v>
      </c>
      <c r="AP642">
        <v>-5.6245134271978997E-2</v>
      </c>
      <c r="AQ642">
        <f>(Table2[[#This Row],[Sharpe Ratio]]-AVERAGE(Table2[Sharpe Ratio]))/_xlfn.STDEV.P(Table2[Sharpe Ratio])</f>
        <v>-1.3898680248388777</v>
      </c>
      <c r="AR6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-2.0247654891963722</v>
      </c>
      <c r="AS642">
        <f>_xlfn.RANK.AVG(Table2[[#This Row],[1Y Return vs Nifty Z-Score]],Table2[1Y Return vs Nifty Z-Score])</f>
        <v>614</v>
      </c>
      <c r="AT642">
        <f>_xlfn.RANK.AVG(Table2[[#This Row],[6M Return vs Nifty Z-Score]],Table2[6M Return vs Nifty Z-Score])</f>
        <v>464</v>
      </c>
      <c r="AU642">
        <f>_xlfn.RANK.AVG(Table2[[#This Row],[Sharpe Ratio Z-Score]],Table2[Sharpe Ratio Z-Score])</f>
        <v>674</v>
      </c>
      <c r="AV642">
        <f>(Table2[[#This Row],[Rank 1Y]]+Table2[[#This Row],[Rank 6M]]+Table2[[#This Row],[Rank Sharpe]])/3</f>
        <v>584</v>
      </c>
    </row>
    <row r="643" spans="1:48" x14ac:dyDescent="0.3">
      <c r="A643" t="s">
        <v>1267</v>
      </c>
      <c r="B643" t="s">
        <v>1268</v>
      </c>
      <c r="C643" t="s">
        <v>3178</v>
      </c>
      <c r="D643" t="s">
        <v>75</v>
      </c>
      <c r="E643">
        <v>9417.7237323099998</v>
      </c>
      <c r="F643">
        <v>787.2</v>
      </c>
      <c r="G643">
        <v>-4.32191856653637</v>
      </c>
      <c r="H643">
        <f>(Table2[[#This Row],[1Y Return vs Nifty]]-AVERAGE(Table2[1Y Return vs Nifty]))/_xlfn.STDEV.P(Table2[1Y Return vs Nifty])</f>
        <v>-0.53902828426323268</v>
      </c>
      <c r="I643">
        <v>-3.6515942190420798</v>
      </c>
      <c r="J643">
        <f>(Table2[[#This Row],[1M Return vs Nifty]]-AVERAGE(Table2[1M Return vs Nifty]))/_xlfn.STDEV.P(Table2[1M Return vs Nifty])</f>
        <v>-0.59630227875651376</v>
      </c>
      <c r="K643">
        <v>-19.706976152417401</v>
      </c>
      <c r="L643">
        <f>(Table2[[#This Row],[6M Return vs Nifty]]-AVERAGE(Table2[6M Return vs Nifty]))/_xlfn.STDEV.P(Table2[6M Return vs Nifty])</f>
        <v>-1.0912911709139768</v>
      </c>
      <c r="M643">
        <v>-2.0057435066985901E-2</v>
      </c>
      <c r="N643">
        <f>(Table2[[#This Row],[1W Return vs Nifty]]-AVERAGE(Table2[1W Return vs Nifty]))/_xlfn.STDEV.P(Table2[1W Return vs Nifty])</f>
        <v>-1.5086072373277946E-2</v>
      </c>
      <c r="O643">
        <v>795.79</v>
      </c>
      <c r="P643">
        <v>811.04146555617103</v>
      </c>
      <c r="Q643">
        <v>814.57836744070596</v>
      </c>
      <c r="R643">
        <v>56.198747524005</v>
      </c>
      <c r="S643" s="1">
        <f>(Table2[[#This Row],[Close Price]]-Table2[[#This Row],[20D EMA]])/Table2[[#This Row],[20D EMA]]</f>
        <v>-1.0794305030221439E-2</v>
      </c>
      <c r="T643" s="1">
        <f>(Table2[[#This Row],[Close Price]]-Table2[[#This Row],[50D EMA]])/Table2[[#This Row],[50D EMA]]</f>
        <v>-2.939611175098393E-2</v>
      </c>
      <c r="U643" s="1">
        <f>(Table2[[#This Row],[Close Price]]-Table2[[#This Row],[200D EMA]])/Table2[[#This Row],[200D EMA]]</f>
        <v>-3.3610476947386912E-2</v>
      </c>
      <c r="V643">
        <v>0.48556670906108801</v>
      </c>
      <c r="W643">
        <v>784.6</v>
      </c>
      <c r="X643">
        <v>804.4</v>
      </c>
      <c r="Y643">
        <v>784.6</v>
      </c>
      <c r="Z643">
        <v>804.4</v>
      </c>
      <c r="AA643">
        <v>768.45</v>
      </c>
      <c r="AB643">
        <v>808.5</v>
      </c>
      <c r="AC643" s="1">
        <f>(Table2[[#This Row],[Close Price]]/Table2[[#This Row],[Day Low]])-1</f>
        <v>3.3137904664797269E-3</v>
      </c>
      <c r="AD643" s="1">
        <f>(Table2[[#This Row],[Day High]]/Table2[[#This Row],[Close Price]])-1</f>
        <v>2.1849593495934849E-2</v>
      </c>
      <c r="AE643" s="1">
        <f>(Table2[[#This Row],[Close Price]]/Table2[[#This Row],[Current Week Low]])-1</f>
        <v>3.3137904664797269E-3</v>
      </c>
      <c r="AF643" s="1">
        <f>(Table2[[#This Row],[Current Week High]]/Table2[[#This Row],[Close Price]])-1</f>
        <v>2.1849593495934849E-2</v>
      </c>
      <c r="AG643" s="1">
        <f>(Table2[[#This Row],[Close Price]]/Table2[[#This Row],[Current Month Low]])-1</f>
        <v>2.4399765762248782E-2</v>
      </c>
      <c r="AH643" s="1">
        <f>(Table2[[#This Row],[Current Month High]]/Table2[[#This Row],[Close Price]])-1</f>
        <v>2.7057926829268331E-2</v>
      </c>
      <c r="AI643">
        <v>27.019817073170699</v>
      </c>
      <c r="AJ643">
        <v>25.3602993868938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-0.14000000000000001</v>
      </c>
      <c r="AM643" t="s">
        <v>3215</v>
      </c>
      <c r="AN643">
        <v>0.57999999999999996</v>
      </c>
      <c r="AO643" t="s">
        <v>3216</v>
      </c>
      <c r="AP643">
        <v>-1.9606574379000001E-4</v>
      </c>
      <c r="AQ643">
        <f>(Table2[[#This Row],[Sharpe Ratio]]-AVERAGE(Table2[Sharpe Ratio]))/_xlfn.STDEV.P(Table2[Sharpe Ratio])</f>
        <v>-0.73790924529471669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498</v>
      </c>
      <c r="AT643">
        <f>_xlfn.RANK.AVG(Table2[[#This Row],[6M Return vs Nifty Z-Score]],Table2[6M Return vs Nifty Z-Score])</f>
        <v>679</v>
      </c>
      <c r="AU643">
        <f>_xlfn.RANK.AVG(Table2[[#This Row],[Sharpe Ratio Z-Score]],Table2[Sharpe Ratio Z-Score])</f>
        <v>577</v>
      </c>
      <c r="AV643">
        <f>(Table2[[#This Row],[Rank 1Y]]+Table2[[#This Row],[Rank 6M]]+Table2[[#This Row],[Rank Sharpe]])/3</f>
        <v>584.66666666666663</v>
      </c>
    </row>
    <row r="644" spans="1:48" x14ac:dyDescent="0.3">
      <c r="A644" t="s">
        <v>857</v>
      </c>
      <c r="B644" t="s">
        <v>858</v>
      </c>
      <c r="C644" t="s">
        <v>3179</v>
      </c>
      <c r="D644" t="s">
        <v>124</v>
      </c>
      <c r="E644">
        <v>18747.424450439899</v>
      </c>
      <c r="F644">
        <v>3111.3</v>
      </c>
      <c r="G644">
        <v>-22.904423364713299</v>
      </c>
      <c r="H644">
        <f>(Table2[[#This Row],[1Y Return vs Nifty]]-AVERAGE(Table2[1Y Return vs Nifty]))/_xlfn.STDEV.P(Table2[1Y Return vs Nifty])</f>
        <v>-0.84840166574275377</v>
      </c>
      <c r="I644">
        <v>11.4191949373966</v>
      </c>
      <c r="J644">
        <f>(Table2[[#This Row],[1M Return vs Nifty]]-AVERAGE(Table2[1M Return vs Nifty]))/_xlfn.STDEV.P(Table2[1M Return vs Nifty])</f>
        <v>0.85985199297194714</v>
      </c>
      <c r="K644">
        <v>3.7866263425151501</v>
      </c>
      <c r="L644">
        <f>(Table2[[#This Row],[6M Return vs Nifty]]-AVERAGE(Table2[6M Return vs Nifty]))/_xlfn.STDEV.P(Table2[6M Return vs Nifty])</f>
        <v>-0.39185742104856708</v>
      </c>
      <c r="M644">
        <v>2.7993567858073001</v>
      </c>
      <c r="N644">
        <f>(Table2[[#This Row],[1W Return vs Nifty]]-AVERAGE(Table2[1W Return vs Nifty]))/_xlfn.STDEV.P(Table2[1W Return vs Nifty])</f>
        <v>0.66678285816022353</v>
      </c>
      <c r="O644">
        <v>3018.93</v>
      </c>
      <c r="P644">
        <v>2910.0663809381499</v>
      </c>
      <c r="Q644">
        <v>2756.86704704162</v>
      </c>
      <c r="R644">
        <v>68.531043456475103</v>
      </c>
      <c r="S644" s="1">
        <f>(Table2[[#This Row],[Close Price]]-Table2[[#This Row],[20D EMA]])/Table2[[#This Row],[20D EMA]]</f>
        <v>3.0596933350558096E-2</v>
      </c>
      <c r="T644" s="1">
        <f>(Table2[[#This Row],[Close Price]]-Table2[[#This Row],[50D EMA]])/Table2[[#This Row],[50D EMA]]</f>
        <v>6.9150868990478634E-2</v>
      </c>
      <c r="U644" s="1">
        <f>(Table2[[#This Row],[Close Price]]-Table2[[#This Row],[200D EMA]])/Table2[[#This Row],[200D EMA]]</f>
        <v>0.12856367278890737</v>
      </c>
      <c r="V644">
        <v>0.979873911270571</v>
      </c>
      <c r="W644">
        <v>3096.15</v>
      </c>
      <c r="X644">
        <v>3145.6</v>
      </c>
      <c r="Y644">
        <v>3096.15</v>
      </c>
      <c r="Z644">
        <v>3145.6</v>
      </c>
      <c r="AA644">
        <v>2939.8</v>
      </c>
      <c r="AB644">
        <v>3176</v>
      </c>
      <c r="AC644" s="1">
        <f>(Table2[[#This Row],[Close Price]]/Table2[[#This Row],[Day Low]])-1</f>
        <v>4.8931737803401543E-3</v>
      </c>
      <c r="AD644" s="1">
        <f>(Table2[[#This Row],[Day High]]/Table2[[#This Row],[Close Price]])-1</f>
        <v>1.1024330665638127E-2</v>
      </c>
      <c r="AE644" s="1">
        <f>(Table2[[#This Row],[Close Price]]/Table2[[#This Row],[Current Week Low]])-1</f>
        <v>4.8931737803401543E-3</v>
      </c>
      <c r="AF644" s="1">
        <f>(Table2[[#This Row],[Current Week High]]/Table2[[#This Row],[Close Price]])-1</f>
        <v>1.1024330665638127E-2</v>
      </c>
      <c r="AG644" s="1">
        <f>(Table2[[#This Row],[Close Price]]/Table2[[#This Row],[Current Month Low]])-1</f>
        <v>5.8337301857269264E-2</v>
      </c>
      <c r="AH644" s="1">
        <f>(Table2[[#This Row],[Current Month High]]/Table2[[#This Row],[Close Price]])-1</f>
        <v>2.0795166007778088E-2</v>
      </c>
      <c r="AI644">
        <v>2.7994728891460099</v>
      </c>
      <c r="AJ644">
        <v>39.520179372197298</v>
      </c>
      <c r="AK644" t="str">
        <f>IF(AND(Table2[[#This Row],[20D EMA]]&gt;Table2[[#This Row],[50D EMA]],Table2[[#This Row],[50D EMA]]&gt;Table2[[#This Row],[200D EMA]]),"Uptrend","Downtrend/NoTrend")</f>
        <v>Uptrend</v>
      </c>
      <c r="AL644">
        <v>-0.04</v>
      </c>
      <c r="AM644" t="s">
        <v>3215</v>
      </c>
      <c r="AN644">
        <v>3.01</v>
      </c>
      <c r="AO644" t="s">
        <v>3216</v>
      </c>
      <c r="AP644">
        <v>-8.1735517458148998E-2</v>
      </c>
      <c r="AQ644">
        <f>(Table2[[#This Row],[Sharpe Ratio]]-AVERAGE(Table2[Sharpe Ratio]))/_xlfn.STDEV.P(Table2[Sharpe Ratio])</f>
        <v>-1.6863703494726989</v>
      </c>
      <c r="AR6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-1.3999945851318489</v>
      </c>
      <c r="AS644">
        <f>_xlfn.RANK.AVG(Table2[[#This Row],[1Y Return vs Nifty Z-Score]],Table2[1Y Return vs Nifty Z-Score])</f>
        <v>623</v>
      </c>
      <c r="AT644">
        <f>_xlfn.RANK.AVG(Table2[[#This Row],[6M Return vs Nifty Z-Score]],Table2[6M Return vs Nifty Z-Score])</f>
        <v>434</v>
      </c>
      <c r="AU644">
        <f>_xlfn.RANK.AVG(Table2[[#This Row],[Sharpe Ratio Z-Score]],Table2[Sharpe Ratio Z-Score])</f>
        <v>705</v>
      </c>
      <c r="AV644">
        <f>(Table2[[#This Row],[Rank 1Y]]+Table2[[#This Row],[Rank 6M]]+Table2[[#This Row],[Rank Sharpe]])/3</f>
        <v>587.33333333333337</v>
      </c>
    </row>
    <row r="645" spans="1:48" x14ac:dyDescent="0.3">
      <c r="A645" t="s">
        <v>145</v>
      </c>
      <c r="B645" t="s">
        <v>146</v>
      </c>
      <c r="C645" t="s">
        <v>3177</v>
      </c>
      <c r="D645" t="s">
        <v>127</v>
      </c>
      <c r="E645">
        <v>191609.725622809</v>
      </c>
      <c r="F645">
        <v>153.49</v>
      </c>
      <c r="G645">
        <v>-8.0477971677722806</v>
      </c>
      <c r="H645">
        <f>(Table2[[#This Row],[1Y Return vs Nifty]]-AVERAGE(Table2[1Y Return vs Nifty]))/_xlfn.STDEV.P(Table2[1Y Return vs Nifty])</f>
        <v>-0.6010590855123531</v>
      </c>
      <c r="I645">
        <v>-5.92251240693921E-2</v>
      </c>
      <c r="J645">
        <f>(Table2[[#This Row],[1M Return vs Nifty]]-AVERAGE(Table2[1M Return vs Nifty]))/_xlfn.STDEV.P(Table2[1M Return vs Nifty])</f>
        <v>-0.24920409106572985</v>
      </c>
      <c r="K645">
        <v>-12.726620668939301</v>
      </c>
      <c r="L645">
        <f>(Table2[[#This Row],[6M Return vs Nifty]]-AVERAGE(Table2[6M Return vs Nifty]))/_xlfn.STDEV.P(Table2[6M Return vs Nifty])</f>
        <v>-0.88347731127896567</v>
      </c>
      <c r="M645">
        <v>0.635131918409926</v>
      </c>
      <c r="N645">
        <f>(Table2[[#This Row],[1W Return vs Nifty]]-AVERAGE(Table2[1W Return vs Nifty]))/_xlfn.STDEV.P(Table2[1W Return vs Nifty])</f>
        <v>0.1433699857839737</v>
      </c>
      <c r="O645">
        <v>152.55000000000001</v>
      </c>
      <c r="P645">
        <v>156.65741530570099</v>
      </c>
      <c r="Q645">
        <v>152.50972434499201</v>
      </c>
      <c r="R645">
        <v>59.797232941719599</v>
      </c>
      <c r="S645" s="1">
        <f>(Table2[[#This Row],[Close Price]]-Table2[[#This Row],[20D EMA]])/Table2[[#This Row],[20D EMA]]</f>
        <v>6.1619141265158812E-3</v>
      </c>
      <c r="T645" s="1">
        <f>(Table2[[#This Row],[Close Price]]-Table2[[#This Row],[50D EMA]])/Table2[[#This Row],[50D EMA]]</f>
        <v>-2.0218738446055019E-2</v>
      </c>
      <c r="U645" s="1">
        <f>(Table2[[#This Row],[Close Price]]-Table2[[#This Row],[200D EMA]])/Table2[[#This Row],[200D EMA]]</f>
        <v>6.4276272166784625E-3</v>
      </c>
      <c r="V645">
        <v>0.864981576406602</v>
      </c>
      <c r="W645">
        <v>153.5</v>
      </c>
      <c r="X645">
        <v>155.66</v>
      </c>
      <c r="Y645">
        <v>153.5</v>
      </c>
      <c r="Z645">
        <v>155.66</v>
      </c>
      <c r="AA645">
        <v>147.62</v>
      </c>
      <c r="AB645">
        <v>155.66</v>
      </c>
      <c r="AC645" s="1">
        <f>(Table2[[#This Row],[Close Price]]/Table2[[#This Row],[Day Low]])-1</f>
        <v>-6.5146579804498117E-5</v>
      </c>
      <c r="AD645" s="1">
        <f>(Table2[[#This Row],[Day High]]/Table2[[#This Row],[Close Price]])-1</f>
        <v>1.4137728842269714E-2</v>
      </c>
      <c r="AE645" s="1">
        <f>(Table2[[#This Row],[Close Price]]/Table2[[#This Row],[Current Week Low]])-1</f>
        <v>-6.5146579804498117E-5</v>
      </c>
      <c r="AF645" s="1">
        <f>(Table2[[#This Row],[Current Week High]]/Table2[[#This Row],[Close Price]])-1</f>
        <v>1.4137728842269714E-2</v>
      </c>
      <c r="AG645" s="1">
        <f>(Table2[[#This Row],[Close Price]]/Table2[[#This Row],[Current Month Low]])-1</f>
        <v>3.9764259585421957E-2</v>
      </c>
      <c r="AH645" s="1">
        <f>(Table2[[#This Row],[Current Month High]]/Table2[[#This Row],[Close Price]])-1</f>
        <v>1.4137728842269714E-2</v>
      </c>
      <c r="AI645">
        <v>20.268421395530599</v>
      </c>
      <c r="AJ645">
        <v>33.935427574171001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-0.08</v>
      </c>
      <c r="AM645" t="s">
        <v>3215</v>
      </c>
      <c r="AN645">
        <v>0.81</v>
      </c>
      <c r="AO645" t="s">
        <v>3216</v>
      </c>
      <c r="AP645">
        <v>-2.0295352141742998E-2</v>
      </c>
      <c r="AQ645">
        <f>(Table2[[#This Row],[Sharpe Ratio]]-AVERAGE(Table2[Sharpe Ratio]))/_xlfn.STDEV.P(Table2[Sharpe Ratio])</f>
        <v>-0.97170271544181808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531</v>
      </c>
      <c r="AT645">
        <f>_xlfn.RANK.AVG(Table2[[#This Row],[6M Return vs Nifty Z-Score]],Table2[6M Return vs Nifty Z-Score])</f>
        <v>618</v>
      </c>
      <c r="AU645">
        <f>_xlfn.RANK.AVG(Table2[[#This Row],[Sharpe Ratio Z-Score]],Table2[Sharpe Ratio Z-Score])</f>
        <v>619</v>
      </c>
      <c r="AV645">
        <f>(Table2[[#This Row],[Rank 1Y]]+Table2[[#This Row],[Rank 6M]]+Table2[[#This Row],[Rank Sharpe]])/3</f>
        <v>589.33333333333337</v>
      </c>
    </row>
    <row r="646" spans="1:48" x14ac:dyDescent="0.3">
      <c r="A646" t="s">
        <v>474</v>
      </c>
      <c r="B646" t="s">
        <v>475</v>
      </c>
      <c r="C646" t="s">
        <v>3172</v>
      </c>
      <c r="D646" t="s">
        <v>118</v>
      </c>
      <c r="E646">
        <v>46840.416924199999</v>
      </c>
      <c r="F646">
        <v>365.6</v>
      </c>
      <c r="G646">
        <v>-21.727939111015001</v>
      </c>
      <c r="H646">
        <f>(Table2[[#This Row],[1Y Return vs Nifty]]-AVERAGE(Table2[1Y Return vs Nifty]))/_xlfn.STDEV.P(Table2[1Y Return vs Nifty])</f>
        <v>-0.82881480617903325</v>
      </c>
      <c r="I646">
        <v>-2.63632561851436</v>
      </c>
      <c r="J646">
        <f>(Table2[[#This Row],[1M Return vs Nifty]]-AVERAGE(Table2[1M Return vs Nifty]))/_xlfn.STDEV.P(Table2[1M Return vs Nifty])</f>
        <v>-0.49820604144178726</v>
      </c>
      <c r="K646">
        <v>-6.8842586067387597</v>
      </c>
      <c r="L646">
        <f>(Table2[[#This Row],[6M Return vs Nifty]]-AVERAGE(Table2[6M Return vs Nifty]))/_xlfn.STDEV.P(Table2[6M Return vs Nifty])</f>
        <v>-0.70954293037174909</v>
      </c>
      <c r="M646">
        <v>-2.4006930221769398</v>
      </c>
      <c r="N646">
        <f>(Table2[[#This Row],[1W Return vs Nifty]]-AVERAGE(Table2[1W Return vs Nifty]))/_xlfn.STDEV.P(Table2[1W Return vs Nifty])</f>
        <v>-0.59083738615834047</v>
      </c>
      <c r="O646">
        <v>364.63</v>
      </c>
      <c r="P646">
        <v>359.17618330206102</v>
      </c>
      <c r="Q646">
        <v>358.24955213786302</v>
      </c>
      <c r="R646">
        <v>43.618152937245902</v>
      </c>
      <c r="S646" s="1">
        <f>(Table2[[#This Row],[Close Price]]-Table2[[#This Row],[20D EMA]])/Table2[[#This Row],[20D EMA]]</f>
        <v>2.6602309190138698E-3</v>
      </c>
      <c r="T646" s="1">
        <f>(Table2[[#This Row],[Close Price]]-Table2[[#This Row],[50D EMA]])/Table2[[#This Row],[50D EMA]]</f>
        <v>1.7884862628925156E-2</v>
      </c>
      <c r="U646" s="1">
        <f>(Table2[[#This Row],[Close Price]]-Table2[[#This Row],[200D EMA]])/Table2[[#This Row],[200D EMA]]</f>
        <v>2.0517674951086539E-2</v>
      </c>
      <c r="V646">
        <v>0.57796248375714898</v>
      </c>
      <c r="W646">
        <v>362.05</v>
      </c>
      <c r="X646">
        <v>376</v>
      </c>
      <c r="Y646">
        <v>362.05</v>
      </c>
      <c r="Z646">
        <v>376</v>
      </c>
      <c r="AA646">
        <v>354.5</v>
      </c>
      <c r="AB646">
        <v>380.3</v>
      </c>
      <c r="AC646" s="1">
        <f>(Table2[[#This Row],[Close Price]]/Table2[[#This Row],[Day Low]])-1</f>
        <v>9.8052755144317771E-3</v>
      </c>
      <c r="AD646" s="1">
        <f>(Table2[[#This Row],[Day High]]/Table2[[#This Row],[Close Price]])-1</f>
        <v>2.8446389496717739E-2</v>
      </c>
      <c r="AE646" s="1">
        <f>(Table2[[#This Row],[Close Price]]/Table2[[#This Row],[Current Week Low]])-1</f>
        <v>9.8052755144317771E-3</v>
      </c>
      <c r="AF646" s="1">
        <f>(Table2[[#This Row],[Current Week High]]/Table2[[#This Row],[Close Price]])-1</f>
        <v>2.8446389496717739E-2</v>
      </c>
      <c r="AG646" s="1">
        <f>(Table2[[#This Row],[Close Price]]/Table2[[#This Row],[Current Month Low]])-1</f>
        <v>3.1311706629055136E-2</v>
      </c>
      <c r="AH646" s="1">
        <f>(Table2[[#This Row],[Current Month High]]/Table2[[#This Row],[Close Price]])-1</f>
        <v>4.0207877461706731E-2</v>
      </c>
      <c r="AI646">
        <v>12.281181619255999</v>
      </c>
      <c r="AJ646">
        <v>27.921623512946098</v>
      </c>
      <c r="AK646" t="str">
        <f>IF(AND(Table2[[#This Row],[20D EMA]]&gt;Table2[[#This Row],[50D EMA]],Table2[[#This Row],[50D EMA]]&gt;Table2[[#This Row],[200D EMA]]),"Uptrend","Downtrend/NoTrend")</f>
        <v>Uptrend</v>
      </c>
      <c r="AL646">
        <v>-0.04</v>
      </c>
      <c r="AM646" t="s">
        <v>3215</v>
      </c>
      <c r="AN646">
        <v>0.54</v>
      </c>
      <c r="AO646" t="s">
        <v>3216</v>
      </c>
      <c r="AP646">
        <v>-7.3288793388800004E-3</v>
      </c>
      <c r="AQ646">
        <f>(Table2[[#This Row],[Sharpe Ratio]]-AVERAGE(Table2[Sharpe Ratio]))/_xlfn.STDEV.P(Table2[Sharpe Ratio])</f>
        <v>-0.82087762582778634</v>
      </c>
      <c r="AR6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-3.4482787899786969</v>
      </c>
      <c r="AS646">
        <f>_xlfn.RANK.AVG(Table2[[#This Row],[1Y Return vs Nifty Z-Score]],Table2[1Y Return vs Nifty Z-Score])</f>
        <v>615</v>
      </c>
      <c r="AT646">
        <f>_xlfn.RANK.AVG(Table2[[#This Row],[6M Return vs Nifty Z-Score]],Table2[6M Return vs Nifty Z-Score])</f>
        <v>561</v>
      </c>
      <c r="AU646">
        <f>_xlfn.RANK.AVG(Table2[[#This Row],[Sharpe Ratio Z-Score]],Table2[Sharpe Ratio Z-Score])</f>
        <v>596</v>
      </c>
      <c r="AV646">
        <f>(Table2[[#This Row],[Rank 1Y]]+Table2[[#This Row],[Rank 6M]]+Table2[[#This Row],[Rank Sharpe]])/3</f>
        <v>590.66666666666663</v>
      </c>
    </row>
    <row r="647" spans="1:48" x14ac:dyDescent="0.3">
      <c r="A647" t="s">
        <v>1918</v>
      </c>
      <c r="B647" t="s">
        <v>1919</v>
      </c>
      <c r="C647" t="s">
        <v>3170</v>
      </c>
      <c r="D647" t="s">
        <v>24</v>
      </c>
      <c r="E647">
        <v>3784.2016249150001</v>
      </c>
      <c r="F647">
        <v>121.45</v>
      </c>
      <c r="G647">
        <v>-26.242087140521399</v>
      </c>
      <c r="H647">
        <f>(Table2[[#This Row],[1Y Return vs Nifty]]-AVERAGE(Table2[1Y Return vs Nifty]))/_xlfn.STDEV.P(Table2[1Y Return vs Nifty])</f>
        <v>-0.90396921919037942</v>
      </c>
      <c r="I647">
        <v>-1.3534304627815199</v>
      </c>
      <c r="J647">
        <f>(Table2[[#This Row],[1M Return vs Nifty]]-AVERAGE(Table2[1M Return vs Nifty]))/_xlfn.STDEV.P(Table2[1M Return vs Nifty])</f>
        <v>-0.37425146668071579</v>
      </c>
      <c r="K647">
        <v>-16.075010657027601</v>
      </c>
      <c r="L647">
        <f>(Table2[[#This Row],[6M Return vs Nifty]]-AVERAGE(Table2[6M Return vs Nifty]))/_xlfn.STDEV.P(Table2[6M Return vs Nifty])</f>
        <v>-0.98316304342181393</v>
      </c>
      <c r="M647">
        <v>-1.4365241100208299</v>
      </c>
      <c r="N647">
        <f>(Table2[[#This Row],[1W Return vs Nifty]]-AVERAGE(Table2[1W Return vs Nifty]))/_xlfn.STDEV.P(Table2[1W Return vs Nifty])</f>
        <v>-0.35765532297726299</v>
      </c>
      <c r="O647">
        <v>121.74</v>
      </c>
      <c r="P647">
        <v>124.460798924977</v>
      </c>
      <c r="Q647">
        <v>126.92957381838301</v>
      </c>
      <c r="R647">
        <v>44.3879557191297</v>
      </c>
      <c r="S647" s="1">
        <f>(Table2[[#This Row],[Close Price]]-Table2[[#This Row],[20D EMA]])/Table2[[#This Row],[20D EMA]]</f>
        <v>-2.3821258419582064E-3</v>
      </c>
      <c r="T647" s="1">
        <f>(Table2[[#This Row],[Close Price]]-Table2[[#This Row],[50D EMA]])/Table2[[#This Row],[50D EMA]]</f>
        <v>-2.4190740787320975E-2</v>
      </c>
      <c r="U647" s="1">
        <f>(Table2[[#This Row],[Close Price]]-Table2[[#This Row],[200D EMA]])/Table2[[#This Row],[200D EMA]]</f>
        <v>-4.3170190000192094E-2</v>
      </c>
      <c r="V647">
        <v>0.52522089142554396</v>
      </c>
      <c r="W647">
        <v>121</v>
      </c>
      <c r="X647">
        <v>122.8</v>
      </c>
      <c r="Y647">
        <v>121</v>
      </c>
      <c r="Z647">
        <v>122.8</v>
      </c>
      <c r="AA647">
        <v>118.05</v>
      </c>
      <c r="AB647">
        <v>124.25</v>
      </c>
      <c r="AC647" s="1">
        <f>(Table2[[#This Row],[Close Price]]/Table2[[#This Row],[Day Low]])-1</f>
        <v>3.7190082644629197E-3</v>
      </c>
      <c r="AD647" s="1">
        <f>(Table2[[#This Row],[Day High]]/Table2[[#This Row],[Close Price]])-1</f>
        <v>1.1115685467270486E-2</v>
      </c>
      <c r="AE647" s="1">
        <f>(Table2[[#This Row],[Close Price]]/Table2[[#This Row],[Current Week Low]])-1</f>
        <v>3.7190082644629197E-3</v>
      </c>
      <c r="AF647" s="1">
        <f>(Table2[[#This Row],[Current Week High]]/Table2[[#This Row],[Close Price]])-1</f>
        <v>1.1115685467270486E-2</v>
      </c>
      <c r="AG647" s="1">
        <f>(Table2[[#This Row],[Close Price]]/Table2[[#This Row],[Current Month Low]])-1</f>
        <v>2.8801355357899183E-2</v>
      </c>
      <c r="AH647" s="1">
        <f>(Table2[[#This Row],[Current Month High]]/Table2[[#This Row],[Close Price]])-1</f>
        <v>2.3054755043227626E-2</v>
      </c>
      <c r="AI647">
        <v>34.582132564841402</v>
      </c>
      <c r="AJ647">
        <v>10.5095541401273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-0.11</v>
      </c>
      <c r="AM647" t="s">
        <v>3215</v>
      </c>
      <c r="AN647">
        <v>-7.0000000000000007E-2</v>
      </c>
      <c r="AO647" t="s">
        <v>3215</v>
      </c>
      <c r="AP647">
        <v>1.6132746824773E-2</v>
      </c>
      <c r="AQ647">
        <f>(Table2[[#This Row],[Sharpe Ratio]]-AVERAGE(Table2[Sharpe Ratio]))/_xlfn.STDEV.P(Table2[Sharpe Ratio])</f>
        <v>-0.54797365861763225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641</v>
      </c>
      <c r="AT647">
        <f>_xlfn.RANK.AVG(Table2[[#This Row],[6M Return vs Nifty Z-Score]],Table2[6M Return vs Nifty Z-Score])</f>
        <v>652</v>
      </c>
      <c r="AU647">
        <f>_xlfn.RANK.AVG(Table2[[#This Row],[Sharpe Ratio Z-Score]],Table2[Sharpe Ratio Z-Score])</f>
        <v>484</v>
      </c>
      <c r="AV647">
        <f>(Table2[[#This Row],[Rank 1Y]]+Table2[[#This Row],[Rank 6M]]+Table2[[#This Row],[Rank Sharpe]])/3</f>
        <v>592.33333333333337</v>
      </c>
    </row>
    <row r="648" spans="1:48" x14ac:dyDescent="0.3">
      <c r="A648" t="s">
        <v>314</v>
      </c>
      <c r="B648" t="s">
        <v>315</v>
      </c>
      <c r="C648" t="s">
        <v>3168</v>
      </c>
      <c r="D648" t="s">
        <v>190</v>
      </c>
      <c r="E648">
        <v>88067.292396225006</v>
      </c>
      <c r="F648">
        <v>806.75</v>
      </c>
      <c r="G648">
        <v>0.51258991924830899</v>
      </c>
      <c r="H648">
        <f>(Table2[[#This Row],[1Y Return vs Nifty]]-AVERAGE(Table2[1Y Return vs Nifty]))/_xlfn.STDEV.P(Table2[1Y Return vs Nifty])</f>
        <v>-0.45854030622781833</v>
      </c>
      <c r="I648">
        <v>-8.8938655766810495</v>
      </c>
      <c r="J648">
        <f>(Table2[[#This Row],[1M Return vs Nifty]]-AVERAGE(Table2[1M Return vs Nifty]))/_xlfn.STDEV.P(Table2[1M Return vs Nifty])</f>
        <v>-1.1028156239932805</v>
      </c>
      <c r="K648">
        <v>-30.090760402616201</v>
      </c>
      <c r="L648">
        <f>(Table2[[#This Row],[6M Return vs Nifty]]-AVERAGE(Table2[6M Return vs Nifty]))/_xlfn.STDEV.P(Table2[6M Return vs Nifty])</f>
        <v>-1.4004293355473689</v>
      </c>
      <c r="M648">
        <v>-4.7686397194583998</v>
      </c>
      <c r="N648">
        <f>(Table2[[#This Row],[1W Return vs Nifty]]-AVERAGE(Table2[1W Return vs Nifty]))/_xlfn.STDEV.P(Table2[1W Return vs Nifty])</f>
        <v>-1.1635199207363771</v>
      </c>
      <c r="O648">
        <v>832.1</v>
      </c>
      <c r="P648">
        <v>859.81542923515894</v>
      </c>
      <c r="Q648">
        <v>923.63772680910995</v>
      </c>
      <c r="R648">
        <v>20.954228694410801</v>
      </c>
      <c r="S648" s="1">
        <f>(Table2[[#This Row],[Close Price]]-Table2[[#This Row],[20D EMA]])/Table2[[#This Row],[20D EMA]]</f>
        <v>-3.0465088330729508E-2</v>
      </c>
      <c r="T648" s="1">
        <f>(Table2[[#This Row],[Close Price]]-Table2[[#This Row],[50D EMA]])/Table2[[#This Row],[50D EMA]]</f>
        <v>-6.1717233060545121E-2</v>
      </c>
      <c r="U648" s="1">
        <f>(Table2[[#This Row],[Close Price]]-Table2[[#This Row],[200D EMA]])/Table2[[#This Row],[200D EMA]]</f>
        <v>-0.12655148595209706</v>
      </c>
      <c r="V648">
        <v>0.60360855361721699</v>
      </c>
      <c r="W648">
        <v>802</v>
      </c>
      <c r="X648">
        <v>825</v>
      </c>
      <c r="Y648">
        <v>802</v>
      </c>
      <c r="Z648">
        <v>825</v>
      </c>
      <c r="AA648">
        <v>798</v>
      </c>
      <c r="AB648">
        <v>858.95</v>
      </c>
      <c r="AC648" s="1">
        <f>(Table2[[#This Row],[Close Price]]/Table2[[#This Row],[Day Low]])-1</f>
        <v>5.9226932668328125E-3</v>
      </c>
      <c r="AD648" s="1">
        <f>(Table2[[#This Row],[Day High]]/Table2[[#This Row],[Close Price]])-1</f>
        <v>2.2621629996901094E-2</v>
      </c>
      <c r="AE648" s="1">
        <f>(Table2[[#This Row],[Close Price]]/Table2[[#This Row],[Current Week Low]])-1</f>
        <v>5.9226932668328125E-3</v>
      </c>
      <c r="AF648" s="1">
        <f>(Table2[[#This Row],[Current Week High]]/Table2[[#This Row],[Close Price]])-1</f>
        <v>2.2621629996901094E-2</v>
      </c>
      <c r="AG648" s="1">
        <f>(Table2[[#This Row],[Close Price]]/Table2[[#This Row],[Current Month Low]])-1</f>
        <v>1.0964912280701844E-2</v>
      </c>
      <c r="AH648" s="1">
        <f>(Table2[[#This Row],[Current Month High]]/Table2[[#This Row],[Close Price]])-1</f>
        <v>6.4704059497985744E-2</v>
      </c>
      <c r="AI648">
        <v>56.107840099163298</v>
      </c>
      <c r="AJ648">
        <v>54.549808429118698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-0.13</v>
      </c>
      <c r="AM648" t="s">
        <v>3215</v>
      </c>
      <c r="AN648">
        <v>-3.67</v>
      </c>
      <c r="AO648" t="s">
        <v>3215</v>
      </c>
      <c r="AP648">
        <v>-1.5846642061475999E-2</v>
      </c>
      <c r="AQ648">
        <f>(Table2[[#This Row],[Sharpe Ratio]]-AVERAGE(Table2[Sharpe Ratio]))/_xlfn.STDEV.P(Table2[Sharpe Ratio])</f>
        <v>-0.91995563613009002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456</v>
      </c>
      <c r="AT648">
        <f>_xlfn.RANK.AVG(Table2[[#This Row],[6M Return vs Nifty Z-Score]],Table2[6M Return vs Nifty Z-Score])</f>
        <v>721</v>
      </c>
      <c r="AU648">
        <f>_xlfn.RANK.AVG(Table2[[#This Row],[Sharpe Ratio Z-Score]],Table2[Sharpe Ratio Z-Score])</f>
        <v>609</v>
      </c>
      <c r="AV648">
        <f>(Table2[[#This Row],[Rank 1Y]]+Table2[[#This Row],[Rank 6M]]+Table2[[#This Row],[Rank Sharpe]])/3</f>
        <v>595.33333333333337</v>
      </c>
    </row>
    <row r="649" spans="1:48" x14ac:dyDescent="0.3">
      <c r="A649" t="s">
        <v>1398</v>
      </c>
      <c r="B649" t="s">
        <v>1399</v>
      </c>
      <c r="C649" t="s">
        <v>3187</v>
      </c>
      <c r="D649" t="s">
        <v>613</v>
      </c>
      <c r="E649">
        <v>8168.9261624000001</v>
      </c>
      <c r="F649">
        <v>47.65</v>
      </c>
      <c r="G649">
        <v>-23.456517724050698</v>
      </c>
      <c r="H649">
        <f>(Table2[[#This Row],[1Y Return vs Nifty]]-AVERAGE(Table2[1Y Return vs Nifty]))/_xlfn.STDEV.P(Table2[1Y Return vs Nifty])</f>
        <v>-0.85759328445611149</v>
      </c>
      <c r="I649">
        <v>-0.71731432609347801</v>
      </c>
      <c r="J649">
        <f>(Table2[[#This Row],[1M Return vs Nifty]]-AVERAGE(Table2[1M Return vs Nifty]))/_xlfn.STDEV.P(Table2[1M Return vs Nifty])</f>
        <v>-0.31278930832001955</v>
      </c>
      <c r="K649">
        <v>-22.373360542448498</v>
      </c>
      <c r="L649">
        <f>(Table2[[#This Row],[6M Return vs Nifty]]-AVERAGE(Table2[6M Return vs Nifty]))/_xlfn.STDEV.P(Table2[6M Return vs Nifty])</f>
        <v>-1.1706727486394153</v>
      </c>
      <c r="M649">
        <v>-3.76886612749994</v>
      </c>
      <c r="N649">
        <f>(Table2[[#This Row],[1W Return vs Nifty]]-AVERAGE(Table2[1W Return vs Nifty]))/_xlfn.STDEV.P(Table2[1W Return vs Nifty])</f>
        <v>-0.92172694655149257</v>
      </c>
      <c r="O649">
        <v>48.41</v>
      </c>
      <c r="P649">
        <v>46.969112142931998</v>
      </c>
      <c r="Q649">
        <v>46.734699572857103</v>
      </c>
      <c r="R649">
        <v>42.110316175166801</v>
      </c>
      <c r="S649" s="1">
        <f>(Table2[[#This Row],[Close Price]]-Table2[[#This Row],[20D EMA]])/Table2[[#This Row],[20D EMA]]</f>
        <v>-1.5699235695104279E-2</v>
      </c>
      <c r="T649" s="1">
        <f>(Table2[[#This Row],[Close Price]]-Table2[[#This Row],[50D EMA]])/Table2[[#This Row],[50D EMA]]</f>
        <v>1.4496502616357463E-2</v>
      </c>
      <c r="U649" s="1">
        <f>(Table2[[#This Row],[Close Price]]-Table2[[#This Row],[200D EMA]])/Table2[[#This Row],[200D EMA]]</f>
        <v>1.9585028587077724E-2</v>
      </c>
      <c r="V649">
        <v>0.75279584747210404</v>
      </c>
      <c r="W649">
        <v>47.6</v>
      </c>
      <c r="X649">
        <v>49.95</v>
      </c>
      <c r="Y649">
        <v>47.6</v>
      </c>
      <c r="Z649">
        <v>49.95</v>
      </c>
      <c r="AA649">
        <v>46.25</v>
      </c>
      <c r="AB649">
        <v>51.7</v>
      </c>
      <c r="AC649" s="1">
        <f>(Table2[[#This Row],[Close Price]]/Table2[[#This Row],[Day Low]])-1</f>
        <v>1.0504201680672232E-3</v>
      </c>
      <c r="AD649" s="1">
        <f>(Table2[[#This Row],[Day High]]/Table2[[#This Row],[Close Price]])-1</f>
        <v>4.8268625393494302E-2</v>
      </c>
      <c r="AE649" s="1">
        <f>(Table2[[#This Row],[Close Price]]/Table2[[#This Row],[Current Week Low]])-1</f>
        <v>1.0504201680672232E-3</v>
      </c>
      <c r="AF649" s="1">
        <f>(Table2[[#This Row],[Current Week High]]/Table2[[#This Row],[Close Price]])-1</f>
        <v>4.8268625393494302E-2</v>
      </c>
      <c r="AG649" s="1">
        <f>(Table2[[#This Row],[Close Price]]/Table2[[#This Row],[Current Month Low]])-1</f>
        <v>3.0270270270270183E-2</v>
      </c>
      <c r="AH649" s="1">
        <f>(Table2[[#This Row],[Current Month High]]/Table2[[#This Row],[Close Price]])-1</f>
        <v>8.4994753410283508E-2</v>
      </c>
      <c r="AI649">
        <v>44.176285414480503</v>
      </c>
      <c r="AJ649">
        <v>23.285899094437202</v>
      </c>
      <c r="AK649" t="str">
        <f>IF(AND(Table2[[#This Row],[20D EMA]]&gt;Table2[[#This Row],[50D EMA]],Table2[[#This Row],[50D EMA]]&gt;Table2[[#This Row],[200D EMA]]),"Uptrend","Downtrend/NoTrend")</f>
        <v>Uptrend</v>
      </c>
      <c r="AL649">
        <v>0.12</v>
      </c>
      <c r="AM649" t="s">
        <v>3216</v>
      </c>
      <c r="AN649">
        <v>-3.78</v>
      </c>
      <c r="AO649" t="s">
        <v>3215</v>
      </c>
      <c r="AP649">
        <v>2.3011542137840998E-2</v>
      </c>
      <c r="AQ649">
        <f>(Table2[[#This Row],[Sharpe Ratio]]-AVERAGE(Table2[Sharpe Ratio]))/_xlfn.STDEV.P(Table2[Sharpe Ratio])</f>
        <v>-0.46796000067813592</v>
      </c>
      <c r="AR6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-3.7307422886451747</v>
      </c>
      <c r="AS649">
        <f>_xlfn.RANK.AVG(Table2[[#This Row],[1Y Return vs Nifty Z-Score]],Table2[1Y Return vs Nifty Z-Score])</f>
        <v>628</v>
      </c>
      <c r="AT649">
        <f>_xlfn.RANK.AVG(Table2[[#This Row],[6M Return vs Nifty Z-Score]],Table2[6M Return vs Nifty Z-Score])</f>
        <v>694</v>
      </c>
      <c r="AU649">
        <f>_xlfn.RANK.AVG(Table2[[#This Row],[Sharpe Ratio Z-Score]],Table2[Sharpe Ratio Z-Score])</f>
        <v>465</v>
      </c>
      <c r="AV649">
        <f>(Table2[[#This Row],[Rank 1Y]]+Table2[[#This Row],[Rank 6M]]+Table2[[#This Row],[Rank Sharpe]])/3</f>
        <v>595.66666666666663</v>
      </c>
    </row>
    <row r="650" spans="1:48" x14ac:dyDescent="0.3">
      <c r="A650" t="s">
        <v>1640</v>
      </c>
      <c r="B650" t="s">
        <v>1641</v>
      </c>
      <c r="C650" t="s">
        <v>3182</v>
      </c>
      <c r="D650" t="s">
        <v>261</v>
      </c>
      <c r="E650">
        <v>5579.1858234000001</v>
      </c>
      <c r="F650">
        <v>695.1</v>
      </c>
      <c r="G650">
        <v>-21.457768104233899</v>
      </c>
      <c r="H650">
        <f>(Table2[[#This Row],[1Y Return vs Nifty]]-AVERAGE(Table2[1Y Return vs Nifty]))/_xlfn.STDEV.P(Table2[1Y Return vs Nifty])</f>
        <v>-0.82431682709314613</v>
      </c>
      <c r="I650">
        <v>-13.356592350547301</v>
      </c>
      <c r="J650">
        <f>(Table2[[#This Row],[1M Return vs Nifty]]-AVERAGE(Table2[1M Return vs Nifty]))/_xlfn.STDEV.P(Table2[1M Return vs Nifty])</f>
        <v>-1.5340086151410599</v>
      </c>
      <c r="K650">
        <v>-13.3674097228607</v>
      </c>
      <c r="L650">
        <f>(Table2[[#This Row],[6M Return vs Nifty]]-AVERAGE(Table2[6M Return vs Nifty]))/_xlfn.STDEV.P(Table2[6M Return vs Nifty])</f>
        <v>-0.9025543979434576</v>
      </c>
      <c r="M650">
        <v>-1.92173215747743</v>
      </c>
      <c r="N650">
        <f>(Table2[[#This Row],[1W Return vs Nifty]]-AVERAGE(Table2[1W Return vs Nifty]))/_xlfn.STDEV.P(Table2[1W Return vs Nifty])</f>
        <v>-0.47500178805357446</v>
      </c>
      <c r="O650">
        <v>731.45</v>
      </c>
      <c r="P650">
        <v>744.08949532252996</v>
      </c>
      <c r="Q650">
        <v>705.04461640020099</v>
      </c>
      <c r="R650">
        <v>30.665773636104099</v>
      </c>
      <c r="S650" s="1">
        <f>(Table2[[#This Row],[Close Price]]-Table2[[#This Row],[20D EMA]])/Table2[[#This Row],[20D EMA]]</f>
        <v>-4.9695809693075424E-2</v>
      </c>
      <c r="T650" s="1">
        <f>(Table2[[#This Row],[Close Price]]-Table2[[#This Row],[50D EMA]])/Table2[[#This Row],[50D EMA]]</f>
        <v>-6.5838176228109696E-2</v>
      </c>
      <c r="U650" s="1">
        <f>(Table2[[#This Row],[Close Price]]-Table2[[#This Row],[200D EMA]])/Table2[[#This Row],[200D EMA]]</f>
        <v>-1.410494622450412E-2</v>
      </c>
      <c r="V650">
        <v>0.73063762170784297</v>
      </c>
      <c r="W650">
        <v>691</v>
      </c>
      <c r="X650">
        <v>706.95</v>
      </c>
      <c r="Y650">
        <v>691</v>
      </c>
      <c r="Z650">
        <v>706.95</v>
      </c>
      <c r="AA650">
        <v>691</v>
      </c>
      <c r="AB650">
        <v>750.8</v>
      </c>
      <c r="AC650" s="1">
        <f>(Table2[[#This Row],[Close Price]]/Table2[[#This Row],[Day Low]])-1</f>
        <v>5.9334298118669526E-3</v>
      </c>
      <c r="AD650" s="1">
        <f>(Table2[[#This Row],[Day High]]/Table2[[#This Row],[Close Price]])-1</f>
        <v>1.704790677600343E-2</v>
      </c>
      <c r="AE650" s="1">
        <f>(Table2[[#This Row],[Close Price]]/Table2[[#This Row],[Current Week Low]])-1</f>
        <v>5.9334298118669526E-3</v>
      </c>
      <c r="AF650" s="1">
        <f>(Table2[[#This Row],[Current Week High]]/Table2[[#This Row],[Close Price]])-1</f>
        <v>1.704790677600343E-2</v>
      </c>
      <c r="AG650" s="1">
        <f>(Table2[[#This Row],[Close Price]]/Table2[[#This Row],[Current Month Low]])-1</f>
        <v>5.9334298118669526E-3</v>
      </c>
      <c r="AH650" s="1">
        <f>(Table2[[#This Row],[Current Month High]]/Table2[[#This Row],[Close Price]])-1</f>
        <v>8.0132355056826254E-2</v>
      </c>
      <c r="AI650">
        <v>27.147173068623101</v>
      </c>
      <c r="AJ650">
        <v>19.720978298312001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-0.09</v>
      </c>
      <c r="AM650" t="s">
        <v>3215</v>
      </c>
      <c r="AN650">
        <v>-7.73</v>
      </c>
      <c r="AO650" t="s">
        <v>3215</v>
      </c>
      <c r="AQ650">
        <f>(Table2[[#This Row],[Sharpe Ratio]]-AVERAGE(Table2[Sharpe Ratio]))/_xlfn.STDEV.P(Table2[Sharpe Ratio])</f>
        <v>-0.73562862250492933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612</v>
      </c>
      <c r="AT650">
        <f>_xlfn.RANK.AVG(Table2[[#This Row],[6M Return vs Nifty Z-Score]],Table2[6M Return vs Nifty Z-Score])</f>
        <v>626</v>
      </c>
      <c r="AU650">
        <f>_xlfn.RANK.AVG(Table2[[#This Row],[Sharpe Ratio Z-Score]],Table2[Sharpe Ratio Z-Score])</f>
        <v>551.5</v>
      </c>
      <c r="AV650">
        <f>(Table2[[#This Row],[Rank 1Y]]+Table2[[#This Row],[Rank 6M]]+Table2[[#This Row],[Rank Sharpe]])/3</f>
        <v>596.5</v>
      </c>
    </row>
    <row r="651" spans="1:48" x14ac:dyDescent="0.3">
      <c r="A651" t="s">
        <v>1376</v>
      </c>
      <c r="B651" t="s">
        <v>1377</v>
      </c>
      <c r="C651" t="s">
        <v>3182</v>
      </c>
      <c r="D651" t="s">
        <v>138</v>
      </c>
      <c r="E651">
        <v>8313.6455670149899</v>
      </c>
      <c r="F651">
        <v>468.15</v>
      </c>
      <c r="G651">
        <v>-38.237763514000498</v>
      </c>
      <c r="H651">
        <f>(Table2[[#This Row],[1Y Return vs Nifty]]-AVERAGE(Table2[1Y Return vs Nifty]))/_xlfn.STDEV.P(Table2[1Y Return vs Nifty])</f>
        <v>-1.1036808836351704</v>
      </c>
      <c r="I651">
        <v>10.6521198025176</v>
      </c>
      <c r="J651">
        <f>(Table2[[#This Row],[1M Return vs Nifty]]-AVERAGE(Table2[1M Return vs Nifty]))/_xlfn.STDEV.P(Table2[1M Return vs Nifty])</f>
        <v>0.78573644913438134</v>
      </c>
      <c r="K651">
        <v>-20.873270150698499</v>
      </c>
      <c r="L651">
        <f>(Table2[[#This Row],[6M Return vs Nifty]]-AVERAGE(Table2[6M Return vs Nifty]))/_xlfn.STDEV.P(Table2[6M Return vs Nifty])</f>
        <v>-1.126013192998041</v>
      </c>
      <c r="M651">
        <v>7.4847476405746596</v>
      </c>
      <c r="N651">
        <f>(Table2[[#This Row],[1W Return vs Nifty]]-AVERAGE(Table2[1W Return vs Nifty]))/_xlfn.STDEV.P(Table2[1W Return vs Nifty])</f>
        <v>1.7999340026844821</v>
      </c>
      <c r="O651">
        <v>440.41</v>
      </c>
      <c r="P651">
        <v>448.00011153536298</v>
      </c>
      <c r="Q651">
        <v>476.58218167164898</v>
      </c>
      <c r="R651">
        <v>74.762831491895099</v>
      </c>
      <c r="S651" s="1">
        <f>(Table2[[#This Row],[Close Price]]-Table2[[#This Row],[20D EMA]])/Table2[[#This Row],[20D EMA]]</f>
        <v>6.298676233509673E-2</v>
      </c>
      <c r="T651" s="1">
        <f>(Table2[[#This Row],[Close Price]]-Table2[[#This Row],[50D EMA]])/Table2[[#This Row],[50D EMA]]</f>
        <v>4.4977418410857839E-2</v>
      </c>
      <c r="U651" s="1">
        <f>(Table2[[#This Row],[Close Price]]-Table2[[#This Row],[200D EMA]])/Table2[[#This Row],[200D EMA]]</f>
        <v>-1.7693027553133591E-2</v>
      </c>
      <c r="V651">
        <v>0.98566178752929401</v>
      </c>
      <c r="W651">
        <v>452</v>
      </c>
      <c r="X651">
        <v>468.95</v>
      </c>
      <c r="Y651">
        <v>452</v>
      </c>
      <c r="Z651">
        <v>468.95</v>
      </c>
      <c r="AA651">
        <v>417.2</v>
      </c>
      <c r="AB651">
        <v>480.5</v>
      </c>
      <c r="AC651" s="1">
        <f>(Table2[[#This Row],[Close Price]]/Table2[[#This Row],[Day Low]])-1</f>
        <v>3.573008849557513E-2</v>
      </c>
      <c r="AD651" s="1">
        <f>(Table2[[#This Row],[Day High]]/Table2[[#This Row],[Close Price]])-1</f>
        <v>1.708853999786486E-3</v>
      </c>
      <c r="AE651" s="1">
        <f>(Table2[[#This Row],[Close Price]]/Table2[[#This Row],[Current Week Low]])-1</f>
        <v>3.573008849557513E-2</v>
      </c>
      <c r="AF651" s="1">
        <f>(Table2[[#This Row],[Current Week High]]/Table2[[#This Row],[Close Price]])-1</f>
        <v>1.708853999786486E-3</v>
      </c>
      <c r="AG651" s="1">
        <f>(Table2[[#This Row],[Close Price]]/Table2[[#This Row],[Current Month Low]])-1</f>
        <v>0.12212368168744003</v>
      </c>
      <c r="AH651" s="1">
        <f>(Table2[[#This Row],[Current Month High]]/Table2[[#This Row],[Close Price]])-1</f>
        <v>2.6380433621702393E-2</v>
      </c>
      <c r="AI651">
        <v>50.635480081170499</v>
      </c>
      <c r="AJ651">
        <v>21.250971250971201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-0.2</v>
      </c>
      <c r="AM651" t="s">
        <v>3215</v>
      </c>
      <c r="AN651">
        <v>3.03</v>
      </c>
      <c r="AO651" t="s">
        <v>3216</v>
      </c>
      <c r="AP651">
        <v>3.9475663951341999E-2</v>
      </c>
      <c r="AQ651">
        <f>(Table2[[#This Row],[Sharpe Ratio]]-AVERAGE(Table2[Sharpe Ratio]))/_xlfn.STDEV.P(Table2[Sharpe Ratio])</f>
        <v>-0.27645050648559555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691</v>
      </c>
      <c r="AT651">
        <f>_xlfn.RANK.AVG(Table2[[#This Row],[6M Return vs Nifty Z-Score]],Table2[6M Return vs Nifty Z-Score])</f>
        <v>687</v>
      </c>
      <c r="AU651">
        <f>_xlfn.RANK.AVG(Table2[[#This Row],[Sharpe Ratio Z-Score]],Table2[Sharpe Ratio Z-Score])</f>
        <v>412</v>
      </c>
      <c r="AV651">
        <f>(Table2[[#This Row],[Rank 1Y]]+Table2[[#This Row],[Rank 6M]]+Table2[[#This Row],[Rank Sharpe]])/3</f>
        <v>596.66666666666663</v>
      </c>
    </row>
    <row r="652" spans="1:48" x14ac:dyDescent="0.3">
      <c r="A652" t="s">
        <v>1974</v>
      </c>
      <c r="B652" t="s">
        <v>1975</v>
      </c>
      <c r="C652" t="s">
        <v>3182</v>
      </c>
      <c r="D652" t="s">
        <v>138</v>
      </c>
      <c r="E652">
        <v>3564.0871653899999</v>
      </c>
      <c r="F652">
        <v>525.35</v>
      </c>
      <c r="G652">
        <v>-34.3683474053542</v>
      </c>
      <c r="H652">
        <f>(Table2[[#This Row],[1Y Return vs Nifty]]-AVERAGE(Table2[1Y Return vs Nifty]))/_xlfn.STDEV.P(Table2[1Y Return vs Nifty])</f>
        <v>-1.0392603784941907</v>
      </c>
      <c r="I652">
        <v>11.8717273834044</v>
      </c>
      <c r="J652">
        <f>(Table2[[#This Row],[1M Return vs Nifty]]-AVERAGE(Table2[1M Return vs Nifty]))/_xlfn.STDEV.P(Table2[1M Return vs Nifty])</f>
        <v>0.90357611700485885</v>
      </c>
      <c r="K652">
        <v>-6.7149623661077804</v>
      </c>
      <c r="L652">
        <f>(Table2[[#This Row],[6M Return vs Nifty]]-AVERAGE(Table2[6M Return vs Nifty]))/_xlfn.STDEV.P(Table2[6M Return vs Nifty])</f>
        <v>-0.70450277084541912</v>
      </c>
      <c r="M652">
        <v>7.6148284753340203</v>
      </c>
      <c r="N652">
        <f>(Table2[[#This Row],[1W Return vs Nifty]]-AVERAGE(Table2[1W Return vs Nifty]))/_xlfn.STDEV.P(Table2[1W Return vs Nifty])</f>
        <v>1.8313937573468408</v>
      </c>
      <c r="O652">
        <v>518.38</v>
      </c>
      <c r="P652">
        <v>514.739358309963</v>
      </c>
      <c r="Q652">
        <v>512.58347867346799</v>
      </c>
      <c r="R652">
        <v>68.065534589402802</v>
      </c>
      <c r="S652" s="1">
        <f>(Table2[[#This Row],[Close Price]]-Table2[[#This Row],[20D EMA]])/Table2[[#This Row],[20D EMA]]</f>
        <v>1.3445734789150869E-2</v>
      </c>
      <c r="T652" s="1">
        <f>(Table2[[#This Row],[Close Price]]-Table2[[#This Row],[50D EMA]])/Table2[[#This Row],[50D EMA]]</f>
        <v>2.0613620308489348E-2</v>
      </c>
      <c r="U652" s="1">
        <f>(Table2[[#This Row],[Close Price]]-Table2[[#This Row],[200D EMA]])/Table2[[#This Row],[200D EMA]]</f>
        <v>2.4906228658736599E-2</v>
      </c>
      <c r="V652">
        <v>1.54821053106841</v>
      </c>
      <c r="W652">
        <v>524</v>
      </c>
      <c r="X652">
        <v>549.5</v>
      </c>
      <c r="Y652">
        <v>524</v>
      </c>
      <c r="Z652">
        <v>549.5</v>
      </c>
      <c r="AA652">
        <v>489.85</v>
      </c>
      <c r="AB652">
        <v>555.54999999999995</v>
      </c>
      <c r="AC652" s="1">
        <f>(Table2[[#This Row],[Close Price]]/Table2[[#This Row],[Day Low]])-1</f>
        <v>2.5763358778625456E-3</v>
      </c>
      <c r="AD652" s="1">
        <f>(Table2[[#This Row],[Day High]]/Table2[[#This Row],[Close Price]])-1</f>
        <v>4.5969353764157228E-2</v>
      </c>
      <c r="AE652" s="1">
        <f>(Table2[[#This Row],[Close Price]]/Table2[[#This Row],[Current Week Low]])-1</f>
        <v>2.5763358778625456E-3</v>
      </c>
      <c r="AF652" s="1">
        <f>(Table2[[#This Row],[Current Week High]]/Table2[[#This Row],[Close Price]])-1</f>
        <v>4.5969353764157228E-2</v>
      </c>
      <c r="AG652" s="1">
        <f>(Table2[[#This Row],[Close Price]]/Table2[[#This Row],[Current Month Low]])-1</f>
        <v>7.2471164642237351E-2</v>
      </c>
      <c r="AH652" s="1">
        <f>(Table2[[#This Row],[Current Month High]]/Table2[[#This Row],[Close Price]])-1</f>
        <v>5.7485485866564989E-2</v>
      </c>
      <c r="AI652">
        <v>14.2095745693347</v>
      </c>
      <c r="AJ652">
        <v>23.611764705882301</v>
      </c>
      <c r="AK652" t="str">
        <f>IF(AND(Table2[[#This Row],[20D EMA]]&gt;Table2[[#This Row],[50D EMA]],Table2[[#This Row],[50D EMA]]&gt;Table2[[#This Row],[200D EMA]]),"Uptrend","Downtrend/NoTrend")</f>
        <v>Uptrend</v>
      </c>
      <c r="AL652">
        <v>-0.14000000000000001</v>
      </c>
      <c r="AM652" t="s">
        <v>3215</v>
      </c>
      <c r="AN652">
        <v>1.31</v>
      </c>
      <c r="AO652" t="s">
        <v>3216</v>
      </c>
      <c r="AQ652">
        <f>(Table2[[#This Row],[Sharpe Ratio]]-AVERAGE(Table2[Sharpe Ratio]))/_xlfn.STDEV.P(Table2[Sharpe Ratio])</f>
        <v>-0.73562862250492933</v>
      </c>
      <c r="AR6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0.25557810250716062</v>
      </c>
      <c r="AS652">
        <f>_xlfn.RANK.AVG(Table2[[#This Row],[1Y Return vs Nifty Z-Score]],Table2[1Y Return vs Nifty Z-Score])</f>
        <v>679</v>
      </c>
      <c r="AT652">
        <f>_xlfn.RANK.AVG(Table2[[#This Row],[6M Return vs Nifty Z-Score]],Table2[6M Return vs Nifty Z-Score])</f>
        <v>560</v>
      </c>
      <c r="AU652">
        <f>_xlfn.RANK.AVG(Table2[[#This Row],[Sharpe Ratio Z-Score]],Table2[Sharpe Ratio Z-Score])</f>
        <v>551.5</v>
      </c>
      <c r="AV652">
        <f>(Table2[[#This Row],[Rank 1Y]]+Table2[[#This Row],[Rank 6M]]+Table2[[#This Row],[Rank Sharpe]])/3</f>
        <v>596.83333333333337</v>
      </c>
    </row>
    <row r="653" spans="1:48" x14ac:dyDescent="0.3">
      <c r="A653" t="s">
        <v>527</v>
      </c>
      <c r="B653" t="s">
        <v>528</v>
      </c>
      <c r="C653" t="s">
        <v>3182</v>
      </c>
      <c r="D653" t="s">
        <v>438</v>
      </c>
      <c r="E653">
        <v>40492.22151042</v>
      </c>
      <c r="F653">
        <v>1452.95</v>
      </c>
      <c r="G653">
        <v>-35.528809940883498</v>
      </c>
      <c r="H653">
        <f>(Table2[[#This Row],[1Y Return vs Nifty]]-AVERAGE(Table2[1Y Return vs Nifty]))/_xlfn.STDEV.P(Table2[1Y Return vs Nifty])</f>
        <v>-1.0585804982840814</v>
      </c>
      <c r="I653">
        <v>-0.83153936330210598</v>
      </c>
      <c r="J653">
        <f>(Table2[[#This Row],[1M Return vs Nifty]]-AVERAGE(Table2[1M Return vs Nifty]))/_xlfn.STDEV.P(Table2[1M Return vs Nifty])</f>
        <v>-0.32382584224954009</v>
      </c>
      <c r="K653">
        <v>-21.3591036959794</v>
      </c>
      <c r="L653">
        <f>(Table2[[#This Row],[6M Return vs Nifty]]-AVERAGE(Table2[6M Return vs Nifty]))/_xlfn.STDEV.P(Table2[6M Return vs Nifty])</f>
        <v>-1.1404770615537265</v>
      </c>
      <c r="M653">
        <v>0.96327258108116998</v>
      </c>
      <c r="N653">
        <f>(Table2[[#This Row],[1W Return vs Nifty]]-AVERAGE(Table2[1W Return vs Nifty]))/_xlfn.STDEV.P(Table2[1W Return vs Nifty])</f>
        <v>0.22273006032130516</v>
      </c>
      <c r="O653">
        <v>1435.69</v>
      </c>
      <c r="P653">
        <v>1461.66848778605</v>
      </c>
      <c r="Q653">
        <v>1501.52032623626</v>
      </c>
      <c r="R653">
        <v>60.2540893162465</v>
      </c>
      <c r="S653" s="1">
        <f>(Table2[[#This Row],[Close Price]]-Table2[[#This Row],[20D EMA]])/Table2[[#This Row],[20D EMA]]</f>
        <v>1.2022093906066065E-2</v>
      </c>
      <c r="T653" s="1">
        <f>(Table2[[#This Row],[Close Price]]-Table2[[#This Row],[50D EMA]])/Table2[[#This Row],[50D EMA]]</f>
        <v>-5.9647504607940544E-3</v>
      </c>
      <c r="U653" s="1">
        <f>(Table2[[#This Row],[Close Price]]-Table2[[#This Row],[200D EMA]])/Table2[[#This Row],[200D EMA]]</f>
        <v>-3.2347431724755425E-2</v>
      </c>
      <c r="V653">
        <v>0.71870930025886004</v>
      </c>
      <c r="W653">
        <v>1442.55</v>
      </c>
      <c r="X653">
        <v>1478.75</v>
      </c>
      <c r="Y653">
        <v>1442.55</v>
      </c>
      <c r="Z653">
        <v>1478.75</v>
      </c>
      <c r="AA653">
        <v>1382.45</v>
      </c>
      <c r="AB653">
        <v>1486.35</v>
      </c>
      <c r="AC653" s="1">
        <f>(Table2[[#This Row],[Close Price]]/Table2[[#This Row],[Day Low]])-1</f>
        <v>7.2094554781463316E-3</v>
      </c>
      <c r="AD653" s="1">
        <f>(Table2[[#This Row],[Day High]]/Table2[[#This Row],[Close Price]])-1</f>
        <v>1.7756977184349099E-2</v>
      </c>
      <c r="AE653" s="1">
        <f>(Table2[[#This Row],[Close Price]]/Table2[[#This Row],[Current Week Low]])-1</f>
        <v>7.2094554781463316E-3</v>
      </c>
      <c r="AF653" s="1">
        <f>(Table2[[#This Row],[Current Week High]]/Table2[[#This Row],[Close Price]])-1</f>
        <v>1.7756977184349099E-2</v>
      </c>
      <c r="AG653" s="1">
        <f>(Table2[[#This Row],[Close Price]]/Table2[[#This Row],[Current Month Low]])-1</f>
        <v>5.0996419400340054E-2</v>
      </c>
      <c r="AH653" s="1">
        <f>(Table2[[#This Row],[Current Month High]]/Table2[[#This Row],[Close Price]])-1</f>
        <v>2.2987714649506108E-2</v>
      </c>
      <c r="AI653">
        <v>23.084070339653799</v>
      </c>
      <c r="AJ653">
        <v>11.3371647509578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-0.02</v>
      </c>
      <c r="AM653" t="s">
        <v>3215</v>
      </c>
      <c r="AN653">
        <v>-3.35</v>
      </c>
      <c r="AO653" t="s">
        <v>3215</v>
      </c>
      <c r="AP653">
        <v>3.5961537157406E-2</v>
      </c>
      <c r="AQ653">
        <f>(Table2[[#This Row],[Sharpe Ratio]]-AVERAGE(Table2[Sharpe Ratio]))/_xlfn.STDEV.P(Table2[Sharpe Ratio])</f>
        <v>-0.31732657946771287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682</v>
      </c>
      <c r="AT653">
        <f>_xlfn.RANK.AVG(Table2[[#This Row],[6M Return vs Nifty Z-Score]],Table2[6M Return vs Nifty Z-Score])</f>
        <v>692</v>
      </c>
      <c r="AU653">
        <f>_xlfn.RANK.AVG(Table2[[#This Row],[Sharpe Ratio Z-Score]],Table2[Sharpe Ratio Z-Score])</f>
        <v>425</v>
      </c>
      <c r="AV653">
        <f>(Table2[[#This Row],[Rank 1Y]]+Table2[[#This Row],[Rank 6M]]+Table2[[#This Row],[Rank Sharpe]])/3</f>
        <v>599.66666666666663</v>
      </c>
    </row>
    <row r="654" spans="1:48" x14ac:dyDescent="0.3">
      <c r="A654" t="s">
        <v>2091</v>
      </c>
      <c r="B654" t="s">
        <v>2092</v>
      </c>
      <c r="C654" t="s">
        <v>3183</v>
      </c>
      <c r="D654" t="s">
        <v>135</v>
      </c>
      <c r="E654">
        <v>3048.1568229449999</v>
      </c>
      <c r="F654">
        <v>416.55</v>
      </c>
      <c r="G654">
        <v>-31.839314072959599</v>
      </c>
      <c r="H654">
        <f>(Table2[[#This Row],[1Y Return vs Nifty]]-AVERAGE(Table2[1Y Return vs Nifty]))/_xlfn.STDEV.P(Table2[1Y Return vs Nifty])</f>
        <v>-0.99715541996383705</v>
      </c>
      <c r="I654">
        <v>6.4884687720404699</v>
      </c>
      <c r="J654">
        <f>(Table2[[#This Row],[1M Return vs Nifty]]-AVERAGE(Table2[1M Return vs Nifty]))/_xlfn.STDEV.P(Table2[1M Return vs Nifty])</f>
        <v>0.383440446510947</v>
      </c>
      <c r="K654">
        <v>-16.162359360151498</v>
      </c>
      <c r="L654">
        <f>(Table2[[#This Row],[6M Return vs Nifty]]-AVERAGE(Table2[6M Return vs Nifty]))/_xlfn.STDEV.P(Table2[6M Return vs Nifty])</f>
        <v>-0.98576352289212943</v>
      </c>
      <c r="M654">
        <v>-5.2019599904546201</v>
      </c>
      <c r="N654">
        <f>(Table2[[#This Row],[1W Return vs Nifty]]-AVERAGE(Table2[1W Return vs Nifty]))/_xlfn.STDEV.P(Table2[1W Return vs Nifty])</f>
        <v>-1.2683174448373433</v>
      </c>
      <c r="O654">
        <v>410.77</v>
      </c>
      <c r="P654">
        <v>414.04964858992201</v>
      </c>
      <c r="Q654">
        <v>442.26833254575899</v>
      </c>
      <c r="R654">
        <v>37.120816561271702</v>
      </c>
      <c r="S654" s="1">
        <f>(Table2[[#This Row],[Close Price]]-Table2[[#This Row],[20D EMA]])/Table2[[#This Row],[20D EMA]]</f>
        <v>1.4071134698249702E-2</v>
      </c>
      <c r="T654" s="1">
        <f>(Table2[[#This Row],[Close Price]]-Table2[[#This Row],[50D EMA]])/Table2[[#This Row],[50D EMA]]</f>
        <v>6.0387719651330126E-3</v>
      </c>
      <c r="U654" s="1">
        <f>(Table2[[#This Row],[Close Price]]-Table2[[#This Row],[200D EMA]])/Table2[[#This Row],[200D EMA]]</f>
        <v>-5.8150970017954093E-2</v>
      </c>
      <c r="V654">
        <v>0.717706168689904</v>
      </c>
      <c r="W654">
        <v>404</v>
      </c>
      <c r="X654">
        <v>418.95</v>
      </c>
      <c r="Y654">
        <v>404</v>
      </c>
      <c r="Z654">
        <v>418.95</v>
      </c>
      <c r="AA654">
        <v>395</v>
      </c>
      <c r="AB654">
        <v>446.45</v>
      </c>
      <c r="AC654" s="1">
        <f>(Table2[[#This Row],[Close Price]]/Table2[[#This Row],[Day Low]])-1</f>
        <v>3.1064356435643647E-2</v>
      </c>
      <c r="AD654" s="1">
        <f>(Table2[[#This Row],[Day High]]/Table2[[#This Row],[Close Price]])-1</f>
        <v>5.761613251710429E-3</v>
      </c>
      <c r="AE654" s="1">
        <f>(Table2[[#This Row],[Close Price]]/Table2[[#This Row],[Current Week Low]])-1</f>
        <v>3.1064356435643647E-2</v>
      </c>
      <c r="AF654" s="1">
        <f>(Table2[[#This Row],[Current Week High]]/Table2[[#This Row],[Close Price]])-1</f>
        <v>5.761613251710429E-3</v>
      </c>
      <c r="AG654" s="1">
        <f>(Table2[[#This Row],[Close Price]]/Table2[[#This Row],[Current Month Low]])-1</f>
        <v>5.4556962025316569E-2</v>
      </c>
      <c r="AH654" s="1">
        <f>(Table2[[#This Row],[Current Month High]]/Table2[[#This Row],[Close Price]])-1</f>
        <v>7.1780098427559613E-2</v>
      </c>
      <c r="AI654">
        <v>40.439323010442898</v>
      </c>
      <c r="AJ654">
        <v>20.739130434782599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-0.01</v>
      </c>
      <c r="AM654" t="s">
        <v>3215</v>
      </c>
      <c r="AN654">
        <v>-5.94</v>
      </c>
      <c r="AO654" t="s">
        <v>3215</v>
      </c>
      <c r="AP654">
        <v>1.9660912082147E-2</v>
      </c>
      <c r="AQ654">
        <f>(Table2[[#This Row],[Sharpe Ratio]]-AVERAGE(Table2[Sharpe Ratio]))/_xlfn.STDEV.P(Table2[Sharpe Ratio])</f>
        <v>-0.50693429122706091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672</v>
      </c>
      <c r="AT654">
        <f>_xlfn.RANK.AVG(Table2[[#This Row],[6M Return vs Nifty Z-Score]],Table2[6M Return vs Nifty Z-Score])</f>
        <v>653</v>
      </c>
      <c r="AU654">
        <f>_xlfn.RANK.AVG(Table2[[#This Row],[Sharpe Ratio Z-Score]],Table2[Sharpe Ratio Z-Score])</f>
        <v>474</v>
      </c>
      <c r="AV654">
        <f>(Table2[[#This Row],[Rank 1Y]]+Table2[[#This Row],[Rank 6M]]+Table2[[#This Row],[Rank Sharpe]])/3</f>
        <v>599.66666666666663</v>
      </c>
    </row>
    <row r="655" spans="1:48" x14ac:dyDescent="0.3">
      <c r="A655" t="s">
        <v>235</v>
      </c>
      <c r="B655" t="s">
        <v>236</v>
      </c>
      <c r="C655" t="s">
        <v>3170</v>
      </c>
      <c r="D655" t="s">
        <v>24</v>
      </c>
      <c r="E655">
        <v>114047.948670389</v>
      </c>
      <c r="F655">
        <v>1470.2</v>
      </c>
      <c r="G655">
        <v>-24.796839360590401</v>
      </c>
      <c r="H655">
        <f>(Table2[[#This Row],[1Y Return vs Nifty]]-AVERAGE(Table2[1Y Return vs Nifty]))/_xlfn.STDEV.P(Table2[1Y Return vs Nifty])</f>
        <v>-0.87990781317385103</v>
      </c>
      <c r="I655">
        <v>5.2038405137362398</v>
      </c>
      <c r="J655">
        <f>(Table2[[#This Row],[1M Return vs Nifty]]-AVERAGE(Table2[1M Return vs Nifty]))/_xlfn.STDEV.P(Table2[1M Return vs Nifty])</f>
        <v>0.25931841769777003</v>
      </c>
      <c r="K655">
        <v>-15.967474858803</v>
      </c>
      <c r="L655">
        <f>(Table2[[#This Row],[6M Return vs Nifty]]-AVERAGE(Table2[6M Return vs Nifty]))/_xlfn.STDEV.P(Table2[6M Return vs Nifty])</f>
        <v>-0.97996156903689458</v>
      </c>
      <c r="M655">
        <v>2.5574260348118898</v>
      </c>
      <c r="N655">
        <f>(Table2[[#This Row],[1W Return vs Nifty]]-AVERAGE(Table2[1W Return vs Nifty]))/_xlfn.STDEV.P(Table2[1W Return vs Nifty])</f>
        <v>0.60827245510449501</v>
      </c>
      <c r="O655">
        <v>1424.49</v>
      </c>
      <c r="P655">
        <v>1420.85892721041</v>
      </c>
      <c r="Q655">
        <v>1440.5816390273701</v>
      </c>
      <c r="R655">
        <v>70.357335904225394</v>
      </c>
      <c r="S655" s="1">
        <f>(Table2[[#This Row],[Close Price]]-Table2[[#This Row],[20D EMA]])/Table2[[#This Row],[20D EMA]]</f>
        <v>3.2088677351192384E-2</v>
      </c>
      <c r="T655" s="1">
        <f>(Table2[[#This Row],[Close Price]]-Table2[[#This Row],[50D EMA]])/Table2[[#This Row],[50D EMA]]</f>
        <v>3.4726229215775832E-2</v>
      </c>
      <c r="U655" s="1">
        <f>(Table2[[#This Row],[Close Price]]-Table2[[#This Row],[200D EMA]])/Table2[[#This Row],[200D EMA]]</f>
        <v>2.0560001717519611E-2</v>
      </c>
      <c r="V655">
        <v>0.68124632468119894</v>
      </c>
      <c r="W655">
        <v>1461.1</v>
      </c>
      <c r="X655">
        <v>1473.95</v>
      </c>
      <c r="Y655">
        <v>1461.1</v>
      </c>
      <c r="Z655">
        <v>1473.95</v>
      </c>
      <c r="AA655">
        <v>1400.1</v>
      </c>
      <c r="AB655">
        <v>1473.95</v>
      </c>
      <c r="AC655" s="1">
        <f>(Table2[[#This Row],[Close Price]]/Table2[[#This Row],[Day Low]])-1</f>
        <v>6.2281842447471369E-3</v>
      </c>
      <c r="AD655" s="1">
        <f>(Table2[[#This Row],[Day High]]/Table2[[#This Row],[Close Price]])-1</f>
        <v>2.5506733777718171E-3</v>
      </c>
      <c r="AE655" s="1">
        <f>(Table2[[#This Row],[Close Price]]/Table2[[#This Row],[Current Week Low]])-1</f>
        <v>6.2281842447471369E-3</v>
      </c>
      <c r="AF655" s="1">
        <f>(Table2[[#This Row],[Current Week High]]/Table2[[#This Row],[Close Price]])-1</f>
        <v>2.5506733777718171E-3</v>
      </c>
      <c r="AG655" s="1">
        <f>(Table2[[#This Row],[Close Price]]/Table2[[#This Row],[Current Month Low]])-1</f>
        <v>5.0067852296264759E-2</v>
      </c>
      <c r="AH655" s="1">
        <f>(Table2[[#This Row],[Current Month High]]/Table2[[#This Row],[Close Price]])-1</f>
        <v>2.5506733777718171E-3</v>
      </c>
      <c r="AI655">
        <v>15.256427696911899</v>
      </c>
      <c r="AJ655">
        <v>10.6078844417694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-0.01</v>
      </c>
      <c r="AM655" t="s">
        <v>3215</v>
      </c>
      <c r="AN655">
        <v>3.72</v>
      </c>
      <c r="AO655" t="s">
        <v>3216</v>
      </c>
      <c r="AP655">
        <v>4.0053092794020001E-3</v>
      </c>
      <c r="AQ655">
        <f>(Table2[[#This Row],[Sharpe Ratio]]-AVERAGE(Table2[Sharpe Ratio]))/_xlfn.STDEV.P(Table2[Sharpe Ratio])</f>
        <v>-0.68903914977921366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635</v>
      </c>
      <c r="AT655">
        <f>_xlfn.RANK.AVG(Table2[[#This Row],[6M Return vs Nifty Z-Score]],Table2[6M Return vs Nifty Z-Score])</f>
        <v>651</v>
      </c>
      <c r="AU655">
        <f>_xlfn.RANK.AVG(Table2[[#This Row],[Sharpe Ratio Z-Score]],Table2[Sharpe Ratio Z-Score])</f>
        <v>519</v>
      </c>
      <c r="AV655">
        <f>(Table2[[#This Row],[Rank 1Y]]+Table2[[#This Row],[Rank 6M]]+Table2[[#This Row],[Rank Sharpe]])/3</f>
        <v>601.66666666666663</v>
      </c>
    </row>
    <row r="656" spans="1:48" x14ac:dyDescent="0.3">
      <c r="A656" t="s">
        <v>1364</v>
      </c>
      <c r="B656" t="s">
        <v>1365</v>
      </c>
      <c r="C656" t="s">
        <v>3169</v>
      </c>
      <c r="D656" t="s">
        <v>21</v>
      </c>
      <c r="E656">
        <v>8375.6019694999995</v>
      </c>
      <c r="F656">
        <v>2707.7</v>
      </c>
      <c r="G656">
        <v>-11.0738348300168</v>
      </c>
      <c r="H656">
        <f>(Table2[[#This Row],[1Y Return vs Nifty]]-AVERAGE(Table2[1Y Return vs Nifty]))/_xlfn.STDEV.P(Table2[1Y Return vs Nifty])</f>
        <v>-0.65143848883933719</v>
      </c>
      <c r="I656">
        <v>-3.7292314348368301</v>
      </c>
      <c r="J656">
        <f>(Table2[[#This Row],[1M Return vs Nifty]]-AVERAGE(Table2[1M Return vs Nifty]))/_xlfn.STDEV.P(Table2[1M Return vs Nifty])</f>
        <v>-0.6038036618792636</v>
      </c>
      <c r="K656">
        <v>-12.3391976543493</v>
      </c>
      <c r="L656">
        <f>(Table2[[#This Row],[6M Return vs Nifty]]-AVERAGE(Table2[6M Return vs Nifty]))/_xlfn.STDEV.P(Table2[6M Return vs Nifty])</f>
        <v>-0.87194324655060851</v>
      </c>
      <c r="M656">
        <v>-2.10809419893137</v>
      </c>
      <c r="N656">
        <f>(Table2[[#This Row],[1W Return vs Nifty]]-AVERAGE(Table2[1W Return vs Nifty]))/_xlfn.STDEV.P(Table2[1W Return vs Nifty])</f>
        <v>-0.52007302482233597</v>
      </c>
      <c r="O656">
        <v>2791.01</v>
      </c>
      <c r="P656">
        <v>2791.93313610013</v>
      </c>
      <c r="Q656">
        <v>2653.63071572426</v>
      </c>
      <c r="R656">
        <v>38.344398315701298</v>
      </c>
      <c r="S656" s="1">
        <f>(Table2[[#This Row],[Close Price]]-Table2[[#This Row],[20D EMA]])/Table2[[#This Row],[20D EMA]]</f>
        <v>-2.9849409353603317E-2</v>
      </c>
      <c r="T656" s="1">
        <f>(Table2[[#This Row],[Close Price]]-Table2[[#This Row],[50D EMA]])/Table2[[#This Row],[50D EMA]]</f>
        <v>-3.0170183881190648E-2</v>
      </c>
      <c r="U656" s="1">
        <f>(Table2[[#This Row],[Close Price]]-Table2[[#This Row],[200D EMA]])/Table2[[#This Row],[200D EMA]]</f>
        <v>2.0375587287013532E-2</v>
      </c>
      <c r="V656">
        <v>1.8279595542073901</v>
      </c>
      <c r="W656">
        <v>2695</v>
      </c>
      <c r="X656">
        <v>2741</v>
      </c>
      <c r="Y656">
        <v>2695</v>
      </c>
      <c r="Z656">
        <v>2741</v>
      </c>
      <c r="AA656">
        <v>2643.15</v>
      </c>
      <c r="AB656">
        <v>2974.8</v>
      </c>
      <c r="AC656" s="1">
        <f>(Table2[[#This Row],[Close Price]]/Table2[[#This Row],[Day Low]])-1</f>
        <v>4.7124304267160966E-3</v>
      </c>
      <c r="AD656" s="1">
        <f>(Table2[[#This Row],[Day High]]/Table2[[#This Row],[Close Price]])-1</f>
        <v>1.2298260516305337E-2</v>
      </c>
      <c r="AE656" s="1">
        <f>(Table2[[#This Row],[Close Price]]/Table2[[#This Row],[Current Week Low]])-1</f>
        <v>4.7124304267160966E-3</v>
      </c>
      <c r="AF656" s="1">
        <f>(Table2[[#This Row],[Current Week High]]/Table2[[#This Row],[Close Price]])-1</f>
        <v>1.2298260516305337E-2</v>
      </c>
      <c r="AG656" s="1">
        <f>(Table2[[#This Row],[Close Price]]/Table2[[#This Row],[Current Month Low]])-1</f>
        <v>2.4421618145016311E-2</v>
      </c>
      <c r="AH656" s="1">
        <f>(Table2[[#This Row],[Current Month High]]/Table2[[#This Row],[Close Price]])-1</f>
        <v>9.8644606123278189E-2</v>
      </c>
      <c r="AI656">
        <v>16.150238209550501</v>
      </c>
      <c r="AJ656">
        <v>28.751099593447499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-0.17</v>
      </c>
      <c r="AM656" t="s">
        <v>3215</v>
      </c>
      <c r="AN656">
        <v>-7.75</v>
      </c>
      <c r="AO656" t="s">
        <v>3215</v>
      </c>
      <c r="AP656">
        <v>-2.9898221433067002E-2</v>
      </c>
      <c r="AQ656">
        <f>(Table2[[#This Row],[Sharpe Ratio]]-AVERAGE(Table2[Sharpe Ratio]))/_xlfn.STDEV.P(Table2[Sharpe Ratio])</f>
        <v>-1.0834026081910613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555</v>
      </c>
      <c r="AT656">
        <f>_xlfn.RANK.AVG(Table2[[#This Row],[6M Return vs Nifty Z-Score]],Table2[6M Return vs Nifty Z-Score])</f>
        <v>612</v>
      </c>
      <c r="AU656">
        <f>_xlfn.RANK.AVG(Table2[[#This Row],[Sharpe Ratio Z-Score]],Table2[Sharpe Ratio Z-Score])</f>
        <v>639</v>
      </c>
      <c r="AV656">
        <f>(Table2[[#This Row],[Rank 1Y]]+Table2[[#This Row],[Rank 6M]]+Table2[[#This Row],[Rank Sharpe]])/3</f>
        <v>602</v>
      </c>
    </row>
    <row r="657" spans="1:48" x14ac:dyDescent="0.3">
      <c r="A657" t="s">
        <v>1737</v>
      </c>
      <c r="B657" t="s">
        <v>1738</v>
      </c>
      <c r="C657" t="s">
        <v>3174</v>
      </c>
      <c r="D657" t="s">
        <v>54</v>
      </c>
      <c r="E657">
        <v>4826.1278249999996</v>
      </c>
      <c r="F657">
        <v>529.70000000000005</v>
      </c>
      <c r="G657">
        <v>-36.436963371464003</v>
      </c>
      <c r="H657">
        <f>(Table2[[#This Row],[1Y Return vs Nifty]]-AVERAGE(Table2[1Y Return vs Nifty]))/_xlfn.STDEV.P(Table2[1Y Return vs Nifty])</f>
        <v>-1.0737000153121887</v>
      </c>
      <c r="I657">
        <v>1.02385099912472</v>
      </c>
      <c r="J657">
        <f>(Table2[[#This Row],[1M Return vs Nifty]]-AVERAGE(Table2[1M Return vs Nifty]))/_xlfn.STDEV.P(Table2[1M Return vs Nifty])</f>
        <v>-0.14455622511622759</v>
      </c>
      <c r="K657">
        <v>1.6861243117679301</v>
      </c>
      <c r="L657">
        <f>(Table2[[#This Row],[6M Return vs Nifty]]-AVERAGE(Table2[6M Return vs Nifty]))/_xlfn.STDEV.P(Table2[6M Return vs Nifty])</f>
        <v>-0.45439197752122079</v>
      </c>
      <c r="M657">
        <v>-6.13980932506872</v>
      </c>
      <c r="N657">
        <f>(Table2[[#This Row],[1W Return vs Nifty]]-AVERAGE(Table2[1W Return vs Nifty]))/_xlfn.STDEV.P(Table2[1W Return vs Nifty])</f>
        <v>-1.4951341779233278</v>
      </c>
      <c r="O657">
        <v>546</v>
      </c>
      <c r="P657">
        <v>536.90299605975599</v>
      </c>
      <c r="Q657">
        <v>513.29889040446096</v>
      </c>
      <c r="R657">
        <v>24.205082282994201</v>
      </c>
      <c r="S657" s="1">
        <f>(Table2[[#This Row],[Close Price]]-Table2[[#This Row],[20D EMA]])/Table2[[#This Row],[20D EMA]]</f>
        <v>-2.9853479853479772E-2</v>
      </c>
      <c r="T657" s="1">
        <f>(Table2[[#This Row],[Close Price]]-Table2[[#This Row],[50D EMA]])/Table2[[#This Row],[50D EMA]]</f>
        <v>-1.3415823924652249E-2</v>
      </c>
      <c r="U657" s="1">
        <f>(Table2[[#This Row],[Close Price]]-Table2[[#This Row],[200D EMA]])/Table2[[#This Row],[200D EMA]]</f>
        <v>3.1952357392815718E-2</v>
      </c>
      <c r="V657">
        <v>0.65635615723557805</v>
      </c>
      <c r="W657">
        <v>521.35</v>
      </c>
      <c r="X657">
        <v>534.95000000000005</v>
      </c>
      <c r="Y657">
        <v>521.35</v>
      </c>
      <c r="Z657">
        <v>534.95000000000005</v>
      </c>
      <c r="AA657">
        <v>521.35</v>
      </c>
      <c r="AB657">
        <v>591</v>
      </c>
      <c r="AC657" s="1">
        <f>(Table2[[#This Row],[Close Price]]/Table2[[#This Row],[Day Low]])-1</f>
        <v>1.6016112016879358E-2</v>
      </c>
      <c r="AD657" s="1">
        <f>(Table2[[#This Row],[Day High]]/Table2[[#This Row],[Close Price]])-1</f>
        <v>9.9112705304889026E-3</v>
      </c>
      <c r="AE657" s="1">
        <f>(Table2[[#This Row],[Close Price]]/Table2[[#This Row],[Current Week Low]])-1</f>
        <v>1.6016112016879358E-2</v>
      </c>
      <c r="AF657" s="1">
        <f>(Table2[[#This Row],[Current Week High]]/Table2[[#This Row],[Close Price]])-1</f>
        <v>9.9112705304889026E-3</v>
      </c>
      <c r="AG657" s="1">
        <f>(Table2[[#This Row],[Close Price]]/Table2[[#This Row],[Current Month Low]])-1</f>
        <v>1.6016112016879358E-2</v>
      </c>
      <c r="AH657" s="1">
        <f>(Table2[[#This Row],[Current Month High]]/Table2[[#This Row],[Close Price]])-1</f>
        <v>0.11572588257504246</v>
      </c>
      <c r="AI657">
        <v>19.879176892580599</v>
      </c>
      <c r="AJ657">
        <v>22.885976104860202</v>
      </c>
      <c r="AK657" t="str">
        <f>IF(AND(Table2[[#This Row],[20D EMA]]&gt;Table2[[#This Row],[50D EMA]],Table2[[#This Row],[50D EMA]]&gt;Table2[[#This Row],[200D EMA]]),"Uptrend","Downtrend/NoTrend")</f>
        <v>Uptrend</v>
      </c>
      <c r="AL657">
        <v>-0.12</v>
      </c>
      <c r="AM657" t="s">
        <v>3215</v>
      </c>
      <c r="AN657">
        <v>-9.34</v>
      </c>
      <c r="AO657" t="s">
        <v>3215</v>
      </c>
      <c r="AP657">
        <v>-4.6631250215286003E-2</v>
      </c>
      <c r="AQ657">
        <f>(Table2[[#This Row],[Sharpe Ratio]]-AVERAGE(Table2[Sharpe Ratio]))/_xlfn.STDEV.P(Table2[Sharpe Ratio])</f>
        <v>-1.2780400091221076</v>
      </c>
      <c r="AR6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-4.4458224049950719</v>
      </c>
      <c r="AS657">
        <f>_xlfn.RANK.AVG(Table2[[#This Row],[1Y Return vs Nifty Z-Score]],Table2[1Y Return vs Nifty Z-Score])</f>
        <v>683</v>
      </c>
      <c r="AT657">
        <f>_xlfn.RANK.AVG(Table2[[#This Row],[6M Return vs Nifty Z-Score]],Table2[6M Return vs Nifty Z-Score])</f>
        <v>467</v>
      </c>
      <c r="AU657">
        <f>_xlfn.RANK.AVG(Table2[[#This Row],[Sharpe Ratio Z-Score]],Table2[Sharpe Ratio Z-Score])</f>
        <v>660</v>
      </c>
      <c r="AV657">
        <f>(Table2[[#This Row],[Rank 1Y]]+Table2[[#This Row],[Rank 6M]]+Table2[[#This Row],[Rank Sharpe]])/3</f>
        <v>603.33333333333337</v>
      </c>
    </row>
    <row r="658" spans="1:48" x14ac:dyDescent="0.3">
      <c r="A658" t="s">
        <v>2211</v>
      </c>
      <c r="B658" t="s">
        <v>2212</v>
      </c>
      <c r="C658" t="s">
        <v>3181</v>
      </c>
      <c r="D658" t="s">
        <v>417</v>
      </c>
      <c r="E658">
        <v>2655.8510824800001</v>
      </c>
      <c r="F658">
        <v>500.35</v>
      </c>
      <c r="G658">
        <v>-23.325861019875401</v>
      </c>
      <c r="H658">
        <f>(Table2[[#This Row],[1Y Return vs Nifty]]-AVERAGE(Table2[1Y Return vs Nifty]))/_xlfn.STDEV.P(Table2[1Y Return vs Nifty])</f>
        <v>-0.85541802838473147</v>
      </c>
      <c r="I658">
        <v>7.90266049355328</v>
      </c>
      <c r="J658">
        <f>(Table2[[#This Row],[1M Return vs Nifty]]-AVERAGE(Table2[1M Return vs Nifty]))/_xlfn.STDEV.P(Table2[1M Return vs Nifty])</f>
        <v>0.52008102285688573</v>
      </c>
      <c r="K658">
        <v>-11.5696138774058</v>
      </c>
      <c r="L658">
        <f>(Table2[[#This Row],[6M Return vs Nifty]]-AVERAGE(Table2[6M Return vs Nifty]))/_xlfn.STDEV.P(Table2[6M Return vs Nifty])</f>
        <v>-0.84903178088418807</v>
      </c>
      <c r="M658">
        <v>-1.5836904886572101</v>
      </c>
      <c r="N658">
        <f>(Table2[[#This Row],[1W Return vs Nifty]]-AVERAGE(Table2[1W Return vs Nifty]))/_xlfn.STDEV.P(Table2[1W Return vs Nifty])</f>
        <v>-0.39324717764988343</v>
      </c>
      <c r="O658">
        <v>483.27</v>
      </c>
      <c r="P658">
        <v>477.67311008811703</v>
      </c>
      <c r="Q658">
        <v>493.80015719348899</v>
      </c>
      <c r="R658">
        <v>71.538071481682294</v>
      </c>
      <c r="S658" s="1">
        <f>(Table2[[#This Row],[Close Price]]-Table2[[#This Row],[20D EMA]])/Table2[[#This Row],[20D EMA]]</f>
        <v>3.534256212883076E-2</v>
      </c>
      <c r="T658" s="1">
        <f>(Table2[[#This Row],[Close Price]]-Table2[[#This Row],[50D EMA]])/Table2[[#This Row],[50D EMA]]</f>
        <v>4.7473658099991767E-2</v>
      </c>
      <c r="U658" s="1">
        <f>(Table2[[#This Row],[Close Price]]-Table2[[#This Row],[200D EMA]])/Table2[[#This Row],[200D EMA]]</f>
        <v>1.3264156989615071E-2</v>
      </c>
      <c r="V658">
        <v>2.6538489757052699</v>
      </c>
      <c r="W658">
        <v>497.45</v>
      </c>
      <c r="X658">
        <v>509</v>
      </c>
      <c r="Y658">
        <v>497.45</v>
      </c>
      <c r="Z658">
        <v>509</v>
      </c>
      <c r="AA658">
        <v>470.7</v>
      </c>
      <c r="AB658">
        <v>522.15</v>
      </c>
      <c r="AC658" s="1">
        <f>(Table2[[#This Row],[Close Price]]/Table2[[#This Row],[Day Low]])-1</f>
        <v>5.8297316313198344E-3</v>
      </c>
      <c r="AD658" s="1">
        <f>(Table2[[#This Row],[Day High]]/Table2[[#This Row],[Close Price]])-1</f>
        <v>1.7287898471070262E-2</v>
      </c>
      <c r="AE658" s="1">
        <f>(Table2[[#This Row],[Close Price]]/Table2[[#This Row],[Current Week Low]])-1</f>
        <v>5.8297316313198344E-3</v>
      </c>
      <c r="AF658" s="1">
        <f>(Table2[[#This Row],[Current Week High]]/Table2[[#This Row],[Close Price]])-1</f>
        <v>1.7287898471070262E-2</v>
      </c>
      <c r="AG658" s="1">
        <f>(Table2[[#This Row],[Close Price]]/Table2[[#This Row],[Current Month Low]])-1</f>
        <v>6.299128956872746E-2</v>
      </c>
      <c r="AH658" s="1">
        <f>(Table2[[#This Row],[Current Month High]]/Table2[[#This Row],[Close Price]])-1</f>
        <v>4.3569501349055573E-2</v>
      </c>
      <c r="AI658">
        <v>16.318576996102699</v>
      </c>
      <c r="AJ658">
        <v>15.527591780189301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0.01</v>
      </c>
      <c r="AM658" t="s">
        <v>3216</v>
      </c>
      <c r="AN658">
        <v>7.64</v>
      </c>
      <c r="AO658" t="s">
        <v>3216</v>
      </c>
      <c r="AP658">
        <v>-2.3531286354410001E-3</v>
      </c>
      <c r="AQ658">
        <f>(Table2[[#This Row],[Sharpe Ratio]]-AVERAGE(Table2[Sharpe Ratio]))/_xlfn.STDEV.P(Table2[Sharpe Ratio])</f>
        <v>-0.7630000474644888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627</v>
      </c>
      <c r="AT658">
        <f>_xlfn.RANK.AVG(Table2[[#This Row],[6M Return vs Nifty Z-Score]],Table2[6M Return vs Nifty Z-Score])</f>
        <v>600</v>
      </c>
      <c r="AU658">
        <f>_xlfn.RANK.AVG(Table2[[#This Row],[Sharpe Ratio Z-Score]],Table2[Sharpe Ratio Z-Score])</f>
        <v>583</v>
      </c>
      <c r="AV658">
        <f>(Table2[[#This Row],[Rank 1Y]]+Table2[[#This Row],[Rank 6M]]+Table2[[#This Row],[Rank Sharpe]])/3</f>
        <v>603.33333333333337</v>
      </c>
    </row>
    <row r="659" spans="1:48" x14ac:dyDescent="0.3">
      <c r="A659" t="s">
        <v>1568</v>
      </c>
      <c r="B659" t="s">
        <v>1569</v>
      </c>
      <c r="C659" t="s">
        <v>3172</v>
      </c>
      <c r="D659" t="s">
        <v>979</v>
      </c>
      <c r="E659">
        <v>6350.7539583600001</v>
      </c>
      <c r="F659">
        <v>138.18</v>
      </c>
      <c r="G659">
        <v>-28.894182220362101</v>
      </c>
      <c r="H659">
        <f>(Table2[[#This Row],[1Y Return vs Nifty]]-AVERAGE(Table2[1Y Return vs Nifty]))/_xlfn.STDEV.P(Table2[1Y Return vs Nifty])</f>
        <v>-0.94812298811264095</v>
      </c>
      <c r="I659">
        <v>4.2924058306989696</v>
      </c>
      <c r="J659">
        <f>(Table2[[#This Row],[1M Return vs Nifty]]-AVERAGE(Table2[1M Return vs Nifty]))/_xlfn.STDEV.P(Table2[1M Return vs Nifty])</f>
        <v>0.17125471424272018</v>
      </c>
      <c r="K659">
        <v>-38.170484687073198</v>
      </c>
      <c r="L659">
        <f>(Table2[[#This Row],[6M Return vs Nifty]]-AVERAGE(Table2[6M Return vs Nifty]))/_xlfn.STDEV.P(Table2[6M Return vs Nifty])</f>
        <v>-1.6409727709517654</v>
      </c>
      <c r="M659">
        <v>-4.9687890188443404</v>
      </c>
      <c r="N659">
        <f>(Table2[[#This Row],[1W Return vs Nifty]]-AVERAGE(Table2[1W Return vs Nifty]))/_xlfn.STDEV.P(Table2[1W Return vs Nifty])</f>
        <v>-1.2119255745452029</v>
      </c>
      <c r="O659">
        <v>140.02000000000001</v>
      </c>
      <c r="P659">
        <v>139.96130658900501</v>
      </c>
      <c r="Q659">
        <v>151.04210710297301</v>
      </c>
      <c r="R659">
        <v>39.423422699630798</v>
      </c>
      <c r="S659" s="1">
        <f>(Table2[[#This Row],[Close Price]]-Table2[[#This Row],[20D EMA]])/Table2[[#This Row],[20D EMA]]</f>
        <v>-1.3140979860020021E-2</v>
      </c>
      <c r="T659" s="1">
        <f>(Table2[[#This Row],[Close Price]]-Table2[[#This Row],[50D EMA]])/Table2[[#This Row],[50D EMA]]</f>
        <v>-1.2727136037932166E-2</v>
      </c>
      <c r="U659" s="1">
        <f>(Table2[[#This Row],[Close Price]]-Table2[[#This Row],[200D EMA]])/Table2[[#This Row],[200D EMA]]</f>
        <v>-8.5155771126817326E-2</v>
      </c>
      <c r="V659">
        <v>1.21570034654109</v>
      </c>
      <c r="W659">
        <v>137.1</v>
      </c>
      <c r="X659">
        <v>141.05000000000001</v>
      </c>
      <c r="Y659">
        <v>137.1</v>
      </c>
      <c r="Z659">
        <v>141.05000000000001</v>
      </c>
      <c r="AA659">
        <v>137.1</v>
      </c>
      <c r="AB659">
        <v>151.91</v>
      </c>
      <c r="AC659" s="1">
        <f>(Table2[[#This Row],[Close Price]]/Table2[[#This Row],[Day Low]])-1</f>
        <v>7.8774617067833841E-3</v>
      </c>
      <c r="AD659" s="1">
        <f>(Table2[[#This Row],[Day High]]/Table2[[#This Row],[Close Price]])-1</f>
        <v>2.0770010131712313E-2</v>
      </c>
      <c r="AE659" s="1">
        <f>(Table2[[#This Row],[Close Price]]/Table2[[#This Row],[Current Week Low]])-1</f>
        <v>7.8774617067833841E-3</v>
      </c>
      <c r="AF659" s="1">
        <f>(Table2[[#This Row],[Current Week High]]/Table2[[#This Row],[Close Price]])-1</f>
        <v>2.0770010131712313E-2</v>
      </c>
      <c r="AG659" s="1">
        <f>(Table2[[#This Row],[Close Price]]/Table2[[#This Row],[Current Month Low]])-1</f>
        <v>7.8774617067833841E-3</v>
      </c>
      <c r="AH659" s="1">
        <f>(Table2[[#This Row],[Current Month High]]/Table2[[#This Row],[Close Price]])-1</f>
        <v>9.9363149515125038E-2</v>
      </c>
      <c r="AI659">
        <v>52.409900130264802</v>
      </c>
      <c r="AJ659">
        <v>10.543999999999899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-0.11</v>
      </c>
      <c r="AM659" t="s">
        <v>3215</v>
      </c>
      <c r="AN659">
        <v>-3.17</v>
      </c>
      <c r="AO659" t="s">
        <v>3215</v>
      </c>
      <c r="AP659">
        <v>3.6901317031134001E-2</v>
      </c>
      <c r="AQ659">
        <f>(Table2[[#This Row],[Sharpe Ratio]]-AVERAGE(Table2[Sharpe Ratio]))/_xlfn.STDEV.P(Table2[Sharpe Ratio])</f>
        <v>-0.30639512680302272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658</v>
      </c>
      <c r="AT659">
        <f>_xlfn.RANK.AVG(Table2[[#This Row],[6M Return vs Nifty Z-Score]],Table2[6M Return vs Nifty Z-Score])</f>
        <v>733</v>
      </c>
      <c r="AU659">
        <f>_xlfn.RANK.AVG(Table2[[#This Row],[Sharpe Ratio Z-Score]],Table2[Sharpe Ratio Z-Score])</f>
        <v>421</v>
      </c>
      <c r="AV659">
        <f>(Table2[[#This Row],[Rank 1Y]]+Table2[[#This Row],[Rank 6M]]+Table2[[#This Row],[Rank Sharpe]])/3</f>
        <v>604</v>
      </c>
    </row>
    <row r="660" spans="1:48" x14ac:dyDescent="0.3">
      <c r="A660" t="s">
        <v>22</v>
      </c>
      <c r="B660" t="s">
        <v>23</v>
      </c>
      <c r="C660" t="s">
        <v>3170</v>
      </c>
      <c r="D660" t="s">
        <v>24</v>
      </c>
      <c r="E660">
        <v>1270491.3395424299</v>
      </c>
      <c r="F660">
        <v>1670.95</v>
      </c>
      <c r="G660">
        <v>-23.1376854126888</v>
      </c>
      <c r="H660">
        <f>(Table2[[#This Row],[1Y Return vs Nifty]]-AVERAGE(Table2[1Y Return vs Nifty]))/_xlfn.STDEV.P(Table2[1Y Return vs Nifty])</f>
        <v>-0.85228516096241325</v>
      </c>
      <c r="I660">
        <v>-0.75545083271931501</v>
      </c>
      <c r="J660">
        <f>(Table2[[#This Row],[1M Return vs Nifty]]-AVERAGE(Table2[1M Return vs Nifty]))/_xlfn.STDEV.P(Table2[1M Return vs Nifty])</f>
        <v>-0.3164740945946844</v>
      </c>
      <c r="K660">
        <v>0.29436176594645103</v>
      </c>
      <c r="L660">
        <f>(Table2[[#This Row],[6M Return vs Nifty]]-AVERAGE(Table2[6M Return vs Nifty]))/_xlfn.STDEV.P(Table2[6M Return vs Nifty])</f>
        <v>-0.49582647853297973</v>
      </c>
      <c r="M660">
        <v>0.120819137047101</v>
      </c>
      <c r="N660">
        <f>(Table2[[#This Row],[1W Return vs Nifty]]-AVERAGE(Table2[1W Return vs Nifty]))/_xlfn.STDEV.P(Table2[1W Return vs Nifty])</f>
        <v>1.8984606866919194E-2</v>
      </c>
      <c r="O660">
        <v>1645.62</v>
      </c>
      <c r="P660">
        <v>1631.0715569838601</v>
      </c>
      <c r="Q660">
        <v>1580.43848268585</v>
      </c>
      <c r="R660">
        <v>68.579024941236199</v>
      </c>
      <c r="S660" s="1">
        <f>(Table2[[#This Row],[Close Price]]-Table2[[#This Row],[20D EMA]])/Table2[[#This Row],[20D EMA]]</f>
        <v>1.5392374910368224E-2</v>
      </c>
      <c r="T660" s="1">
        <f>(Table2[[#This Row],[Close Price]]-Table2[[#This Row],[50D EMA]])/Table2[[#This Row],[50D EMA]]</f>
        <v>2.4449229615579989E-2</v>
      </c>
      <c r="U660" s="1">
        <f>(Table2[[#This Row],[Close Price]]-Table2[[#This Row],[200D EMA]])/Table2[[#This Row],[200D EMA]]</f>
        <v>5.7269876876404432E-2</v>
      </c>
      <c r="V660">
        <v>0.56961897607283896</v>
      </c>
      <c r="W660">
        <v>1664.05</v>
      </c>
      <c r="X660">
        <v>1677.8</v>
      </c>
      <c r="Y660">
        <v>1664.05</v>
      </c>
      <c r="Z660">
        <v>1677.8</v>
      </c>
      <c r="AA660">
        <v>1623.2</v>
      </c>
      <c r="AB660">
        <v>1677.8</v>
      </c>
      <c r="AC660" s="1">
        <f>(Table2[[#This Row],[Close Price]]/Table2[[#This Row],[Day Low]])-1</f>
        <v>4.146510020732519E-3</v>
      </c>
      <c r="AD660" s="1">
        <f>(Table2[[#This Row],[Day High]]/Table2[[#This Row],[Close Price]])-1</f>
        <v>4.0994643765521754E-3</v>
      </c>
      <c r="AE660" s="1">
        <f>(Table2[[#This Row],[Close Price]]/Table2[[#This Row],[Current Week Low]])-1</f>
        <v>4.146510020732519E-3</v>
      </c>
      <c r="AF660" s="1">
        <f>(Table2[[#This Row],[Current Week High]]/Table2[[#This Row],[Close Price]])-1</f>
        <v>4.0994643765521754E-3</v>
      </c>
      <c r="AG660" s="1">
        <f>(Table2[[#This Row],[Close Price]]/Table2[[#This Row],[Current Month Low]])-1</f>
        <v>2.9417200591424386E-2</v>
      </c>
      <c r="AH660" s="1">
        <f>(Table2[[#This Row],[Current Month High]]/Table2[[#This Row],[Close Price]])-1</f>
        <v>4.0994643765521754E-3</v>
      </c>
      <c r="AI660">
        <v>7.3640743289745201</v>
      </c>
      <c r="AJ660">
        <v>22.544094459315701</v>
      </c>
      <c r="AK660" t="str">
        <f>IF(AND(Table2[[#This Row],[20D EMA]]&gt;Table2[[#This Row],[50D EMA]],Table2[[#This Row],[50D EMA]]&gt;Table2[[#This Row],[200D EMA]]),"Uptrend","Downtrend/NoTrend")</f>
        <v>Uptrend</v>
      </c>
      <c r="AL660">
        <v>0</v>
      </c>
      <c r="AM660" t="s">
        <v>3217</v>
      </c>
      <c r="AN660">
        <v>1.98</v>
      </c>
      <c r="AO660" t="s">
        <v>3216</v>
      </c>
      <c r="AP660">
        <v>-8.1898139289270006E-2</v>
      </c>
      <c r="AQ660">
        <f>(Table2[[#This Row],[Sharpe Ratio]]-AVERAGE(Table2[Sharpe Ratio]))/_xlfn.STDEV.P(Table2[Sharpe Ratio])</f>
        <v>-1.6882619550484734</v>
      </c>
      <c r="AR6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-3.3338630822716318</v>
      </c>
      <c r="AS660">
        <f>_xlfn.RANK.AVG(Table2[[#This Row],[1Y Return vs Nifty Z-Score]],Table2[1Y Return vs Nifty Z-Score])</f>
        <v>625</v>
      </c>
      <c r="AT660">
        <f>_xlfn.RANK.AVG(Table2[[#This Row],[6M Return vs Nifty Z-Score]],Table2[6M Return vs Nifty Z-Score])</f>
        <v>481</v>
      </c>
      <c r="AU660">
        <f>_xlfn.RANK.AVG(Table2[[#This Row],[Sharpe Ratio Z-Score]],Table2[Sharpe Ratio Z-Score])</f>
        <v>706</v>
      </c>
      <c r="AV660">
        <f>(Table2[[#This Row],[Rank 1Y]]+Table2[[#This Row],[Rank 6M]]+Table2[[#This Row],[Rank Sharpe]])/3</f>
        <v>604</v>
      </c>
    </row>
    <row r="661" spans="1:48" x14ac:dyDescent="0.3">
      <c r="A661" t="s">
        <v>1249</v>
      </c>
      <c r="B661" t="s">
        <v>1250</v>
      </c>
      <c r="C661" t="s">
        <v>3170</v>
      </c>
      <c r="D661" t="s">
        <v>24</v>
      </c>
      <c r="E661">
        <v>9707.1114966530004</v>
      </c>
      <c r="F661">
        <v>84.14</v>
      </c>
      <c r="G661">
        <v>-26.312217411478599</v>
      </c>
      <c r="H661">
        <f>(Table2[[#This Row],[1Y Return vs Nifty]]-AVERAGE(Table2[1Y Return vs Nifty]))/_xlfn.STDEV.P(Table2[1Y Return vs Nifty])</f>
        <v>-0.90513679263140634</v>
      </c>
      <c r="I661">
        <v>4.29483158181257</v>
      </c>
      <c r="J661">
        <f>(Table2[[#This Row],[1M Return vs Nifty]]-AVERAGE(Table2[1M Return vs Nifty]))/_xlfn.STDEV.P(Table2[1M Return vs Nifty])</f>
        <v>0.17148909266906226</v>
      </c>
      <c r="K661">
        <v>-24.736564889458499</v>
      </c>
      <c r="L661">
        <f>(Table2[[#This Row],[6M Return vs Nifty]]-AVERAGE(Table2[6M Return vs Nifty]))/_xlfn.STDEV.P(Table2[6M Return vs Nifty])</f>
        <v>-1.241028279617858</v>
      </c>
      <c r="M661">
        <v>1.31215169864459</v>
      </c>
      <c r="N661">
        <f>(Table2[[#This Row],[1W Return vs Nifty]]-AVERAGE(Table2[1W Return vs Nifty]))/_xlfn.STDEV.P(Table2[1W Return vs Nifty])</f>
        <v>0.30710568310747116</v>
      </c>
      <c r="O661">
        <v>82.74</v>
      </c>
      <c r="P661">
        <v>84.995970308933593</v>
      </c>
      <c r="Q661">
        <v>90.936012775560599</v>
      </c>
      <c r="R661">
        <v>66.499203270101106</v>
      </c>
      <c r="S661" s="1">
        <f>(Table2[[#This Row],[Close Price]]-Table2[[#This Row],[20D EMA]])/Table2[[#This Row],[20D EMA]]</f>
        <v>1.6920473773265721E-2</v>
      </c>
      <c r="T661" s="1">
        <f>(Table2[[#This Row],[Close Price]]-Table2[[#This Row],[50D EMA]])/Table2[[#This Row],[50D EMA]]</f>
        <v>-1.0070716362462951E-2</v>
      </c>
      <c r="U661" s="1">
        <f>(Table2[[#This Row],[Close Price]]-Table2[[#This Row],[200D EMA]])/Table2[[#This Row],[200D EMA]]</f>
        <v>-7.4734008762115556E-2</v>
      </c>
      <c r="V661">
        <v>1.00881426061542</v>
      </c>
      <c r="W661">
        <v>83.85</v>
      </c>
      <c r="X661">
        <v>86.49</v>
      </c>
      <c r="Y661">
        <v>83.85</v>
      </c>
      <c r="Z661">
        <v>86.49</v>
      </c>
      <c r="AA661">
        <v>80.61</v>
      </c>
      <c r="AB661">
        <v>86.9</v>
      </c>
      <c r="AC661" s="1">
        <f>(Table2[[#This Row],[Close Price]]/Table2[[#This Row],[Day Low]])-1</f>
        <v>3.4585569469292032E-3</v>
      </c>
      <c r="AD661" s="1">
        <f>(Table2[[#This Row],[Day High]]/Table2[[#This Row],[Close Price]])-1</f>
        <v>2.7929641074399658E-2</v>
      </c>
      <c r="AE661" s="1">
        <f>(Table2[[#This Row],[Close Price]]/Table2[[#This Row],[Current Week Low]])-1</f>
        <v>3.4585569469292032E-3</v>
      </c>
      <c r="AF661" s="1">
        <f>(Table2[[#This Row],[Current Week High]]/Table2[[#This Row],[Close Price]])-1</f>
        <v>2.7929641074399658E-2</v>
      </c>
      <c r="AG661" s="1">
        <f>(Table2[[#This Row],[Close Price]]/Table2[[#This Row],[Current Month Low]])-1</f>
        <v>4.3791092916511509E-2</v>
      </c>
      <c r="AH661" s="1">
        <f>(Table2[[#This Row],[Current Month High]]/Table2[[#This Row],[Close Price]])-1</f>
        <v>3.2802472070359023E-2</v>
      </c>
      <c r="AI661">
        <v>38.459710007130901</v>
      </c>
      <c r="AJ661">
        <v>12.788203753351199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-0.13</v>
      </c>
      <c r="AM661" t="s">
        <v>3215</v>
      </c>
      <c r="AN661">
        <v>4.47</v>
      </c>
      <c r="AO661" t="s">
        <v>3216</v>
      </c>
      <c r="AP661">
        <v>2.1939047180802002E-2</v>
      </c>
      <c r="AQ661">
        <f>(Table2[[#This Row],[Sharpe Ratio]]-AVERAGE(Table2[Sharpe Ratio]))/_xlfn.STDEV.P(Table2[Sharpe Ratio])</f>
        <v>-0.48043518575470412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642</v>
      </c>
      <c r="AT661">
        <f>_xlfn.RANK.AVG(Table2[[#This Row],[6M Return vs Nifty Z-Score]],Table2[6M Return vs Nifty Z-Score])</f>
        <v>709</v>
      </c>
      <c r="AU661">
        <f>_xlfn.RANK.AVG(Table2[[#This Row],[Sharpe Ratio Z-Score]],Table2[Sharpe Ratio Z-Score])</f>
        <v>468</v>
      </c>
      <c r="AV661">
        <f>(Table2[[#This Row],[Rank 1Y]]+Table2[[#This Row],[Rank 6M]]+Table2[[#This Row],[Rank Sharpe]])/3</f>
        <v>606.33333333333337</v>
      </c>
    </row>
    <row r="662" spans="1:48" x14ac:dyDescent="0.3">
      <c r="A662" t="s">
        <v>1219</v>
      </c>
      <c r="B662" t="s">
        <v>1220</v>
      </c>
      <c r="C662" t="s">
        <v>3169</v>
      </c>
      <c r="D662" t="s">
        <v>21</v>
      </c>
      <c r="E662">
        <v>10022.82354286</v>
      </c>
      <c r="F662">
        <v>481.5</v>
      </c>
      <c r="G662">
        <v>-12.0009162043452</v>
      </c>
      <c r="H662">
        <f>(Table2[[#This Row],[1Y Return vs Nifty]]-AVERAGE(Table2[1Y Return vs Nifty]))/_xlfn.STDEV.P(Table2[1Y Return vs Nifty])</f>
        <v>-0.66687313033668782</v>
      </c>
      <c r="I662">
        <v>-5.1504152174159499</v>
      </c>
      <c r="J662">
        <f>(Table2[[#This Row],[1M Return vs Nifty]]-AVERAGE(Table2[1M Return vs Nifty]))/_xlfn.STDEV.P(Table2[1M Return vs Nifty])</f>
        <v>-0.74111981794994042</v>
      </c>
      <c r="K662">
        <v>-5.7643200965989099</v>
      </c>
      <c r="L662">
        <f>(Table2[[#This Row],[6M Return vs Nifty]]-AVERAGE(Table2[6M Return vs Nifty]))/_xlfn.STDEV.P(Table2[6M Return vs Nifty])</f>
        <v>-0.67620096879158031</v>
      </c>
      <c r="M662">
        <v>2.1919305778658398</v>
      </c>
      <c r="N662">
        <f>(Table2[[#This Row],[1W Return vs Nifty]]-AVERAGE(Table2[1W Return vs Nifty]))/_xlfn.STDEV.P(Table2[1W Return vs Nifty])</f>
        <v>0.51987820835015508</v>
      </c>
      <c r="O662">
        <v>486.46</v>
      </c>
      <c r="P662">
        <v>494.63464422565301</v>
      </c>
      <c r="Q662">
        <v>482.675223984826</v>
      </c>
      <c r="R662">
        <v>51.953636734333401</v>
      </c>
      <c r="S662" s="1">
        <f>(Table2[[#This Row],[Close Price]]-Table2[[#This Row],[20D EMA]])/Table2[[#This Row],[20D EMA]]</f>
        <v>-1.0196110677136825E-2</v>
      </c>
      <c r="T662" s="1">
        <f>(Table2[[#This Row],[Close Price]]-Table2[[#This Row],[50D EMA]])/Table2[[#This Row],[50D EMA]]</f>
        <v>-2.6554234279758542E-2</v>
      </c>
      <c r="U662" s="1">
        <f>(Table2[[#This Row],[Close Price]]-Table2[[#This Row],[200D EMA]])/Table2[[#This Row],[200D EMA]]</f>
        <v>-2.4348131547413969E-3</v>
      </c>
      <c r="V662">
        <v>1.12766676986258</v>
      </c>
      <c r="W662">
        <v>481.15</v>
      </c>
      <c r="X662">
        <v>491.35</v>
      </c>
      <c r="Y662">
        <v>481.15</v>
      </c>
      <c r="Z662">
        <v>491.35</v>
      </c>
      <c r="AA662">
        <v>454.8</v>
      </c>
      <c r="AB662">
        <v>500</v>
      </c>
      <c r="AC662" s="1">
        <f>(Table2[[#This Row],[Close Price]]/Table2[[#This Row],[Day Low]])-1</f>
        <v>7.2742388028679272E-4</v>
      </c>
      <c r="AD662" s="1">
        <f>(Table2[[#This Row],[Day High]]/Table2[[#This Row],[Close Price]])-1</f>
        <v>2.0456905503634548E-2</v>
      </c>
      <c r="AE662" s="1">
        <f>(Table2[[#This Row],[Close Price]]/Table2[[#This Row],[Current Week Low]])-1</f>
        <v>7.2742388028679272E-4</v>
      </c>
      <c r="AF662" s="1">
        <f>(Table2[[#This Row],[Current Week High]]/Table2[[#This Row],[Close Price]])-1</f>
        <v>2.0456905503634548E-2</v>
      </c>
      <c r="AG662" s="1">
        <f>(Table2[[#This Row],[Close Price]]/Table2[[#This Row],[Current Month Low]])-1</f>
        <v>5.8707124010554113E-2</v>
      </c>
      <c r="AH662" s="1">
        <f>(Table2[[#This Row],[Current Month High]]/Table2[[#This Row],[Close Price]])-1</f>
        <v>3.8421599169262688E-2</v>
      </c>
      <c r="AI662">
        <v>19.418483904465202</v>
      </c>
      <c r="AJ662">
        <v>22.565864833906002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0</v>
      </c>
      <c r="AM662">
        <v>0</v>
      </c>
      <c r="AN662">
        <v>-1.45</v>
      </c>
      <c r="AO662" t="s">
        <v>3215</v>
      </c>
      <c r="AP662">
        <v>-8.4848663752405004E-2</v>
      </c>
      <c r="AQ662">
        <f>(Table2[[#This Row],[Sharpe Ratio]]-AVERAGE(Table2[Sharpe Ratio]))/_xlfn.STDEV.P(Table2[Sharpe Ratio])</f>
        <v>-1.7225822457957358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558</v>
      </c>
      <c r="AT662">
        <f>_xlfn.RANK.AVG(Table2[[#This Row],[6M Return vs Nifty Z-Score]],Table2[6M Return vs Nifty Z-Score])</f>
        <v>553</v>
      </c>
      <c r="AU662">
        <f>_xlfn.RANK.AVG(Table2[[#This Row],[Sharpe Ratio Z-Score]],Table2[Sharpe Ratio Z-Score])</f>
        <v>710</v>
      </c>
      <c r="AV662">
        <f>(Table2[[#This Row],[Rank 1Y]]+Table2[[#This Row],[Rank 6M]]+Table2[[#This Row],[Rank Sharpe]])/3</f>
        <v>607</v>
      </c>
    </row>
    <row r="663" spans="1:48" x14ac:dyDescent="0.3">
      <c r="A663" t="s">
        <v>174</v>
      </c>
      <c r="B663" t="s">
        <v>175</v>
      </c>
      <c r="C663" t="s">
        <v>3170</v>
      </c>
      <c r="D663" t="s">
        <v>40</v>
      </c>
      <c r="E663">
        <v>151779.60405142</v>
      </c>
      <c r="F663">
        <v>701.35</v>
      </c>
      <c r="G663">
        <v>-19.436534092828801</v>
      </c>
      <c r="H663">
        <f>(Table2[[#This Row],[1Y Return vs Nifty]]-AVERAGE(Table2[1Y Return vs Nifty]))/_xlfn.STDEV.P(Table2[1Y Return vs Nifty])</f>
        <v>-0.79066603525096346</v>
      </c>
      <c r="I663">
        <v>0.55420007745278999</v>
      </c>
      <c r="J663">
        <f>(Table2[[#This Row],[1M Return vs Nifty]]-AVERAGE(Table2[1M Return vs Nifty]))/_xlfn.STDEV.P(Table2[1M Return vs Nifty])</f>
        <v>-0.18993435287814472</v>
      </c>
      <c r="K663">
        <v>-4.6527680801998601</v>
      </c>
      <c r="L663">
        <f>(Table2[[#This Row],[6M Return vs Nifty]]-AVERAGE(Table2[6M Return vs Nifty]))/_xlfn.STDEV.P(Table2[6M Return vs Nifty])</f>
        <v>-0.64310868355485951</v>
      </c>
      <c r="M663">
        <v>-6.8864630031177301</v>
      </c>
      <c r="N663">
        <f>(Table2[[#This Row],[1W Return vs Nifty]]-AVERAGE(Table2[1W Return vs Nifty]))/_xlfn.STDEV.P(Table2[1W Return vs Nifty])</f>
        <v>-1.6757106753960223</v>
      </c>
      <c r="O663">
        <v>718.94</v>
      </c>
      <c r="P663">
        <v>693.24443532233397</v>
      </c>
      <c r="Q663">
        <v>638.53607347213404</v>
      </c>
      <c r="R663">
        <v>36.452926224583301</v>
      </c>
      <c r="S663" s="1">
        <f>(Table2[[#This Row],[Close Price]]-Table2[[#This Row],[20D EMA]])/Table2[[#This Row],[20D EMA]]</f>
        <v>-2.4466575792138467E-2</v>
      </c>
      <c r="T663" s="1">
        <f>(Table2[[#This Row],[Close Price]]-Table2[[#This Row],[50D EMA]])/Table2[[#This Row],[50D EMA]]</f>
        <v>1.1692217441164535E-2</v>
      </c>
      <c r="U663" s="1">
        <f>(Table2[[#This Row],[Close Price]]-Table2[[#This Row],[200D EMA]])/Table2[[#This Row],[200D EMA]]</f>
        <v>9.8371774340494184E-2</v>
      </c>
      <c r="V663">
        <v>0.72628767118912896</v>
      </c>
      <c r="W663">
        <v>698</v>
      </c>
      <c r="X663">
        <v>709.2</v>
      </c>
      <c r="Y663">
        <v>698</v>
      </c>
      <c r="Z663">
        <v>709.2</v>
      </c>
      <c r="AA663">
        <v>696</v>
      </c>
      <c r="AB663">
        <v>761.2</v>
      </c>
      <c r="AC663" s="1">
        <f>(Table2[[#This Row],[Close Price]]/Table2[[#This Row],[Day Low]])-1</f>
        <v>4.7994269340974061E-3</v>
      </c>
      <c r="AD663" s="1">
        <f>(Table2[[#This Row],[Day High]]/Table2[[#This Row],[Close Price]])-1</f>
        <v>1.1192699793255878E-2</v>
      </c>
      <c r="AE663" s="1">
        <f>(Table2[[#This Row],[Close Price]]/Table2[[#This Row],[Current Week Low]])-1</f>
        <v>4.7994269340974061E-3</v>
      </c>
      <c r="AF663" s="1">
        <f>(Table2[[#This Row],[Current Week High]]/Table2[[#This Row],[Close Price]])-1</f>
        <v>1.1192699793255878E-2</v>
      </c>
      <c r="AG663" s="1">
        <f>(Table2[[#This Row],[Close Price]]/Table2[[#This Row],[Current Month Low]])-1</f>
        <v>7.6867816091954477E-3</v>
      </c>
      <c r="AH663" s="1">
        <f>(Table2[[#This Row],[Current Month High]]/Table2[[#This Row],[Close Price]])-1</f>
        <v>8.5335424538390381E-2</v>
      </c>
      <c r="AI663">
        <v>8.5335424538390292</v>
      </c>
      <c r="AJ663">
        <v>37.143136488071903</v>
      </c>
      <c r="AK663" t="str">
        <f>IF(AND(Table2[[#This Row],[20D EMA]]&gt;Table2[[#This Row],[50D EMA]],Table2[[#This Row],[50D EMA]]&gt;Table2[[#This Row],[200D EMA]]),"Uptrend","Downtrend/NoTrend")</f>
        <v>Uptrend</v>
      </c>
      <c r="AL663">
        <v>0.16</v>
      </c>
      <c r="AM663" t="s">
        <v>3216</v>
      </c>
      <c r="AN663">
        <v>-4.82</v>
      </c>
      <c r="AO663" t="s">
        <v>3215</v>
      </c>
      <c r="AP663">
        <v>-6.3704744189344006E-2</v>
      </c>
      <c r="AQ663">
        <f>(Table2[[#This Row],[Sharpe Ratio]]-AVERAGE(Table2[Sharpe Ratio]))/_xlfn.STDEV.P(Table2[Sharpe Ratio])</f>
        <v>-1.4766376769545921</v>
      </c>
      <c r="AR6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-4.7760574240345814</v>
      </c>
      <c r="AS663">
        <f>_xlfn.RANK.AVG(Table2[[#This Row],[1Y Return vs Nifty Z-Score]],Table2[1Y Return vs Nifty Z-Score])</f>
        <v>602</v>
      </c>
      <c r="AT663">
        <f>_xlfn.RANK.AVG(Table2[[#This Row],[6M Return vs Nifty Z-Score]],Table2[6M Return vs Nifty Z-Score])</f>
        <v>539</v>
      </c>
      <c r="AU663">
        <f>_xlfn.RANK.AVG(Table2[[#This Row],[Sharpe Ratio Z-Score]],Table2[Sharpe Ratio Z-Score])</f>
        <v>682</v>
      </c>
      <c r="AV663">
        <f>(Table2[[#This Row],[Rank 1Y]]+Table2[[#This Row],[Rank 6M]]+Table2[[#This Row],[Rank Sharpe]])/3</f>
        <v>607.66666666666663</v>
      </c>
    </row>
    <row r="664" spans="1:48" x14ac:dyDescent="0.3">
      <c r="A664" t="s">
        <v>2343</v>
      </c>
      <c r="B664" t="s">
        <v>2344</v>
      </c>
      <c r="C664" t="s">
        <v>3180</v>
      </c>
      <c r="D664" t="s">
        <v>211</v>
      </c>
      <c r="E664">
        <v>2361.69822256</v>
      </c>
      <c r="F664">
        <v>314.05</v>
      </c>
      <c r="G664">
        <v>-38.010769839112001</v>
      </c>
      <c r="H664">
        <f>(Table2[[#This Row],[1Y Return vs Nifty]]-AVERAGE(Table2[1Y Return vs Nifty]))/_xlfn.STDEV.P(Table2[1Y Return vs Nifty])</f>
        <v>-1.0999017482851499</v>
      </c>
      <c r="I664">
        <v>1.565724106644</v>
      </c>
      <c r="J664">
        <f>(Table2[[#This Row],[1M Return vs Nifty]]-AVERAGE(Table2[1M Return vs Nifty]))/_xlfn.STDEV.P(Table2[1M Return vs Nifty])</f>
        <v>-9.2199919679370648E-2</v>
      </c>
      <c r="K664">
        <v>-9.9077972903247993</v>
      </c>
      <c r="L664">
        <f>(Table2[[#This Row],[6M Return vs Nifty]]-AVERAGE(Table2[6M Return vs Nifty]))/_xlfn.STDEV.P(Table2[6M Return vs Nifty])</f>
        <v>-0.7995574353749666</v>
      </c>
      <c r="M664">
        <v>6.0204655086003402</v>
      </c>
      <c r="N664">
        <f>(Table2[[#This Row],[1W Return vs Nifty]]-AVERAGE(Table2[1W Return vs Nifty]))/_xlfn.STDEV.P(Table2[1W Return vs Nifty])</f>
        <v>1.445800692319384</v>
      </c>
      <c r="O664">
        <v>295.08999999999997</v>
      </c>
      <c r="P664">
        <v>296.173762358972</v>
      </c>
      <c r="Q664">
        <v>313.53795245209801</v>
      </c>
      <c r="R664">
        <v>75.991457205916802</v>
      </c>
      <c r="S664" s="1">
        <f>(Table2[[#This Row],[Close Price]]-Table2[[#This Row],[20D EMA]])/Table2[[#This Row],[20D EMA]]</f>
        <v>6.4251584262428538E-2</v>
      </c>
      <c r="T664" s="1">
        <f>(Table2[[#This Row],[Close Price]]-Table2[[#This Row],[50D EMA]])/Table2[[#This Row],[50D EMA]]</f>
        <v>6.0357262907581415E-2</v>
      </c>
      <c r="U664" s="1">
        <f>(Table2[[#This Row],[Close Price]]-Table2[[#This Row],[200D EMA]])/Table2[[#This Row],[200D EMA]]</f>
        <v>1.633127804456879E-3</v>
      </c>
      <c r="V664">
        <v>0.80211077406849396</v>
      </c>
      <c r="W664">
        <v>305.8</v>
      </c>
      <c r="X664">
        <v>316</v>
      </c>
      <c r="Y664">
        <v>305.8</v>
      </c>
      <c r="Z664">
        <v>316</v>
      </c>
      <c r="AA664">
        <v>279.25</v>
      </c>
      <c r="AB664">
        <v>316</v>
      </c>
      <c r="AC664" s="1">
        <f>(Table2[[#This Row],[Close Price]]/Table2[[#This Row],[Day Low]])-1</f>
        <v>2.6978417266187105E-2</v>
      </c>
      <c r="AD664" s="1">
        <f>(Table2[[#This Row],[Day High]]/Table2[[#This Row],[Close Price]])-1</f>
        <v>6.2092023563127263E-3</v>
      </c>
      <c r="AE664" s="1">
        <f>(Table2[[#This Row],[Close Price]]/Table2[[#This Row],[Current Week Low]])-1</f>
        <v>2.6978417266187105E-2</v>
      </c>
      <c r="AF664" s="1">
        <f>(Table2[[#This Row],[Current Week High]]/Table2[[#This Row],[Close Price]])-1</f>
        <v>6.2092023563127263E-3</v>
      </c>
      <c r="AG664" s="1">
        <f>(Table2[[#This Row],[Close Price]]/Table2[[#This Row],[Current Month Low]])-1</f>
        <v>0.12461951656222037</v>
      </c>
      <c r="AH664" s="1">
        <f>(Table2[[#This Row],[Current Month High]]/Table2[[#This Row],[Close Price]])-1</f>
        <v>6.2092023563127263E-3</v>
      </c>
      <c r="AI664">
        <v>19.4077376213978</v>
      </c>
      <c r="AJ664">
        <v>27.948665716031702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-0.06</v>
      </c>
      <c r="AM664" t="s">
        <v>3215</v>
      </c>
      <c r="AN664">
        <v>9.5</v>
      </c>
      <c r="AO664" t="s">
        <v>3216</v>
      </c>
      <c r="AQ664">
        <f>(Table2[[#This Row],[Sharpe Ratio]]-AVERAGE(Table2[Sharpe Ratio]))/_xlfn.STDEV.P(Table2[Sharpe Ratio])</f>
        <v>-0.73562862250492933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690</v>
      </c>
      <c r="AT664">
        <f>_xlfn.RANK.AVG(Table2[[#This Row],[6M Return vs Nifty Z-Score]],Table2[6M Return vs Nifty Z-Score])</f>
        <v>589</v>
      </c>
      <c r="AU664">
        <f>_xlfn.RANK.AVG(Table2[[#This Row],[Sharpe Ratio Z-Score]],Table2[Sharpe Ratio Z-Score])</f>
        <v>551.5</v>
      </c>
      <c r="AV664">
        <f>(Table2[[#This Row],[Rank 1Y]]+Table2[[#This Row],[Rank 6M]]+Table2[[#This Row],[Rank Sharpe]])/3</f>
        <v>610.16666666666663</v>
      </c>
    </row>
    <row r="665" spans="1:48" x14ac:dyDescent="0.3">
      <c r="A665" t="s">
        <v>2393</v>
      </c>
      <c r="B665" t="s">
        <v>2394</v>
      </c>
      <c r="C665" t="s">
        <v>3178</v>
      </c>
      <c r="D665" t="s">
        <v>75</v>
      </c>
      <c r="E665">
        <v>2251.052764</v>
      </c>
      <c r="F665">
        <v>87.27</v>
      </c>
      <c r="G665">
        <v>-48.445460379751196</v>
      </c>
      <c r="H665">
        <f>(Table2[[#This Row],[1Y Return vs Nifty]]-AVERAGE(Table2[1Y Return vs Nifty]))/_xlfn.STDEV.P(Table2[1Y Return vs Nifty])</f>
        <v>-1.2736251258551441</v>
      </c>
      <c r="I665">
        <v>-7.2842389580267097</v>
      </c>
      <c r="J665">
        <f>(Table2[[#This Row],[1M Return vs Nifty]]-AVERAGE(Table2[1M Return vs Nifty]))/_xlfn.STDEV.P(Table2[1M Return vs Nifty])</f>
        <v>-0.94729193825184799</v>
      </c>
      <c r="K665">
        <v>-16.3127725645673</v>
      </c>
      <c r="L665">
        <f>(Table2[[#This Row],[6M Return vs Nifty]]-AVERAGE(Table2[6M Return vs Nifty]))/_xlfn.STDEV.P(Table2[6M Return vs Nifty])</f>
        <v>-0.99024151095788082</v>
      </c>
      <c r="M665">
        <v>-1.5523901640467901</v>
      </c>
      <c r="N665">
        <f>(Table2[[#This Row],[1W Return vs Nifty]]-AVERAGE(Table2[1W Return vs Nifty]))/_xlfn.STDEV.P(Table2[1W Return vs Nifty])</f>
        <v>-0.38567726518032075</v>
      </c>
      <c r="O665">
        <v>89.25</v>
      </c>
      <c r="P665">
        <v>91.734431077879904</v>
      </c>
      <c r="Q665">
        <v>97.464446257487396</v>
      </c>
      <c r="R665">
        <v>36.987514559473503</v>
      </c>
      <c r="S665" s="1">
        <f>(Table2[[#This Row],[Close Price]]-Table2[[#This Row],[20D EMA]])/Table2[[#This Row],[20D EMA]]</f>
        <v>-2.2184873949579877E-2</v>
      </c>
      <c r="T665" s="1">
        <f>(Table2[[#This Row],[Close Price]]-Table2[[#This Row],[50D EMA]])/Table2[[#This Row],[50D EMA]]</f>
        <v>-4.8666907565925101E-2</v>
      </c>
      <c r="U665" s="1">
        <f>(Table2[[#This Row],[Close Price]]-Table2[[#This Row],[200D EMA]])/Table2[[#This Row],[200D EMA]]</f>
        <v>-0.10459656468529152</v>
      </c>
      <c r="V665">
        <v>0.37486839265348998</v>
      </c>
      <c r="W665">
        <v>87</v>
      </c>
      <c r="X665">
        <v>89.2</v>
      </c>
      <c r="Y665">
        <v>87</v>
      </c>
      <c r="Z665">
        <v>89.2</v>
      </c>
      <c r="AA665">
        <v>85.74</v>
      </c>
      <c r="AB665">
        <v>91.4</v>
      </c>
      <c r="AC665" s="1">
        <f>(Table2[[#This Row],[Close Price]]/Table2[[#This Row],[Day Low]])-1</f>
        <v>3.1034482758620641E-3</v>
      </c>
      <c r="AD665" s="1">
        <f>(Table2[[#This Row],[Day High]]/Table2[[#This Row],[Close Price]])-1</f>
        <v>2.2115274435659638E-2</v>
      </c>
      <c r="AE665" s="1">
        <f>(Table2[[#This Row],[Close Price]]/Table2[[#This Row],[Current Week Low]])-1</f>
        <v>3.1034482758620641E-3</v>
      </c>
      <c r="AF665" s="1">
        <f>(Table2[[#This Row],[Current Week High]]/Table2[[#This Row],[Close Price]])-1</f>
        <v>2.2115274435659638E-2</v>
      </c>
      <c r="AG665" s="1">
        <f>(Table2[[#This Row],[Close Price]]/Table2[[#This Row],[Current Month Low]])-1</f>
        <v>1.7844646606018255E-2</v>
      </c>
      <c r="AH665" s="1">
        <f>(Table2[[#This Row],[Current Month High]]/Table2[[#This Row],[Close Price]])-1</f>
        <v>4.7324395554027898E-2</v>
      </c>
      <c r="AI665">
        <v>78.755586112065998</v>
      </c>
      <c r="AJ665">
        <v>5.2714113389625803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-0.16</v>
      </c>
      <c r="AM665" t="s">
        <v>3215</v>
      </c>
      <c r="AN665">
        <v>-2.19</v>
      </c>
      <c r="AO665" t="s">
        <v>3215</v>
      </c>
      <c r="AP665">
        <v>2.6446545007423002E-2</v>
      </c>
      <c r="AQ665">
        <f>(Table2[[#This Row],[Sharpe Ratio]]-AVERAGE(Table2[Sharpe Ratio]))/_xlfn.STDEV.P(Table2[Sharpe Ratio])</f>
        <v>-0.42800429155770581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718</v>
      </c>
      <c r="AT665">
        <f>_xlfn.RANK.AVG(Table2[[#This Row],[6M Return vs Nifty Z-Score]],Table2[6M Return vs Nifty Z-Score])</f>
        <v>656</v>
      </c>
      <c r="AU665">
        <f>_xlfn.RANK.AVG(Table2[[#This Row],[Sharpe Ratio Z-Score]],Table2[Sharpe Ratio Z-Score])</f>
        <v>457</v>
      </c>
      <c r="AV665">
        <f>(Table2[[#This Row],[Rank 1Y]]+Table2[[#This Row],[Rank 6M]]+Table2[[#This Row],[Rank Sharpe]])/3</f>
        <v>610.33333333333337</v>
      </c>
    </row>
    <row r="666" spans="1:48" x14ac:dyDescent="0.3">
      <c r="A666" t="s">
        <v>1052</v>
      </c>
      <c r="B666" t="s">
        <v>1053</v>
      </c>
      <c r="C666" t="s">
        <v>3170</v>
      </c>
      <c r="D666" t="s">
        <v>24</v>
      </c>
      <c r="E666">
        <v>13013.030591678</v>
      </c>
      <c r="F666">
        <v>214.92</v>
      </c>
      <c r="G666">
        <v>-32.367717064196903</v>
      </c>
      <c r="H666">
        <f>(Table2[[#This Row],[1Y Return vs Nifty]]-AVERAGE(Table2[1Y Return vs Nifty]))/_xlfn.STDEV.P(Table2[1Y Return vs Nifty])</f>
        <v>-1.0059526096838696</v>
      </c>
      <c r="I666">
        <v>-0.18988712574875999</v>
      </c>
      <c r="J666">
        <f>(Table2[[#This Row],[1M Return vs Nifty]]-AVERAGE(Table2[1M Return vs Nifty]))/_xlfn.STDEV.P(Table2[1M Return vs Nifty])</f>
        <v>-0.2618287804514689</v>
      </c>
      <c r="K666">
        <v>-19.504285302431398</v>
      </c>
      <c r="L666">
        <f>(Table2[[#This Row],[6M Return vs Nifty]]-AVERAGE(Table2[6M Return vs Nifty]))/_xlfn.STDEV.P(Table2[6M Return vs Nifty])</f>
        <v>-1.0852568123561654</v>
      </c>
      <c r="M666">
        <v>-0.38804668425586503</v>
      </c>
      <c r="N666">
        <f>(Table2[[#This Row],[1W Return vs Nifty]]-AVERAGE(Table2[1W Return vs Nifty]))/_xlfn.STDEV.P(Table2[1W Return vs Nifty])</f>
        <v>-0.10408343712177455</v>
      </c>
      <c r="O666">
        <v>218.32</v>
      </c>
      <c r="P666">
        <v>226.695929268703</v>
      </c>
      <c r="Q666">
        <v>237.29532987500099</v>
      </c>
      <c r="R666">
        <v>43.1473565821817</v>
      </c>
      <c r="S666" s="1">
        <f>(Table2[[#This Row],[Close Price]]-Table2[[#This Row],[20D EMA]])/Table2[[#This Row],[20D EMA]]</f>
        <v>-1.5573470135580825E-2</v>
      </c>
      <c r="T666" s="1">
        <f>(Table2[[#This Row],[Close Price]]-Table2[[#This Row],[50D EMA]])/Table2[[#This Row],[50D EMA]]</f>
        <v>-5.1945922922793132E-2</v>
      </c>
      <c r="U666" s="1">
        <f>(Table2[[#This Row],[Close Price]]-Table2[[#This Row],[200D EMA]])/Table2[[#This Row],[200D EMA]]</f>
        <v>-9.4293174192629725E-2</v>
      </c>
      <c r="V666">
        <v>0.70888018316513901</v>
      </c>
      <c r="W666">
        <v>214</v>
      </c>
      <c r="X666">
        <v>217.15</v>
      </c>
      <c r="Y666">
        <v>214</v>
      </c>
      <c r="Z666">
        <v>217.15</v>
      </c>
      <c r="AA666">
        <v>207.65</v>
      </c>
      <c r="AB666">
        <v>229</v>
      </c>
      <c r="AC666" s="1">
        <f>(Table2[[#This Row],[Close Price]]/Table2[[#This Row],[Day Low]])-1</f>
        <v>4.2990654205607992E-3</v>
      </c>
      <c r="AD666" s="1">
        <f>(Table2[[#This Row],[Day High]]/Table2[[#This Row],[Close Price]])-1</f>
        <v>1.0375953843290597E-2</v>
      </c>
      <c r="AE666" s="1">
        <f>(Table2[[#This Row],[Close Price]]/Table2[[#This Row],[Current Week Low]])-1</f>
        <v>4.2990654205607992E-3</v>
      </c>
      <c r="AF666" s="1">
        <f>(Table2[[#This Row],[Current Week High]]/Table2[[#This Row],[Close Price]])-1</f>
        <v>1.0375953843290597E-2</v>
      </c>
      <c r="AG666" s="1">
        <f>(Table2[[#This Row],[Close Price]]/Table2[[#This Row],[Current Month Low]])-1</f>
        <v>3.5010835540572938E-2</v>
      </c>
      <c r="AH666" s="1">
        <f>(Table2[[#This Row],[Current Month High]]/Table2[[#This Row],[Close Price]])-1</f>
        <v>6.5512748929834386E-2</v>
      </c>
      <c r="AI666">
        <v>39.912525590917497</v>
      </c>
      <c r="AJ666">
        <v>4.7113276492082701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-0.17</v>
      </c>
      <c r="AM666" t="s">
        <v>3215</v>
      </c>
      <c r="AN666">
        <v>-5.23</v>
      </c>
      <c r="AO666" t="s">
        <v>3215</v>
      </c>
      <c r="AP666">
        <v>1.7365906452860999E-2</v>
      </c>
      <c r="AQ666">
        <f>(Table2[[#This Row],[Sharpe Ratio]]-AVERAGE(Table2[Sharpe Ratio]))/_xlfn.STDEV.P(Table2[Sharpe Ratio])</f>
        <v>-0.53362963351207615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673</v>
      </c>
      <c r="AT666">
        <f>_xlfn.RANK.AVG(Table2[[#This Row],[6M Return vs Nifty Z-Score]],Table2[6M Return vs Nifty Z-Score])</f>
        <v>678</v>
      </c>
      <c r="AU666">
        <f>_xlfn.RANK.AVG(Table2[[#This Row],[Sharpe Ratio Z-Score]],Table2[Sharpe Ratio Z-Score])</f>
        <v>481</v>
      </c>
      <c r="AV666">
        <f>(Table2[[#This Row],[Rank 1Y]]+Table2[[#This Row],[Rank 6M]]+Table2[[#This Row],[Rank Sharpe]])/3</f>
        <v>610.66666666666663</v>
      </c>
    </row>
    <row r="667" spans="1:48" x14ac:dyDescent="0.3">
      <c r="A667" t="s">
        <v>1500</v>
      </c>
      <c r="B667" t="s">
        <v>1501</v>
      </c>
      <c r="C667" t="s">
        <v>3172</v>
      </c>
      <c r="D667" t="s">
        <v>372</v>
      </c>
      <c r="E667">
        <v>6962.8305146399998</v>
      </c>
      <c r="F667">
        <v>322.14999999999998</v>
      </c>
      <c r="G667">
        <v>-47.820471617842102</v>
      </c>
      <c r="H667">
        <f>(Table2[[#This Row],[1Y Return vs Nifty]]-AVERAGE(Table2[1Y Return vs Nifty]))/_xlfn.STDEV.P(Table2[1Y Return vs Nifty])</f>
        <v>-1.2632199146762138</v>
      </c>
      <c r="I667">
        <v>2.5042463077936699</v>
      </c>
      <c r="J667">
        <f>(Table2[[#This Row],[1M Return vs Nifty]]-AVERAGE(Table2[1M Return vs Nifty]))/_xlfn.STDEV.P(Table2[1M Return vs Nifty])</f>
        <v>-1.5189939408386229E-3</v>
      </c>
      <c r="K667">
        <v>-4.0187099118819702</v>
      </c>
      <c r="L667">
        <f>(Table2[[#This Row],[6M Return vs Nifty]]-AVERAGE(Table2[6M Return vs Nifty]))/_xlfn.STDEV.P(Table2[6M Return vs Nifty])</f>
        <v>-0.62423198372157385</v>
      </c>
      <c r="M667">
        <v>-0.96532612443018295</v>
      </c>
      <c r="N667">
        <f>(Table2[[#This Row],[1W Return vs Nifty]]-AVERAGE(Table2[1W Return vs Nifty]))/_xlfn.STDEV.P(Table2[1W Return vs Nifty])</f>
        <v>-0.24369715956677887</v>
      </c>
      <c r="O667">
        <v>303.56</v>
      </c>
      <c r="P667">
        <v>300.87617666324201</v>
      </c>
      <c r="Q667">
        <v>315.12663202075203</v>
      </c>
      <c r="R667">
        <v>55.152548054803098</v>
      </c>
      <c r="S667" s="1">
        <f>(Table2[[#This Row],[Close Price]]-Table2[[#This Row],[20D EMA]])/Table2[[#This Row],[20D EMA]]</f>
        <v>6.1239952562919933E-2</v>
      </c>
      <c r="T667" s="1">
        <f>(Table2[[#This Row],[Close Price]]-Table2[[#This Row],[50D EMA]])/Table2[[#This Row],[50D EMA]]</f>
        <v>7.0706240596007247E-2</v>
      </c>
      <c r="U667" s="1">
        <f>(Table2[[#This Row],[Close Price]]-Table2[[#This Row],[200D EMA]])/Table2[[#This Row],[200D EMA]]</f>
        <v>2.2287446586823044E-2</v>
      </c>
      <c r="V667">
        <v>0.89484273175371198</v>
      </c>
      <c r="W667">
        <v>313.60000000000002</v>
      </c>
      <c r="X667">
        <v>327.60000000000002</v>
      </c>
      <c r="Y667">
        <v>313.60000000000002</v>
      </c>
      <c r="Z667">
        <v>327.60000000000002</v>
      </c>
      <c r="AA667">
        <v>299.64999999999998</v>
      </c>
      <c r="AB667">
        <v>327.60000000000002</v>
      </c>
      <c r="AC667" s="1">
        <f>(Table2[[#This Row],[Close Price]]/Table2[[#This Row],[Day Low]])-1</f>
        <v>2.7264030612244694E-2</v>
      </c>
      <c r="AD667" s="1">
        <f>(Table2[[#This Row],[Day High]]/Table2[[#This Row],[Close Price]])-1</f>
        <v>1.691758497594309E-2</v>
      </c>
      <c r="AE667" s="1">
        <f>(Table2[[#This Row],[Close Price]]/Table2[[#This Row],[Current Week Low]])-1</f>
        <v>2.7264030612244694E-2</v>
      </c>
      <c r="AF667" s="1">
        <f>(Table2[[#This Row],[Current Week High]]/Table2[[#This Row],[Close Price]])-1</f>
        <v>1.691758497594309E-2</v>
      </c>
      <c r="AG667" s="1">
        <f>(Table2[[#This Row],[Close Price]]/Table2[[#This Row],[Current Month Low]])-1</f>
        <v>7.5087602202569714E-2</v>
      </c>
      <c r="AH667" s="1">
        <f>(Table2[[#This Row],[Current Month High]]/Table2[[#This Row],[Close Price]])-1</f>
        <v>1.691758497594309E-2</v>
      </c>
      <c r="AI667">
        <v>32.841843861555098</v>
      </c>
      <c r="AJ667">
        <v>24.7917877203176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-0.01</v>
      </c>
      <c r="AM667" t="s">
        <v>3215</v>
      </c>
      <c r="AN667">
        <v>7.62</v>
      </c>
      <c r="AO667" t="s">
        <v>3216</v>
      </c>
      <c r="AP667">
        <v>-3.5966041733010001E-3</v>
      </c>
      <c r="AQ667">
        <f>(Table2[[#This Row],[Sharpe Ratio]]-AVERAGE(Table2[Sharpe Ratio]))/_xlfn.STDEV.P(Table2[Sharpe Ratio])</f>
        <v>-0.77746406649896216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716</v>
      </c>
      <c r="AT667">
        <f>_xlfn.RANK.AVG(Table2[[#This Row],[6M Return vs Nifty Z-Score]],Table2[6M Return vs Nifty Z-Score])</f>
        <v>532</v>
      </c>
      <c r="AU667">
        <f>_xlfn.RANK.AVG(Table2[[#This Row],[Sharpe Ratio Z-Score]],Table2[Sharpe Ratio Z-Score])</f>
        <v>587</v>
      </c>
      <c r="AV667">
        <f>(Table2[[#This Row],[Rank 1Y]]+Table2[[#This Row],[Rank 6M]]+Table2[[#This Row],[Rank Sharpe]])/3</f>
        <v>611.66666666666663</v>
      </c>
    </row>
    <row r="668" spans="1:48" x14ac:dyDescent="0.3">
      <c r="A668" t="s">
        <v>49</v>
      </c>
      <c r="B668" t="s">
        <v>50</v>
      </c>
      <c r="C668" t="s">
        <v>3170</v>
      </c>
      <c r="D668" t="s">
        <v>51</v>
      </c>
      <c r="E668">
        <v>469959.28076825</v>
      </c>
      <c r="F668">
        <v>7345.75</v>
      </c>
      <c r="G668">
        <v>-28.397634444207799</v>
      </c>
      <c r="H668">
        <f>(Table2[[#This Row],[1Y Return vs Nifty]]-AVERAGE(Table2[1Y Return vs Nifty]))/_xlfn.STDEV.P(Table2[1Y Return vs Nifty])</f>
        <v>-0.93985614431287157</v>
      </c>
      <c r="I668">
        <v>13.2870131731126</v>
      </c>
      <c r="J668">
        <f>(Table2[[#This Row],[1M Return vs Nifty]]-AVERAGE(Table2[1M Return vs Nifty]))/_xlfn.STDEV.P(Table2[1M Return vs Nifty])</f>
        <v>1.0403224032814284</v>
      </c>
      <c r="K668">
        <v>-2.3276012551466598</v>
      </c>
      <c r="L668">
        <f>(Table2[[#This Row],[6M Return vs Nifty]]-AVERAGE(Table2[6M Return vs Nifty]))/_xlfn.STDEV.P(Table2[6M Return vs Nifty])</f>
        <v>-0.57388557688740005</v>
      </c>
      <c r="M668">
        <v>1.9391164762516599</v>
      </c>
      <c r="N668">
        <f>(Table2[[#This Row],[1W Return vs Nifty]]-AVERAGE(Table2[1W Return vs Nifty]))/_xlfn.STDEV.P(Table2[1W Return vs Nifty])</f>
        <v>0.45873569164752154</v>
      </c>
      <c r="O668">
        <v>7184.74</v>
      </c>
      <c r="P668">
        <v>7024.2982263087397</v>
      </c>
      <c r="Q668">
        <v>6989.6041604346801</v>
      </c>
      <c r="R668">
        <v>78.022858564004096</v>
      </c>
      <c r="S668" s="1">
        <f>(Table2[[#This Row],[Close Price]]-Table2[[#This Row],[20D EMA]])/Table2[[#This Row],[20D EMA]]</f>
        <v>2.2409996743097207E-2</v>
      </c>
      <c r="T668" s="1">
        <f>(Table2[[#This Row],[Close Price]]-Table2[[#This Row],[50D EMA]])/Table2[[#This Row],[50D EMA]]</f>
        <v>4.5762831151914637E-2</v>
      </c>
      <c r="U668" s="1">
        <f>(Table2[[#This Row],[Close Price]]-Table2[[#This Row],[200D EMA]])/Table2[[#This Row],[200D EMA]]</f>
        <v>5.095364936133541E-2</v>
      </c>
      <c r="V668">
        <v>1.4035982161259499</v>
      </c>
      <c r="W668">
        <v>7322</v>
      </c>
      <c r="X668">
        <v>7680</v>
      </c>
      <c r="Y668">
        <v>7322</v>
      </c>
      <c r="Z668">
        <v>7680</v>
      </c>
      <c r="AA668">
        <v>7193</v>
      </c>
      <c r="AB668">
        <v>7680</v>
      </c>
      <c r="AC668" s="1">
        <f>(Table2[[#This Row],[Close Price]]/Table2[[#This Row],[Day Low]])-1</f>
        <v>3.2436492761540592E-3</v>
      </c>
      <c r="AD668" s="1">
        <f>(Table2[[#This Row],[Day High]]/Table2[[#This Row],[Close Price]])-1</f>
        <v>4.5502501446414545E-2</v>
      </c>
      <c r="AE668" s="1">
        <f>(Table2[[#This Row],[Close Price]]/Table2[[#This Row],[Current Week Low]])-1</f>
        <v>3.2436492761540592E-3</v>
      </c>
      <c r="AF668" s="1">
        <f>(Table2[[#This Row],[Current Week High]]/Table2[[#This Row],[Close Price]])-1</f>
        <v>4.5502501446414545E-2</v>
      </c>
      <c r="AG668" s="1">
        <f>(Table2[[#This Row],[Close Price]]/Table2[[#This Row],[Current Month Low]])-1</f>
        <v>2.1235923814819868E-2</v>
      </c>
      <c r="AH668" s="1">
        <f>(Table2[[#This Row],[Current Month High]]/Table2[[#This Row],[Close Price]])-1</f>
        <v>4.5502501446414545E-2</v>
      </c>
      <c r="AI668">
        <v>11.5202668209508</v>
      </c>
      <c r="AJ668">
        <v>18.713436116228699</v>
      </c>
      <c r="AK668" t="str">
        <f>IF(AND(Table2[[#This Row],[20D EMA]]&gt;Table2[[#This Row],[50D EMA]],Table2[[#This Row],[50D EMA]]&gt;Table2[[#This Row],[200D EMA]]),"Uptrend","Downtrend/NoTrend")</f>
        <v>Uptrend</v>
      </c>
      <c r="AL668">
        <v>0.01</v>
      </c>
      <c r="AM668" t="s">
        <v>3216</v>
      </c>
      <c r="AN668">
        <v>4</v>
      </c>
      <c r="AO668" t="s">
        <v>3216</v>
      </c>
      <c r="AP668">
        <v>-5.2587978593255001E-2</v>
      </c>
      <c r="AQ668">
        <f>(Table2[[#This Row],[Sharpe Ratio]]-AVERAGE(Table2[Sharpe Ratio]))/_xlfn.STDEV.P(Table2[Sharpe Ratio])</f>
        <v>-1.3473282500395027</v>
      </c>
      <c r="AR6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-1.3620118763108242</v>
      </c>
      <c r="AS668">
        <f>_xlfn.RANK.AVG(Table2[[#This Row],[1Y Return vs Nifty Z-Score]],Table2[1Y Return vs Nifty Z-Score])</f>
        <v>655</v>
      </c>
      <c r="AT668">
        <f>_xlfn.RANK.AVG(Table2[[#This Row],[6M Return vs Nifty Z-Score]],Table2[6M Return vs Nifty Z-Score])</f>
        <v>512</v>
      </c>
      <c r="AU668">
        <f>_xlfn.RANK.AVG(Table2[[#This Row],[Sharpe Ratio Z-Score]],Table2[Sharpe Ratio Z-Score])</f>
        <v>669</v>
      </c>
      <c r="AV668">
        <f>(Table2[[#This Row],[Rank 1Y]]+Table2[[#This Row],[Rank 6M]]+Table2[[#This Row],[Rank Sharpe]])/3</f>
        <v>612</v>
      </c>
    </row>
    <row r="669" spans="1:48" x14ac:dyDescent="0.3">
      <c r="A669" t="s">
        <v>422</v>
      </c>
      <c r="B669" t="s">
        <v>423</v>
      </c>
      <c r="C669" t="s">
        <v>3170</v>
      </c>
      <c r="D669" t="s">
        <v>24</v>
      </c>
      <c r="E669">
        <v>54920.597815654</v>
      </c>
      <c r="F669">
        <v>73.739999999999995</v>
      </c>
      <c r="G669">
        <v>-46.547095706399602</v>
      </c>
      <c r="H669">
        <f>(Table2[[#This Row],[1Y Return vs Nifty]]-AVERAGE(Table2[1Y Return vs Nifty]))/_xlfn.STDEV.P(Table2[1Y Return vs Nifty])</f>
        <v>-1.2420199410506894</v>
      </c>
      <c r="I669">
        <v>-0.89151749307343997</v>
      </c>
      <c r="J669">
        <f>(Table2[[#This Row],[1M Return vs Nifty]]-AVERAGE(Table2[1M Return vs Nifty]))/_xlfn.STDEV.P(Table2[1M Return vs Nifty])</f>
        <v>-0.32962098734580725</v>
      </c>
      <c r="K669">
        <v>-20.659248807405699</v>
      </c>
      <c r="L669">
        <f>(Table2[[#This Row],[6M Return vs Nifty]]-AVERAGE(Table2[6M Return vs Nifty]))/_xlfn.STDEV.P(Table2[6M Return vs Nifty])</f>
        <v>-1.1196415115701799</v>
      </c>
      <c r="M669">
        <v>-1.90280738143414</v>
      </c>
      <c r="N669">
        <f>(Table2[[#This Row],[1W Return vs Nifty]]-AVERAGE(Table2[1W Return vs Nifty]))/_xlfn.STDEV.P(Table2[1W Return vs Nifty])</f>
        <v>-0.47042487391811882</v>
      </c>
      <c r="O669">
        <v>73.58</v>
      </c>
      <c r="P669">
        <v>74.777985259880793</v>
      </c>
      <c r="Q669">
        <v>78.028573109855799</v>
      </c>
      <c r="R669">
        <v>50.347213262571998</v>
      </c>
      <c r="S669" s="1">
        <f>(Table2[[#This Row],[Close Price]]-Table2[[#This Row],[20D EMA]])/Table2[[#This Row],[20D EMA]]</f>
        <v>2.1745039412883471E-3</v>
      </c>
      <c r="T669" s="1">
        <f>(Table2[[#This Row],[Close Price]]-Table2[[#This Row],[50D EMA]])/Table2[[#This Row],[50D EMA]]</f>
        <v>-1.3880893638327122E-2</v>
      </c>
      <c r="U669" s="1">
        <f>(Table2[[#This Row],[Close Price]]-Table2[[#This Row],[200D EMA]])/Table2[[#This Row],[200D EMA]]</f>
        <v>-5.4961572907631623E-2</v>
      </c>
      <c r="V669">
        <v>0.82062282675649201</v>
      </c>
      <c r="W669">
        <v>73.36</v>
      </c>
      <c r="X669">
        <v>74.53</v>
      </c>
      <c r="Y669">
        <v>73.36</v>
      </c>
      <c r="Z669">
        <v>74.53</v>
      </c>
      <c r="AA669">
        <v>71.36</v>
      </c>
      <c r="AB669">
        <v>75.7</v>
      </c>
      <c r="AC669" s="1">
        <f>(Table2[[#This Row],[Close Price]]/Table2[[#This Row],[Day Low]])-1</f>
        <v>5.1799345692475907E-3</v>
      </c>
      <c r="AD669" s="1">
        <f>(Table2[[#This Row],[Day High]]/Table2[[#This Row],[Close Price]])-1</f>
        <v>1.0713317059940497E-2</v>
      </c>
      <c r="AE669" s="1">
        <f>(Table2[[#This Row],[Close Price]]/Table2[[#This Row],[Current Week Low]])-1</f>
        <v>5.1799345692475907E-3</v>
      </c>
      <c r="AF669" s="1">
        <f>(Table2[[#This Row],[Current Week High]]/Table2[[#This Row],[Close Price]])-1</f>
        <v>1.0713317059940497E-2</v>
      </c>
      <c r="AG669" s="1">
        <f>(Table2[[#This Row],[Close Price]]/Table2[[#This Row],[Current Month Low]])-1</f>
        <v>3.3352017937219758E-2</v>
      </c>
      <c r="AH669" s="1">
        <f>(Table2[[#This Row],[Current Month High]]/Table2[[#This Row],[Close Price]])-1</f>
        <v>2.6579875237320527E-2</v>
      </c>
      <c r="AI669">
        <v>33.441822620016197</v>
      </c>
      <c r="AJ669">
        <v>4.6997018316058403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-0.09</v>
      </c>
      <c r="AM669" t="s">
        <v>3215</v>
      </c>
      <c r="AN669">
        <v>0.7</v>
      </c>
      <c r="AO669" t="s">
        <v>3216</v>
      </c>
      <c r="AP669">
        <v>3.0446632963960999E-2</v>
      </c>
      <c r="AQ669">
        <f>(Table2[[#This Row],[Sharpe Ratio]]-AVERAGE(Table2[Sharpe Ratio]))/_xlfn.STDEV.P(Table2[Sharpe Ratio])</f>
        <v>-0.38147555288826285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711</v>
      </c>
      <c r="AT669">
        <f>_xlfn.RANK.AVG(Table2[[#This Row],[6M Return vs Nifty Z-Score]],Table2[6M Return vs Nifty Z-Score])</f>
        <v>684</v>
      </c>
      <c r="AU669">
        <f>_xlfn.RANK.AVG(Table2[[#This Row],[Sharpe Ratio Z-Score]],Table2[Sharpe Ratio Z-Score])</f>
        <v>442</v>
      </c>
      <c r="AV669">
        <f>(Table2[[#This Row],[Rank 1Y]]+Table2[[#This Row],[Rank 6M]]+Table2[[#This Row],[Rank Sharpe]])/3</f>
        <v>612.33333333333337</v>
      </c>
    </row>
    <row r="670" spans="1:48" x14ac:dyDescent="0.3">
      <c r="A670" t="s">
        <v>354</v>
      </c>
      <c r="B670" t="s">
        <v>355</v>
      </c>
      <c r="C670" t="s">
        <v>3180</v>
      </c>
      <c r="D670" t="s">
        <v>89</v>
      </c>
      <c r="E670">
        <v>72588.290990984999</v>
      </c>
      <c r="F670">
        <v>625.15</v>
      </c>
      <c r="G670">
        <v>-24.5254905871296</v>
      </c>
      <c r="H670">
        <f>(Table2[[#This Row],[1Y Return vs Nifty]]-AVERAGE(Table2[1Y Return vs Nifty]))/_xlfn.STDEV.P(Table2[1Y Return vs Nifty])</f>
        <v>-0.87539022587775495</v>
      </c>
      <c r="I670">
        <v>10.054234573833201</v>
      </c>
      <c r="J670">
        <f>(Table2[[#This Row],[1M Return vs Nifty]]-AVERAGE(Table2[1M Return vs Nifty]))/_xlfn.STDEV.P(Table2[1M Return vs Nifty])</f>
        <v>0.72796819820107272</v>
      </c>
      <c r="K670">
        <v>-2.6694268877103702</v>
      </c>
      <c r="L670">
        <f>(Table2[[#This Row],[6M Return vs Nifty]]-AVERAGE(Table2[6M Return vs Nifty]))/_xlfn.STDEV.P(Table2[6M Return vs Nifty])</f>
        <v>-0.58406215087326363</v>
      </c>
      <c r="M670">
        <v>2.3803711066249398</v>
      </c>
      <c r="N670">
        <f>(Table2[[#This Row],[1W Return vs Nifty]]-AVERAGE(Table2[1W Return vs Nifty]))/_xlfn.STDEV.P(Table2[1W Return vs Nifty])</f>
        <v>0.56545212255645094</v>
      </c>
      <c r="O670">
        <v>591.69000000000005</v>
      </c>
      <c r="P670">
        <v>563.793782920637</v>
      </c>
      <c r="Q670">
        <v>545.591359066922</v>
      </c>
      <c r="R670">
        <v>84.346844687586994</v>
      </c>
      <c r="S670" s="1">
        <f>(Table2[[#This Row],[Close Price]]-Table2[[#This Row],[20D EMA]])/Table2[[#This Row],[20D EMA]]</f>
        <v>5.654988253984336E-2</v>
      </c>
      <c r="T670" s="1">
        <f>(Table2[[#This Row],[Close Price]]-Table2[[#This Row],[50D EMA]])/Table2[[#This Row],[50D EMA]]</f>
        <v>0.10882740984038103</v>
      </c>
      <c r="U670" s="1">
        <f>(Table2[[#This Row],[Close Price]]-Table2[[#This Row],[200D EMA]])/Table2[[#This Row],[200D EMA]]</f>
        <v>0.14582093284824063</v>
      </c>
      <c r="V670">
        <v>1.2409204788741199</v>
      </c>
      <c r="W670">
        <v>618.45000000000005</v>
      </c>
      <c r="X670">
        <v>626.70000000000005</v>
      </c>
      <c r="Y670">
        <v>618.45000000000005</v>
      </c>
      <c r="Z670">
        <v>626.70000000000005</v>
      </c>
      <c r="AA670">
        <v>570.15</v>
      </c>
      <c r="AB670">
        <v>626.9</v>
      </c>
      <c r="AC670" s="1">
        <f>(Table2[[#This Row],[Close Price]]/Table2[[#This Row],[Day Low]])-1</f>
        <v>1.0833535451531873E-2</v>
      </c>
      <c r="AD670" s="1">
        <f>(Table2[[#This Row],[Day High]]/Table2[[#This Row],[Close Price]])-1</f>
        <v>2.4794049428138454E-3</v>
      </c>
      <c r="AE670" s="1">
        <f>(Table2[[#This Row],[Close Price]]/Table2[[#This Row],[Current Week Low]])-1</f>
        <v>1.0833535451531873E-2</v>
      </c>
      <c r="AF670" s="1">
        <f>(Table2[[#This Row],[Current Week High]]/Table2[[#This Row],[Close Price]])-1</f>
        <v>2.4794049428138454E-3</v>
      </c>
      <c r="AG670" s="1">
        <f>(Table2[[#This Row],[Close Price]]/Table2[[#This Row],[Current Month Low]])-1</f>
        <v>9.6465842322196016E-2</v>
      </c>
      <c r="AH670" s="1">
        <f>(Table2[[#This Row],[Current Month High]]/Table2[[#This Row],[Close Price]])-1</f>
        <v>2.7993281612412879E-3</v>
      </c>
      <c r="AI670">
        <v>8.7339038630728592</v>
      </c>
      <c r="AJ670">
        <v>42.403189066059198</v>
      </c>
      <c r="AK670" t="str">
        <f>IF(AND(Table2[[#This Row],[20D EMA]]&gt;Table2[[#This Row],[50D EMA]],Table2[[#This Row],[50D EMA]]&gt;Table2[[#This Row],[200D EMA]]),"Uptrend","Downtrend/NoTrend")</f>
        <v>Uptrend</v>
      </c>
      <c r="AL670">
        <v>0.22</v>
      </c>
      <c r="AM670" t="s">
        <v>3216</v>
      </c>
      <c r="AN670">
        <v>9.2799999999999994</v>
      </c>
      <c r="AO670" t="s">
        <v>3216</v>
      </c>
      <c r="AP670">
        <v>-7.0747607106600996E-2</v>
      </c>
      <c r="AQ670">
        <f>(Table2[[#This Row],[Sharpe Ratio]]-AVERAGE(Table2[Sharpe Ratio]))/_xlfn.STDEV.P(Table2[Sharpe Ratio])</f>
        <v>-1.5585597575993828</v>
      </c>
      <c r="AR6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-1.7245918135928777</v>
      </c>
      <c r="AS670">
        <f>_xlfn.RANK.AVG(Table2[[#This Row],[1Y Return vs Nifty Z-Score]],Table2[1Y Return vs Nifty Z-Score])</f>
        <v>634</v>
      </c>
      <c r="AT670">
        <f>_xlfn.RANK.AVG(Table2[[#This Row],[6M Return vs Nifty Z-Score]],Table2[6M Return vs Nifty Z-Score])</f>
        <v>514</v>
      </c>
      <c r="AU670">
        <f>_xlfn.RANK.AVG(Table2[[#This Row],[Sharpe Ratio Z-Score]],Table2[Sharpe Ratio Z-Score])</f>
        <v>693</v>
      </c>
      <c r="AV670">
        <f>(Table2[[#This Row],[Rank 1Y]]+Table2[[#This Row],[Rank 6M]]+Table2[[#This Row],[Rank Sharpe]])/3</f>
        <v>613.66666666666663</v>
      </c>
    </row>
    <row r="671" spans="1:48" x14ac:dyDescent="0.3">
      <c r="A671" t="s">
        <v>699</v>
      </c>
      <c r="B671" t="s">
        <v>700</v>
      </c>
      <c r="C671" t="s">
        <v>3184</v>
      </c>
      <c r="D671" t="s">
        <v>161</v>
      </c>
      <c r="E671">
        <v>26843.669012859998</v>
      </c>
      <c r="F671">
        <v>1053.7</v>
      </c>
      <c r="G671">
        <v>-26.106749558355201</v>
      </c>
      <c r="H671">
        <f>(Table2[[#This Row],[1Y Return vs Nifty]]-AVERAGE(Table2[1Y Return vs Nifty]))/_xlfn.STDEV.P(Table2[1Y Return vs Nifty])</f>
        <v>-0.90171603287934321</v>
      </c>
      <c r="I671">
        <v>-0.74862426277753702</v>
      </c>
      <c r="J671">
        <f>(Table2[[#This Row],[1M Return vs Nifty]]-AVERAGE(Table2[1M Return vs Nifty]))/_xlfn.STDEV.P(Table2[1M Return vs Nifty])</f>
        <v>-0.31581450478297729</v>
      </c>
      <c r="K671">
        <v>-22.547955300721</v>
      </c>
      <c r="L671">
        <f>(Table2[[#This Row],[6M Return vs Nifty]]-AVERAGE(Table2[6M Return vs Nifty]))/_xlfn.STDEV.P(Table2[6M Return vs Nifty])</f>
        <v>-1.1758706516222261</v>
      </c>
      <c r="M671">
        <v>-1.6323668858442599</v>
      </c>
      <c r="N671">
        <f>(Table2[[#This Row],[1W Return vs Nifty]]-AVERAGE(Table2[1W Return vs Nifty]))/_xlfn.STDEV.P(Table2[1W Return vs Nifty])</f>
        <v>-0.4050194538363408</v>
      </c>
      <c r="O671">
        <v>1061.06</v>
      </c>
      <c r="P671">
        <v>1068.2513810360399</v>
      </c>
      <c r="Q671">
        <v>1060.1305288656199</v>
      </c>
      <c r="R671">
        <v>45.947727544059497</v>
      </c>
      <c r="S671" s="1">
        <f>(Table2[[#This Row],[Close Price]]-Table2[[#This Row],[20D EMA]])/Table2[[#This Row],[20D EMA]]</f>
        <v>-6.9364597666483523E-3</v>
      </c>
      <c r="T671" s="1">
        <f>(Table2[[#This Row],[Close Price]]-Table2[[#This Row],[50D EMA]])/Table2[[#This Row],[50D EMA]]</f>
        <v>-1.3621682400192407E-2</v>
      </c>
      <c r="U671" s="1">
        <f>(Table2[[#This Row],[Close Price]]-Table2[[#This Row],[200D EMA]])/Table2[[#This Row],[200D EMA]]</f>
        <v>-6.0657897216683061E-3</v>
      </c>
      <c r="V671">
        <v>0.78355545742389598</v>
      </c>
      <c r="W671">
        <v>1040</v>
      </c>
      <c r="X671">
        <v>1060.2</v>
      </c>
      <c r="Y671">
        <v>1040</v>
      </c>
      <c r="Z671">
        <v>1060.2</v>
      </c>
      <c r="AA671">
        <v>1025</v>
      </c>
      <c r="AB671">
        <v>1112.5</v>
      </c>
      <c r="AC671" s="1">
        <f>(Table2[[#This Row],[Close Price]]/Table2[[#This Row],[Day Low]])-1</f>
        <v>1.3173076923076898E-2</v>
      </c>
      <c r="AD671" s="1">
        <f>(Table2[[#This Row],[Day High]]/Table2[[#This Row],[Close Price]])-1</f>
        <v>6.1687387301887497E-3</v>
      </c>
      <c r="AE671" s="1">
        <f>(Table2[[#This Row],[Close Price]]/Table2[[#This Row],[Current Week Low]])-1</f>
        <v>1.3173076923076898E-2</v>
      </c>
      <c r="AF671" s="1">
        <f>(Table2[[#This Row],[Current Week High]]/Table2[[#This Row],[Close Price]])-1</f>
        <v>6.1687387301887497E-3</v>
      </c>
      <c r="AG671" s="1">
        <f>(Table2[[#This Row],[Close Price]]/Table2[[#This Row],[Current Month Low]])-1</f>
        <v>2.8000000000000025E-2</v>
      </c>
      <c r="AH671" s="1">
        <f>(Table2[[#This Row],[Current Month High]]/Table2[[#This Row],[Close Price]])-1</f>
        <v>5.5803359590016033E-2</v>
      </c>
      <c r="AI671">
        <v>28.0250545696118</v>
      </c>
      <c r="AJ671">
        <v>12.936763129689099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-7.0000000000000007E-2</v>
      </c>
      <c r="AM671" t="s">
        <v>3215</v>
      </c>
      <c r="AN671">
        <v>-2.94</v>
      </c>
      <c r="AO671" t="s">
        <v>3215</v>
      </c>
      <c r="AP671">
        <v>7.5207561206769996E-3</v>
      </c>
      <c r="AQ671">
        <f>(Table2[[#This Row],[Sharpe Ratio]]-AVERAGE(Table2[Sharpe Ratio]))/_xlfn.STDEV.P(Table2[Sharpe Ratio])</f>
        <v>-0.6481477221003159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640</v>
      </c>
      <c r="AT671">
        <f>_xlfn.RANK.AVG(Table2[[#This Row],[6M Return vs Nifty Z-Score]],Table2[6M Return vs Nifty Z-Score])</f>
        <v>695</v>
      </c>
      <c r="AU671">
        <f>_xlfn.RANK.AVG(Table2[[#This Row],[Sharpe Ratio Z-Score]],Table2[Sharpe Ratio Z-Score])</f>
        <v>510</v>
      </c>
      <c r="AV671">
        <f>(Table2[[#This Row],[Rank 1Y]]+Table2[[#This Row],[Rank 6M]]+Table2[[#This Row],[Rank Sharpe]])/3</f>
        <v>615</v>
      </c>
    </row>
    <row r="672" spans="1:48" x14ac:dyDescent="0.3">
      <c r="A672" t="s">
        <v>1071</v>
      </c>
      <c r="B672" t="s">
        <v>1072</v>
      </c>
      <c r="C672" t="s">
        <v>3178</v>
      </c>
      <c r="D672" t="s">
        <v>75</v>
      </c>
      <c r="E672">
        <v>12604.04063937</v>
      </c>
      <c r="F672">
        <v>350.8</v>
      </c>
      <c r="G672">
        <v>-31.5478791393747</v>
      </c>
      <c r="H672">
        <f>(Table2[[#This Row],[1Y Return vs Nifty]]-AVERAGE(Table2[1Y Return vs Nifty]))/_xlfn.STDEV.P(Table2[1Y Return vs Nifty])</f>
        <v>-0.99230342547419936</v>
      </c>
      <c r="I672">
        <v>2.0673304497412102</v>
      </c>
      <c r="J672">
        <f>(Table2[[#This Row],[1M Return vs Nifty]]-AVERAGE(Table2[1M Return vs Nifty]))/_xlfn.STDEV.P(Table2[1M Return vs Nifty])</f>
        <v>-4.3734228092474584E-2</v>
      </c>
      <c r="K672">
        <v>2.0464477328142698</v>
      </c>
      <c r="L672">
        <f>(Table2[[#This Row],[6M Return vs Nifty]]-AVERAGE(Table2[6M Return vs Nifty]))/_xlfn.STDEV.P(Table2[6M Return vs Nifty])</f>
        <v>-0.44366470137865666</v>
      </c>
      <c r="M672">
        <v>-0.67648533399053201</v>
      </c>
      <c r="N672">
        <f>(Table2[[#This Row],[1W Return vs Nifty]]-AVERAGE(Table2[1W Return vs Nifty]))/_xlfn.STDEV.P(Table2[1W Return vs Nifty])</f>
        <v>-0.17384166993586453</v>
      </c>
      <c r="O672">
        <v>346.32</v>
      </c>
      <c r="P672">
        <v>343.85093299960801</v>
      </c>
      <c r="Q672">
        <v>342.65684246292602</v>
      </c>
      <c r="R672">
        <v>61.6231320155023</v>
      </c>
      <c r="S672" s="1">
        <f>(Table2[[#This Row],[Close Price]]-Table2[[#This Row],[20D EMA]])/Table2[[#This Row],[20D EMA]]</f>
        <v>1.293601293601299E-2</v>
      </c>
      <c r="T672" s="1">
        <f>(Table2[[#This Row],[Close Price]]-Table2[[#This Row],[50D EMA]])/Table2[[#This Row],[50D EMA]]</f>
        <v>2.020953364811701E-2</v>
      </c>
      <c r="U672" s="1">
        <f>(Table2[[#This Row],[Close Price]]-Table2[[#This Row],[200D EMA]])/Table2[[#This Row],[200D EMA]]</f>
        <v>2.3764759747808169E-2</v>
      </c>
      <c r="V672">
        <v>0.47367312795764099</v>
      </c>
      <c r="W672">
        <v>348.55</v>
      </c>
      <c r="X672">
        <v>355</v>
      </c>
      <c r="Y672">
        <v>348.55</v>
      </c>
      <c r="Z672">
        <v>355</v>
      </c>
      <c r="AA672">
        <v>335.8</v>
      </c>
      <c r="AB672">
        <v>359.4</v>
      </c>
      <c r="AC672" s="1">
        <f>(Table2[[#This Row],[Close Price]]/Table2[[#This Row],[Day Low]])-1</f>
        <v>6.4553148759145529E-3</v>
      </c>
      <c r="AD672" s="1">
        <f>(Table2[[#This Row],[Day High]]/Table2[[#This Row],[Close Price]])-1</f>
        <v>1.1972633979475455E-2</v>
      </c>
      <c r="AE672" s="1">
        <f>(Table2[[#This Row],[Close Price]]/Table2[[#This Row],[Current Week Low]])-1</f>
        <v>6.4553148759145529E-3</v>
      </c>
      <c r="AF672" s="1">
        <f>(Table2[[#This Row],[Current Week High]]/Table2[[#This Row],[Close Price]])-1</f>
        <v>1.1972633979475455E-2</v>
      </c>
      <c r="AG672" s="1">
        <f>(Table2[[#This Row],[Close Price]]/Table2[[#This Row],[Current Month Low]])-1</f>
        <v>4.4669446098868359E-2</v>
      </c>
      <c r="AH672" s="1">
        <f>(Table2[[#This Row],[Current Month High]]/Table2[[#This Row],[Close Price]])-1</f>
        <v>2.4515393386544959E-2</v>
      </c>
      <c r="AI672">
        <v>13.45496009122</v>
      </c>
      <c r="AJ672">
        <v>20.425677995193901</v>
      </c>
      <c r="AK672" t="str">
        <f>IF(AND(Table2[[#This Row],[20D EMA]]&gt;Table2[[#This Row],[50D EMA]],Table2[[#This Row],[50D EMA]]&gt;Table2[[#This Row],[200D EMA]]),"Uptrend","Downtrend/NoTrend")</f>
        <v>Uptrend</v>
      </c>
      <c r="AL672">
        <v>-0.04</v>
      </c>
      <c r="AM672" t="s">
        <v>3215</v>
      </c>
      <c r="AN672">
        <v>2.5299999999999998</v>
      </c>
      <c r="AO672" t="s">
        <v>3216</v>
      </c>
      <c r="AP672">
        <v>-0.10299657483613001</v>
      </c>
      <c r="AQ672">
        <f>(Table2[[#This Row],[Sharpe Ratio]]-AVERAGE(Table2[Sharpe Ratio]))/_xlfn.STDEV.P(Table2[Sharpe Ratio])</f>
        <v>-1.9336774570474757</v>
      </c>
      <c r="AR6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-3.5872214819286707</v>
      </c>
      <c r="AS672">
        <f>_xlfn.RANK.AVG(Table2[[#This Row],[1Y Return vs Nifty Z-Score]],Table2[1Y Return vs Nifty Z-Score])</f>
        <v>671</v>
      </c>
      <c r="AT672">
        <f>_xlfn.RANK.AVG(Table2[[#This Row],[6M Return vs Nifty Z-Score]],Table2[6M Return vs Nifty Z-Score])</f>
        <v>461</v>
      </c>
      <c r="AU672">
        <f>_xlfn.RANK.AVG(Table2[[#This Row],[Sharpe Ratio Z-Score]],Table2[Sharpe Ratio Z-Score])</f>
        <v>721</v>
      </c>
      <c r="AV672">
        <f>(Table2[[#This Row],[Rank 1Y]]+Table2[[#This Row],[Rank 6M]]+Table2[[#This Row],[Rank Sharpe]])/3</f>
        <v>617.66666666666663</v>
      </c>
    </row>
    <row r="673" spans="1:48" x14ac:dyDescent="0.3">
      <c r="A673" t="s">
        <v>1560</v>
      </c>
      <c r="B673" t="s">
        <v>1561</v>
      </c>
      <c r="C673" t="s">
        <v>3182</v>
      </c>
      <c r="D673" t="s">
        <v>261</v>
      </c>
      <c r="E673">
        <v>6406.6292061199902</v>
      </c>
      <c r="F673">
        <v>1419.65</v>
      </c>
      <c r="G673">
        <v>-47.282534442604501</v>
      </c>
      <c r="H673">
        <f>(Table2[[#This Row],[1Y Return vs Nifty]]-AVERAGE(Table2[1Y Return vs Nifty]))/_xlfn.STDEV.P(Table2[1Y Return vs Nifty])</f>
        <v>-1.2542639937853377</v>
      </c>
      <c r="I673">
        <v>8.2432415037347404</v>
      </c>
      <c r="J673">
        <f>(Table2[[#This Row],[1M Return vs Nifty]]-AVERAGE(Table2[1M Return vs Nifty]))/_xlfn.STDEV.P(Table2[1M Return vs Nifty])</f>
        <v>0.55298829053194631</v>
      </c>
      <c r="K673">
        <v>0.12751501468187701</v>
      </c>
      <c r="L673">
        <f>(Table2[[#This Row],[6M Return vs Nifty]]-AVERAGE(Table2[6M Return vs Nifty]))/_xlfn.STDEV.P(Table2[6M Return vs Nifty])</f>
        <v>-0.50079371371604775</v>
      </c>
      <c r="M673">
        <v>-2.0319840757388801</v>
      </c>
      <c r="N673">
        <f>(Table2[[#This Row],[1W Return vs Nifty]]-AVERAGE(Table2[1W Return vs Nifty]))/_xlfn.STDEV.P(Table2[1W Return vs Nifty])</f>
        <v>-0.50166596426351429</v>
      </c>
      <c r="O673">
        <v>1390.45</v>
      </c>
      <c r="P673">
        <v>1380.4886093979201</v>
      </c>
      <c r="Q673">
        <v>1414.3766425486001</v>
      </c>
      <c r="R673">
        <v>66.544730698085402</v>
      </c>
      <c r="S673" s="1">
        <f>(Table2[[#This Row],[Close Price]]-Table2[[#This Row],[20D EMA]])/Table2[[#This Row],[20D EMA]]</f>
        <v>2.1000395555395766E-2</v>
      </c>
      <c r="T673" s="1">
        <f>(Table2[[#This Row],[Close Price]]-Table2[[#This Row],[50D EMA]])/Table2[[#This Row],[50D EMA]]</f>
        <v>2.8367775246736508E-2</v>
      </c>
      <c r="U673" s="1">
        <f>(Table2[[#This Row],[Close Price]]-Table2[[#This Row],[200D EMA]])/Table2[[#This Row],[200D EMA]]</f>
        <v>3.7283968730548291E-3</v>
      </c>
      <c r="V673">
        <v>0.71696279598752899</v>
      </c>
      <c r="W673">
        <v>1410</v>
      </c>
      <c r="X673">
        <v>1435</v>
      </c>
      <c r="Y673">
        <v>1410</v>
      </c>
      <c r="Z673">
        <v>1435</v>
      </c>
      <c r="AA673">
        <v>1340.1</v>
      </c>
      <c r="AB673">
        <v>1445.65</v>
      </c>
      <c r="AC673" s="1">
        <f>(Table2[[#This Row],[Close Price]]/Table2[[#This Row],[Day Low]])-1</f>
        <v>6.8439716312056476E-3</v>
      </c>
      <c r="AD673" s="1">
        <f>(Table2[[#This Row],[Day High]]/Table2[[#This Row],[Close Price]])-1</f>
        <v>1.0812524213714481E-2</v>
      </c>
      <c r="AE673" s="1">
        <f>(Table2[[#This Row],[Close Price]]/Table2[[#This Row],[Current Week Low]])-1</f>
        <v>6.8439716312056476E-3</v>
      </c>
      <c r="AF673" s="1">
        <f>(Table2[[#This Row],[Current Week High]]/Table2[[#This Row],[Close Price]])-1</f>
        <v>1.0812524213714481E-2</v>
      </c>
      <c r="AG673" s="1">
        <f>(Table2[[#This Row],[Close Price]]/Table2[[#This Row],[Current Month Low]])-1</f>
        <v>5.9361241698380862E-2</v>
      </c>
      <c r="AH673" s="1">
        <f>(Table2[[#This Row],[Current Month High]]/Table2[[#This Row],[Close Price]])-1</f>
        <v>1.8314373261014927E-2</v>
      </c>
      <c r="AI673">
        <v>33.6914028105518</v>
      </c>
      <c r="AJ673">
        <v>24.192983990901901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0.05</v>
      </c>
      <c r="AM673" t="s">
        <v>3216</v>
      </c>
      <c r="AN673">
        <v>2.34</v>
      </c>
      <c r="AO673" t="s">
        <v>3216</v>
      </c>
      <c r="AP673">
        <v>-4.3739615229982001E-2</v>
      </c>
      <c r="AQ673">
        <f>(Table2[[#This Row],[Sharpe Ratio]]-AVERAGE(Table2[Sharpe Ratio]))/_xlfn.STDEV.P(Table2[Sharpe Ratio])</f>
        <v>-1.244404716593422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712</v>
      </c>
      <c r="AT673">
        <f>_xlfn.RANK.AVG(Table2[[#This Row],[6M Return vs Nifty Z-Score]],Table2[6M Return vs Nifty Z-Score])</f>
        <v>482</v>
      </c>
      <c r="AU673">
        <f>_xlfn.RANK.AVG(Table2[[#This Row],[Sharpe Ratio Z-Score]],Table2[Sharpe Ratio Z-Score])</f>
        <v>659</v>
      </c>
      <c r="AV673">
        <f>(Table2[[#This Row],[Rank 1Y]]+Table2[[#This Row],[Rank 6M]]+Table2[[#This Row],[Rank Sharpe]])/3</f>
        <v>617.66666666666663</v>
      </c>
    </row>
    <row r="674" spans="1:48" x14ac:dyDescent="0.3">
      <c r="A674" t="s">
        <v>1652</v>
      </c>
      <c r="B674" t="s">
        <v>1653</v>
      </c>
      <c r="C674" t="s">
        <v>3182</v>
      </c>
      <c r="D674" t="s">
        <v>261</v>
      </c>
      <c r="E674">
        <v>5455.2134638500002</v>
      </c>
      <c r="F674">
        <v>1758.05</v>
      </c>
      <c r="G674">
        <v>-57.543163645258197</v>
      </c>
      <c r="H674">
        <f>(Table2[[#This Row],[1Y Return vs Nifty]]-AVERAGE(Table2[1Y Return vs Nifty]))/_xlfn.STDEV.P(Table2[1Y Return vs Nifty])</f>
        <v>-1.4250894872809143</v>
      </c>
      <c r="I674">
        <v>-1.0905235187526301</v>
      </c>
      <c r="J674">
        <f>(Table2[[#This Row],[1M Return vs Nifty]]-AVERAGE(Table2[1M Return vs Nifty]))/_xlfn.STDEV.P(Table2[1M Return vs Nifty])</f>
        <v>-0.34884914264573413</v>
      </c>
      <c r="K674">
        <v>-13.5193461662302</v>
      </c>
      <c r="L674">
        <f>(Table2[[#This Row],[6M Return vs Nifty]]-AVERAGE(Table2[6M Return vs Nifty]))/_xlfn.STDEV.P(Table2[6M Return vs Nifty])</f>
        <v>-0.90707773472631437</v>
      </c>
      <c r="M674">
        <v>-1.92910658854308</v>
      </c>
      <c r="N674">
        <f>(Table2[[#This Row],[1W Return vs Nifty]]-AVERAGE(Table2[1W Return vs Nifty]))/_xlfn.STDEV.P(Table2[1W Return vs Nifty])</f>
        <v>-0.47678527747020533</v>
      </c>
      <c r="O674">
        <v>1789.69</v>
      </c>
      <c r="P674">
        <v>1818.5179621069601</v>
      </c>
      <c r="Q674">
        <v>1916.5867740400599</v>
      </c>
      <c r="R674">
        <v>42.659556207103698</v>
      </c>
      <c r="S674" s="1">
        <f>(Table2[[#This Row],[Close Price]]-Table2[[#This Row],[20D EMA]])/Table2[[#This Row],[20D EMA]]</f>
        <v>-1.7679039386709484E-2</v>
      </c>
      <c r="T674" s="1">
        <f>(Table2[[#This Row],[Close Price]]-Table2[[#This Row],[50D EMA]])/Table2[[#This Row],[50D EMA]]</f>
        <v>-3.3251231699081563E-2</v>
      </c>
      <c r="U674" s="1">
        <f>(Table2[[#This Row],[Close Price]]-Table2[[#This Row],[200D EMA]])/Table2[[#This Row],[200D EMA]]</f>
        <v>-8.2718286584996692E-2</v>
      </c>
      <c r="V674">
        <v>0.31729798244978302</v>
      </c>
      <c r="W674">
        <v>1753</v>
      </c>
      <c r="X674">
        <v>1787.8</v>
      </c>
      <c r="Y674">
        <v>1753</v>
      </c>
      <c r="Z674">
        <v>1787.8</v>
      </c>
      <c r="AA674">
        <v>1752.65</v>
      </c>
      <c r="AB674">
        <v>1842</v>
      </c>
      <c r="AC674" s="1">
        <f>(Table2[[#This Row],[Close Price]]/Table2[[#This Row],[Day Low]])-1</f>
        <v>2.8807758128921446E-3</v>
      </c>
      <c r="AD674" s="1">
        <f>(Table2[[#This Row],[Day High]]/Table2[[#This Row],[Close Price]])-1</f>
        <v>1.6922158072864901E-2</v>
      </c>
      <c r="AE674" s="1">
        <f>(Table2[[#This Row],[Close Price]]/Table2[[#This Row],[Current Week Low]])-1</f>
        <v>2.8807758128921446E-3</v>
      </c>
      <c r="AF674" s="1">
        <f>(Table2[[#This Row],[Current Week High]]/Table2[[#This Row],[Close Price]])-1</f>
        <v>1.6922158072864901E-2</v>
      </c>
      <c r="AG674" s="1">
        <f>(Table2[[#This Row],[Close Price]]/Table2[[#This Row],[Current Month Low]])-1</f>
        <v>3.0810486976862173E-3</v>
      </c>
      <c r="AH674" s="1">
        <f>(Table2[[#This Row],[Current Month High]]/Table2[[#This Row],[Close Price]])-1</f>
        <v>4.775177042746237E-2</v>
      </c>
      <c r="AI674">
        <v>58.348738659310001</v>
      </c>
      <c r="AJ674">
        <v>9.8781250000000007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-0.08</v>
      </c>
      <c r="AM674" t="s">
        <v>3215</v>
      </c>
      <c r="AN674">
        <v>-1.34</v>
      </c>
      <c r="AO674" t="s">
        <v>3215</v>
      </c>
      <c r="AP674">
        <v>1.1922591280066E-2</v>
      </c>
      <c r="AQ674">
        <f>(Table2[[#This Row],[Sharpe Ratio]]-AVERAGE(Table2[Sharpe Ratio]))/_xlfn.STDEV.P(Table2[Sharpe Ratio])</f>
        <v>-0.5969458885350265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731</v>
      </c>
      <c r="AT674">
        <f>_xlfn.RANK.AVG(Table2[[#This Row],[6M Return vs Nifty Z-Score]],Table2[6M Return vs Nifty Z-Score])</f>
        <v>631</v>
      </c>
      <c r="AU674">
        <f>_xlfn.RANK.AVG(Table2[[#This Row],[Sharpe Ratio Z-Score]],Table2[Sharpe Ratio Z-Score])</f>
        <v>493</v>
      </c>
      <c r="AV674">
        <f>(Table2[[#This Row],[Rank 1Y]]+Table2[[#This Row],[Rank 6M]]+Table2[[#This Row],[Rank Sharpe]])/3</f>
        <v>618.33333333333337</v>
      </c>
    </row>
    <row r="675" spans="1:48" x14ac:dyDescent="0.3">
      <c r="A675" t="s">
        <v>1173</v>
      </c>
      <c r="B675" t="s">
        <v>1174</v>
      </c>
      <c r="C675" t="s">
        <v>3171</v>
      </c>
      <c r="D675" t="s">
        <v>21</v>
      </c>
      <c r="E675">
        <v>10675.32527635</v>
      </c>
      <c r="F675">
        <v>1681</v>
      </c>
      <c r="G675">
        <v>-19.344259513764399</v>
      </c>
      <c r="H675">
        <f>(Table2[[#This Row],[1Y Return vs Nifty]]-AVERAGE(Table2[1Y Return vs Nifty]))/_xlfn.STDEV.P(Table2[1Y Return vs Nifty])</f>
        <v>-0.78912978925722899</v>
      </c>
      <c r="I675">
        <v>6.6925898205870702</v>
      </c>
      <c r="J675">
        <f>(Table2[[#This Row],[1M Return vs Nifty]]-AVERAGE(Table2[1M Return vs Nifty]))/_xlfn.STDEV.P(Table2[1M Return vs Nifty])</f>
        <v>0.40316282028351341</v>
      </c>
      <c r="K675">
        <v>-9.1480111922744491</v>
      </c>
      <c r="L675">
        <f>(Table2[[#This Row],[6M Return vs Nifty]]-AVERAGE(Table2[6M Return vs Nifty]))/_xlfn.STDEV.P(Table2[6M Return vs Nifty])</f>
        <v>-0.77693765878814514</v>
      </c>
      <c r="M675">
        <v>4.9486702531855498</v>
      </c>
      <c r="N675">
        <f>(Table2[[#This Row],[1W Return vs Nifty]]-AVERAGE(Table2[1W Return vs Nifty]))/_xlfn.STDEV.P(Table2[1W Return vs Nifty])</f>
        <v>1.1865894422839283</v>
      </c>
      <c r="O675">
        <v>1617.14</v>
      </c>
      <c r="P675">
        <v>1614.27370662155</v>
      </c>
      <c r="Q675">
        <v>1584.1082411612599</v>
      </c>
      <c r="R675">
        <v>79.324956389967696</v>
      </c>
      <c r="S675" s="1">
        <f>(Table2[[#This Row],[Close Price]]-Table2[[#This Row],[20D EMA]])/Table2[[#This Row],[20D EMA]]</f>
        <v>3.9489469062666122E-2</v>
      </c>
      <c r="T675" s="1">
        <f>(Table2[[#This Row],[Close Price]]-Table2[[#This Row],[50D EMA]])/Table2[[#This Row],[50D EMA]]</f>
        <v>4.1335179470957779E-2</v>
      </c>
      <c r="U675" s="1">
        <f>(Table2[[#This Row],[Close Price]]-Table2[[#This Row],[200D EMA]])/Table2[[#This Row],[200D EMA]]</f>
        <v>6.116486002731214E-2</v>
      </c>
      <c r="V675">
        <v>0.49201545617350201</v>
      </c>
      <c r="W675">
        <v>1667.8</v>
      </c>
      <c r="X675">
        <v>1707</v>
      </c>
      <c r="Y675">
        <v>1667.8</v>
      </c>
      <c r="Z675">
        <v>1707</v>
      </c>
      <c r="AA675">
        <v>1555.6</v>
      </c>
      <c r="AB675">
        <v>1707</v>
      </c>
      <c r="AC675" s="1">
        <f>(Table2[[#This Row],[Close Price]]/Table2[[#This Row],[Day Low]])-1</f>
        <v>7.9146180597193805E-3</v>
      </c>
      <c r="AD675" s="1">
        <f>(Table2[[#This Row],[Day High]]/Table2[[#This Row],[Close Price]])-1</f>
        <v>1.5466983938132062E-2</v>
      </c>
      <c r="AE675" s="1">
        <f>(Table2[[#This Row],[Close Price]]/Table2[[#This Row],[Current Week Low]])-1</f>
        <v>7.9146180597193805E-3</v>
      </c>
      <c r="AF675" s="1">
        <f>(Table2[[#This Row],[Current Week High]]/Table2[[#This Row],[Close Price]])-1</f>
        <v>1.5466983938132062E-2</v>
      </c>
      <c r="AG675" s="1">
        <f>(Table2[[#This Row],[Close Price]]/Table2[[#This Row],[Current Month Low]])-1</f>
        <v>8.0611982514785296E-2</v>
      </c>
      <c r="AH675" s="1">
        <f>(Table2[[#This Row],[Current Month High]]/Table2[[#This Row],[Close Price]])-1</f>
        <v>1.5466983938132062E-2</v>
      </c>
      <c r="AI675">
        <v>15.553242117787001</v>
      </c>
      <c r="AJ675">
        <v>21.279896107643999</v>
      </c>
      <c r="AK675" t="str">
        <f>IF(AND(Table2[[#This Row],[20D EMA]]&gt;Table2[[#This Row],[50D EMA]],Table2[[#This Row],[50D EMA]]&gt;Table2[[#This Row],[200D EMA]]),"Uptrend","Downtrend/NoTrend")</f>
        <v>Uptrend</v>
      </c>
      <c r="AL675">
        <v>-0.25</v>
      </c>
      <c r="AM675" t="s">
        <v>3215</v>
      </c>
      <c r="AN675">
        <v>6.2</v>
      </c>
      <c r="AO675" t="s">
        <v>3216</v>
      </c>
      <c r="AP675">
        <v>-5.7202054208705999E-2</v>
      </c>
      <c r="AQ675">
        <f>(Table2[[#This Row],[Sharpe Ratio]]-AVERAGE(Table2[Sharpe Ratio]))/_xlfn.STDEV.P(Table2[Sharpe Ratio])</f>
        <v>-1.4009988494975647</v>
      </c>
      <c r="AR6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-1.3773140349754973</v>
      </c>
      <c r="AS675">
        <f>_xlfn.RANK.AVG(Table2[[#This Row],[1Y Return vs Nifty Z-Score]],Table2[1Y Return vs Nifty Z-Score])</f>
        <v>601</v>
      </c>
      <c r="AT675">
        <f>_xlfn.RANK.AVG(Table2[[#This Row],[6M Return vs Nifty Z-Score]],Table2[6M Return vs Nifty Z-Score])</f>
        <v>580</v>
      </c>
      <c r="AU675">
        <f>_xlfn.RANK.AVG(Table2[[#This Row],[Sharpe Ratio Z-Score]],Table2[Sharpe Ratio Z-Score])</f>
        <v>675</v>
      </c>
      <c r="AV675">
        <f>(Table2[[#This Row],[Rank 1Y]]+Table2[[#This Row],[Rank 6M]]+Table2[[#This Row],[Rank Sharpe]])/3</f>
        <v>618.66666666666663</v>
      </c>
    </row>
    <row r="676" spans="1:48" x14ac:dyDescent="0.3">
      <c r="A676" t="s">
        <v>2014</v>
      </c>
      <c r="B676" t="s">
        <v>2015</v>
      </c>
      <c r="C676" t="s">
        <v>3174</v>
      </c>
      <c r="D676" t="s">
        <v>54</v>
      </c>
      <c r="E676">
        <v>3425.0298267749999</v>
      </c>
      <c r="F676">
        <v>367.45</v>
      </c>
      <c r="G676">
        <v>-22.652661864095698</v>
      </c>
      <c r="H676">
        <f>(Table2[[#This Row],[1Y Return vs Nifty]]-AVERAGE(Table2[1Y Return vs Nifty]))/_xlfn.STDEV.P(Table2[1Y Return vs Nifty])</f>
        <v>-0.84421017984683366</v>
      </c>
      <c r="I676">
        <v>8.61423083398142</v>
      </c>
      <c r="J676">
        <f>(Table2[[#This Row],[1M Return vs Nifty]]-AVERAGE(Table2[1M Return vs Nifty]))/_xlfn.STDEV.P(Table2[1M Return vs Nifty])</f>
        <v>0.58883363959739898</v>
      </c>
      <c r="K676">
        <v>-4.2127176740707899</v>
      </c>
      <c r="L676">
        <f>(Table2[[#This Row],[6M Return vs Nifty]]-AVERAGE(Table2[6M Return vs Nifty]))/_xlfn.STDEV.P(Table2[6M Return vs Nifty])</f>
        <v>-0.63000783596219934</v>
      </c>
      <c r="M676">
        <v>-3.9532791830580098</v>
      </c>
      <c r="N676">
        <f>(Table2[[#This Row],[1W Return vs Nifty]]-AVERAGE(Table2[1W Return vs Nifty]))/_xlfn.STDEV.P(Table2[1W Return vs Nifty])</f>
        <v>-0.96632682550464732</v>
      </c>
      <c r="O676">
        <v>363.7</v>
      </c>
      <c r="P676">
        <v>349.65835963757701</v>
      </c>
      <c r="Q676">
        <v>342.58400523829999</v>
      </c>
      <c r="R676">
        <v>56.7574140416612</v>
      </c>
      <c r="S676" s="1">
        <f>(Table2[[#This Row],[Close Price]]-Table2[[#This Row],[20D EMA]])/Table2[[#This Row],[20D EMA]]</f>
        <v>1.0310695628265054E-2</v>
      </c>
      <c r="T676" s="1">
        <f>(Table2[[#This Row],[Close Price]]-Table2[[#This Row],[50D EMA]])/Table2[[#This Row],[50D EMA]]</f>
        <v>5.0882925781794902E-2</v>
      </c>
      <c r="U676" s="1">
        <f>(Table2[[#This Row],[Close Price]]-Table2[[#This Row],[200D EMA]])/Table2[[#This Row],[200D EMA]]</f>
        <v>7.2583641914056418E-2</v>
      </c>
      <c r="V676">
        <v>1.02165132066914</v>
      </c>
      <c r="W676">
        <v>366.5</v>
      </c>
      <c r="X676">
        <v>372.8</v>
      </c>
      <c r="Y676">
        <v>366.5</v>
      </c>
      <c r="Z676">
        <v>372.8</v>
      </c>
      <c r="AA676">
        <v>355.35</v>
      </c>
      <c r="AB676">
        <v>387.55</v>
      </c>
      <c r="AC676" s="1">
        <f>(Table2[[#This Row],[Close Price]]/Table2[[#This Row],[Day Low]])-1</f>
        <v>2.5920873124147814E-3</v>
      </c>
      <c r="AD676" s="1">
        <f>(Table2[[#This Row],[Day High]]/Table2[[#This Row],[Close Price]])-1</f>
        <v>1.455980405497348E-2</v>
      </c>
      <c r="AE676" s="1">
        <f>(Table2[[#This Row],[Close Price]]/Table2[[#This Row],[Current Week Low]])-1</f>
        <v>2.5920873124147814E-3</v>
      </c>
      <c r="AF676" s="1">
        <f>(Table2[[#This Row],[Current Week High]]/Table2[[#This Row],[Close Price]])-1</f>
        <v>1.455980405497348E-2</v>
      </c>
      <c r="AG676" s="1">
        <f>(Table2[[#This Row],[Close Price]]/Table2[[#This Row],[Current Month Low]])-1</f>
        <v>3.4050935697199858E-2</v>
      </c>
      <c r="AH676" s="1">
        <f>(Table2[[#This Row],[Current Month High]]/Table2[[#This Row],[Close Price]])-1</f>
        <v>5.4701319907470403E-2</v>
      </c>
      <c r="AI676">
        <v>12.940536127364201</v>
      </c>
      <c r="AJ676">
        <v>28.2100488485694</v>
      </c>
      <c r="AK676" t="str">
        <f>IF(AND(Table2[[#This Row],[20D EMA]]&gt;Table2[[#This Row],[50D EMA]],Table2[[#This Row],[50D EMA]]&gt;Table2[[#This Row],[200D EMA]]),"Uptrend","Downtrend/NoTrend")</f>
        <v>Uptrend</v>
      </c>
      <c r="AL676">
        <v>-0.05</v>
      </c>
      <c r="AM676" t="s">
        <v>3215</v>
      </c>
      <c r="AN676">
        <v>0.6</v>
      </c>
      <c r="AO676" t="s">
        <v>3216</v>
      </c>
      <c r="AP676">
        <v>-7.8743911705377007E-2</v>
      </c>
      <c r="AQ676">
        <f>(Table2[[#This Row],[Sharpe Ratio]]-AVERAGE(Table2[Sharpe Ratio]))/_xlfn.STDEV.P(Table2[Sharpe Ratio])</f>
        <v>-1.6515722040856156</v>
      </c>
      <c r="AR6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-3.5032834058018967</v>
      </c>
      <c r="AS676">
        <f>_xlfn.RANK.AVG(Table2[[#This Row],[1Y Return vs Nifty Z-Score]],Table2[1Y Return vs Nifty Z-Score])</f>
        <v>619</v>
      </c>
      <c r="AT676">
        <f>_xlfn.RANK.AVG(Table2[[#This Row],[6M Return vs Nifty Z-Score]],Table2[6M Return vs Nifty Z-Score])</f>
        <v>534</v>
      </c>
      <c r="AU676">
        <f>_xlfn.RANK.AVG(Table2[[#This Row],[Sharpe Ratio Z-Score]],Table2[Sharpe Ratio Z-Score])</f>
        <v>703</v>
      </c>
      <c r="AV676">
        <f>(Table2[[#This Row],[Rank 1Y]]+Table2[[#This Row],[Rank 6M]]+Table2[[#This Row],[Rank Sharpe]])/3</f>
        <v>618.66666666666663</v>
      </c>
    </row>
    <row r="677" spans="1:48" x14ac:dyDescent="0.3">
      <c r="A677" t="s">
        <v>116</v>
      </c>
      <c r="B677" t="s">
        <v>117</v>
      </c>
      <c r="C677" t="s">
        <v>3172</v>
      </c>
      <c r="D677" t="s">
        <v>118</v>
      </c>
      <c r="E677">
        <v>244066.74348239999</v>
      </c>
      <c r="F677">
        <v>2549.6</v>
      </c>
      <c r="G677">
        <v>-13.9802432823166</v>
      </c>
      <c r="H677">
        <f>(Table2[[#This Row],[1Y Return vs Nifty]]-AVERAGE(Table2[1Y Return vs Nifty]))/_xlfn.STDEV.P(Table2[1Y Return vs Nifty])</f>
        <v>-0.69982622884610235</v>
      </c>
      <c r="I677">
        <v>-1.2722691651787901</v>
      </c>
      <c r="J677">
        <f>(Table2[[#This Row],[1M Return vs Nifty]]-AVERAGE(Table2[1M Return vs Nifty]))/_xlfn.STDEV.P(Table2[1M Return vs Nifty])</f>
        <v>-0.36640958335420476</v>
      </c>
      <c r="K677">
        <v>-16.4500495964101</v>
      </c>
      <c r="L677">
        <f>(Table2[[#This Row],[6M Return vs Nifty]]-AVERAGE(Table2[6M Return vs Nifty]))/_xlfn.STDEV.P(Table2[6M Return vs Nifty])</f>
        <v>-0.99432841883728806</v>
      </c>
      <c r="M677">
        <v>-0.71384325384607195</v>
      </c>
      <c r="N677">
        <f>(Table2[[#This Row],[1W Return vs Nifty]]-AVERAGE(Table2[1W Return vs Nifty]))/_xlfn.STDEV.P(Table2[1W Return vs Nifty])</f>
        <v>-0.18287659806747983</v>
      </c>
      <c r="O677">
        <v>2522.6999999999998</v>
      </c>
      <c r="P677">
        <v>2521.77043076062</v>
      </c>
      <c r="Q677">
        <v>2480.8127563825501</v>
      </c>
      <c r="R677">
        <v>57.157314581414703</v>
      </c>
      <c r="S677" s="1">
        <f>(Table2[[#This Row],[Close Price]]-Table2[[#This Row],[20D EMA]])/Table2[[#This Row],[20D EMA]]</f>
        <v>1.0663178340666784E-2</v>
      </c>
      <c r="T677" s="1">
        <f>(Table2[[#This Row],[Close Price]]-Table2[[#This Row],[50D EMA]])/Table2[[#This Row],[50D EMA]]</f>
        <v>1.1035726686265377E-2</v>
      </c>
      <c r="U677" s="1">
        <f>(Table2[[#This Row],[Close Price]]-Table2[[#This Row],[200D EMA]])/Table2[[#This Row],[200D EMA]]</f>
        <v>2.7727704737278674E-2</v>
      </c>
      <c r="V677">
        <v>1.08195942287166</v>
      </c>
      <c r="W677">
        <v>2500</v>
      </c>
      <c r="X677">
        <v>2555.6</v>
      </c>
      <c r="Y677">
        <v>2500</v>
      </c>
      <c r="Z677">
        <v>2555.6</v>
      </c>
      <c r="AA677">
        <v>2488</v>
      </c>
      <c r="AB677">
        <v>2561.6</v>
      </c>
      <c r="AC677" s="1">
        <f>(Table2[[#This Row],[Close Price]]/Table2[[#This Row],[Day Low]])-1</f>
        <v>1.9839999999999858E-2</v>
      </c>
      <c r="AD677" s="1">
        <f>(Table2[[#This Row],[Day High]]/Table2[[#This Row],[Close Price]])-1</f>
        <v>2.3533103231878627E-3</v>
      </c>
      <c r="AE677" s="1">
        <f>(Table2[[#This Row],[Close Price]]/Table2[[#This Row],[Current Week Low]])-1</f>
        <v>1.9839999999999858E-2</v>
      </c>
      <c r="AF677" s="1">
        <f>(Table2[[#This Row],[Current Week High]]/Table2[[#This Row],[Close Price]])-1</f>
        <v>2.3533103231878627E-3</v>
      </c>
      <c r="AG677" s="1">
        <f>(Table2[[#This Row],[Close Price]]/Table2[[#This Row],[Current Month Low]])-1</f>
        <v>2.4758842443729945E-2</v>
      </c>
      <c r="AH677" s="1">
        <f>(Table2[[#This Row],[Current Month High]]/Table2[[#This Row],[Close Price]])-1</f>
        <v>4.7066206463759475E-3</v>
      </c>
      <c r="AI677">
        <v>8.6170379667398898</v>
      </c>
      <c r="AJ677">
        <v>14.562247389929899</v>
      </c>
      <c r="AK677" t="str">
        <f>IF(AND(Table2[[#This Row],[20D EMA]]&gt;Table2[[#This Row],[50D EMA]],Table2[[#This Row],[50D EMA]]&gt;Table2[[#This Row],[200D EMA]]),"Uptrend","Downtrend/NoTrend")</f>
        <v>Uptrend</v>
      </c>
      <c r="AL677">
        <v>-0.12</v>
      </c>
      <c r="AM677" t="s">
        <v>3215</v>
      </c>
      <c r="AN677">
        <v>1.8</v>
      </c>
      <c r="AO677" t="s">
        <v>3216</v>
      </c>
      <c r="AP677">
        <v>-2.5278651136233E-2</v>
      </c>
      <c r="AQ677">
        <f>(Table2[[#This Row],[Sharpe Ratio]]-AVERAGE(Table2[Sharpe Ratio]))/_xlfn.STDEV.P(Table2[Sharpe Ratio])</f>
        <v>-1.0296680949898718</v>
      </c>
      <c r="AR6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-3.2731089240949465</v>
      </c>
      <c r="AS677">
        <f>_xlfn.RANK.AVG(Table2[[#This Row],[1Y Return vs Nifty Z-Score]],Table2[1Y Return vs Nifty Z-Score])</f>
        <v>569</v>
      </c>
      <c r="AT677">
        <f>_xlfn.RANK.AVG(Table2[[#This Row],[6M Return vs Nifty Z-Score]],Table2[6M Return vs Nifty Z-Score])</f>
        <v>660</v>
      </c>
      <c r="AU677">
        <f>_xlfn.RANK.AVG(Table2[[#This Row],[Sharpe Ratio Z-Score]],Table2[Sharpe Ratio Z-Score])</f>
        <v>631</v>
      </c>
      <c r="AV677">
        <f>(Table2[[#This Row],[Rank 1Y]]+Table2[[#This Row],[Rank 6M]]+Table2[[#This Row],[Rank Sharpe]])/3</f>
        <v>620</v>
      </c>
    </row>
    <row r="678" spans="1:48" x14ac:dyDescent="0.3">
      <c r="A678" t="s">
        <v>965</v>
      </c>
      <c r="B678" t="s">
        <v>966</v>
      </c>
      <c r="C678" t="s">
        <v>3177</v>
      </c>
      <c r="D678" t="s">
        <v>127</v>
      </c>
      <c r="E678">
        <v>15681.671903349999</v>
      </c>
      <c r="F678">
        <v>53.08</v>
      </c>
      <c r="G678">
        <v>-26.956248236077901</v>
      </c>
      <c r="H678">
        <f>(Table2[[#This Row],[1Y Return vs Nifty]]-AVERAGE(Table2[1Y Return vs Nifty]))/_xlfn.STDEV.P(Table2[1Y Return vs Nifty])</f>
        <v>-0.91585902820445331</v>
      </c>
      <c r="I678">
        <v>-4.2305989885484498</v>
      </c>
      <c r="J678">
        <f>(Table2[[#This Row],[1M Return vs Nifty]]-AVERAGE(Table2[1M Return vs Nifty]))/_xlfn.STDEV.P(Table2[1M Return vs Nifty])</f>
        <v>-0.65224628140402263</v>
      </c>
      <c r="K678">
        <v>-17.684821384095098</v>
      </c>
      <c r="L678">
        <f>(Table2[[#This Row],[6M Return vs Nifty]]-AVERAGE(Table2[6M Return vs Nifty]))/_xlfn.STDEV.P(Table2[6M Return vs Nifty])</f>
        <v>-1.0310891098328399</v>
      </c>
      <c r="M678">
        <v>-1.04081001234906</v>
      </c>
      <c r="N678">
        <f>(Table2[[#This Row],[1W Return vs Nifty]]-AVERAGE(Table2[1W Return vs Nifty]))/_xlfn.STDEV.P(Table2[1W Return vs Nifty])</f>
        <v>-0.2619527665459459</v>
      </c>
      <c r="O678">
        <v>53.85</v>
      </c>
      <c r="P678">
        <v>55.396782591473297</v>
      </c>
      <c r="Q678">
        <v>55.571913311248302</v>
      </c>
      <c r="R678">
        <v>49.114637623648001</v>
      </c>
      <c r="S678" s="1">
        <f>(Table2[[#This Row],[Close Price]]-Table2[[#This Row],[20D EMA]])/Table2[[#This Row],[20D EMA]]</f>
        <v>-1.4298978644382601E-2</v>
      </c>
      <c r="T678" s="1">
        <f>(Table2[[#This Row],[Close Price]]-Table2[[#This Row],[50D EMA]])/Table2[[#This Row],[50D EMA]]</f>
        <v>-4.1821609181864276E-2</v>
      </c>
      <c r="U678" s="1">
        <f>(Table2[[#This Row],[Close Price]]-Table2[[#This Row],[200D EMA]])/Table2[[#This Row],[200D EMA]]</f>
        <v>-4.4841236566600565E-2</v>
      </c>
      <c r="V678">
        <v>0.66213424936938103</v>
      </c>
      <c r="W678">
        <v>53</v>
      </c>
      <c r="X678">
        <v>54.25</v>
      </c>
      <c r="Y678">
        <v>53</v>
      </c>
      <c r="Z678">
        <v>54.25</v>
      </c>
      <c r="AA678">
        <v>51.91</v>
      </c>
      <c r="AB678">
        <v>55.5</v>
      </c>
      <c r="AC678" s="1">
        <f>(Table2[[#This Row],[Close Price]]/Table2[[#This Row],[Day Low]])-1</f>
        <v>1.5094339622641062E-3</v>
      </c>
      <c r="AD678" s="1">
        <f>(Table2[[#This Row],[Day High]]/Table2[[#This Row],[Close Price]])-1</f>
        <v>2.2042200452147664E-2</v>
      </c>
      <c r="AE678" s="1">
        <f>(Table2[[#This Row],[Close Price]]/Table2[[#This Row],[Current Week Low]])-1</f>
        <v>1.5094339622641062E-3</v>
      </c>
      <c r="AF678" s="1">
        <f>(Table2[[#This Row],[Current Week High]]/Table2[[#This Row],[Close Price]])-1</f>
        <v>2.2042200452147664E-2</v>
      </c>
      <c r="AG678" s="1">
        <f>(Table2[[#This Row],[Close Price]]/Table2[[#This Row],[Current Month Low]])-1</f>
        <v>2.2539009824696699E-2</v>
      </c>
      <c r="AH678" s="1">
        <f>(Table2[[#This Row],[Current Month High]]/Table2[[#This Row],[Close Price]])-1</f>
        <v>4.5591559909570423E-2</v>
      </c>
      <c r="AI678">
        <v>38.847023360964499</v>
      </c>
      <c r="AJ678">
        <v>35.581098339718999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-0.03</v>
      </c>
      <c r="AM678" t="s">
        <v>3215</v>
      </c>
      <c r="AN678">
        <v>-2.17</v>
      </c>
      <c r="AO678" t="s">
        <v>3215</v>
      </c>
      <c r="AQ678">
        <f>(Table2[[#This Row],[Sharpe Ratio]]-AVERAGE(Table2[Sharpe Ratio]))/_xlfn.STDEV.P(Table2[Sharpe Ratio])</f>
        <v>-0.73562862250492933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644</v>
      </c>
      <c r="AT678">
        <f>_xlfn.RANK.AVG(Table2[[#This Row],[6M Return vs Nifty Z-Score]],Table2[6M Return vs Nifty Z-Score])</f>
        <v>671</v>
      </c>
      <c r="AU678">
        <f>_xlfn.RANK.AVG(Table2[[#This Row],[Sharpe Ratio Z-Score]],Table2[Sharpe Ratio Z-Score])</f>
        <v>551.5</v>
      </c>
      <c r="AV678">
        <f>(Table2[[#This Row],[Rank 1Y]]+Table2[[#This Row],[Rank 6M]]+Table2[[#This Row],[Rank Sharpe]])/3</f>
        <v>622.16666666666663</v>
      </c>
    </row>
    <row r="679" spans="1:48" x14ac:dyDescent="0.3">
      <c r="A679" t="s">
        <v>221</v>
      </c>
      <c r="B679" t="s">
        <v>222</v>
      </c>
      <c r="C679" t="s">
        <v>3175</v>
      </c>
      <c r="D679" t="s">
        <v>223</v>
      </c>
      <c r="E679">
        <v>118122.12218786</v>
      </c>
      <c r="F679">
        <v>980.5</v>
      </c>
      <c r="G679">
        <v>-11.044785140506299</v>
      </c>
      <c r="H679">
        <f>(Table2[[#This Row],[1Y Return vs Nifty]]-AVERAGE(Table2[1Y Return vs Nifty]))/_xlfn.STDEV.P(Table2[1Y Return vs Nifty])</f>
        <v>-0.65095485109661066</v>
      </c>
      <c r="I679">
        <v>-15.822600344224</v>
      </c>
      <c r="J679">
        <f>(Table2[[#This Row],[1M Return vs Nifty]]-AVERAGE(Table2[1M Return vs Nifty]))/_xlfn.STDEV.P(Table2[1M Return vs Nifty])</f>
        <v>-1.7722767002980155</v>
      </c>
      <c r="K679">
        <v>-18.068481142293901</v>
      </c>
      <c r="L679">
        <f>(Table2[[#This Row],[6M Return vs Nifty]]-AVERAGE(Table2[6M Return vs Nifty]))/_xlfn.STDEV.P(Table2[6M Return vs Nifty])</f>
        <v>-1.0425111377405363</v>
      </c>
      <c r="M679">
        <v>-2.5359009560163499</v>
      </c>
      <c r="N679">
        <f>(Table2[[#This Row],[1W Return vs Nifty]]-AVERAGE(Table2[1W Return vs Nifty]))/_xlfn.STDEV.P(Table2[1W Return vs Nifty])</f>
        <v>-0.62353711809703172</v>
      </c>
      <c r="O679">
        <v>1023.1</v>
      </c>
      <c r="P679">
        <v>1042.8842491785799</v>
      </c>
      <c r="Q679">
        <v>1053.98227753323</v>
      </c>
      <c r="R679">
        <v>33.699513317612002</v>
      </c>
      <c r="S679" s="1">
        <f>(Table2[[#This Row],[Close Price]]-Table2[[#This Row],[20D EMA]])/Table2[[#This Row],[20D EMA]]</f>
        <v>-4.1638158537777366E-2</v>
      </c>
      <c r="T679" s="1">
        <f>(Table2[[#This Row],[Close Price]]-Table2[[#This Row],[50D EMA]])/Table2[[#This Row],[50D EMA]]</f>
        <v>-5.9818958074893173E-2</v>
      </c>
      <c r="U679" s="1">
        <f>(Table2[[#This Row],[Close Price]]-Table2[[#This Row],[200D EMA]])/Table2[[#This Row],[200D EMA]]</f>
        <v>-6.9718703150502673E-2</v>
      </c>
      <c r="V679">
        <v>0.53036343705056399</v>
      </c>
      <c r="W679">
        <v>978</v>
      </c>
      <c r="X679">
        <v>1010</v>
      </c>
      <c r="Y679">
        <v>978</v>
      </c>
      <c r="Z679">
        <v>1010</v>
      </c>
      <c r="AA679">
        <v>968.3</v>
      </c>
      <c r="AB679">
        <v>1049</v>
      </c>
      <c r="AC679" s="1">
        <f>(Table2[[#This Row],[Close Price]]/Table2[[#This Row],[Day Low]])-1</f>
        <v>2.5562372188139282E-3</v>
      </c>
      <c r="AD679" s="1">
        <f>(Table2[[#This Row],[Day High]]/Table2[[#This Row],[Close Price]])-1</f>
        <v>3.0086690464048882E-2</v>
      </c>
      <c r="AE679" s="1">
        <f>(Table2[[#This Row],[Close Price]]/Table2[[#This Row],[Current Week Low]])-1</f>
        <v>2.5562372188139282E-3</v>
      </c>
      <c r="AF679" s="1">
        <f>(Table2[[#This Row],[Current Week High]]/Table2[[#This Row],[Close Price]])-1</f>
        <v>3.0086690464048882E-2</v>
      </c>
      <c r="AG679" s="1">
        <f>(Table2[[#This Row],[Close Price]]/Table2[[#This Row],[Current Month Low]])-1</f>
        <v>1.2599401012083122E-2</v>
      </c>
      <c r="AH679" s="1">
        <f>(Table2[[#This Row],[Current Month High]]/Table2[[#This Row],[Close Price]])-1</f>
        <v>6.986231514533392E-2</v>
      </c>
      <c r="AI679">
        <v>37.480877103518601</v>
      </c>
      <c r="AJ679">
        <v>42.930029154518898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-0.06</v>
      </c>
      <c r="AM679" t="s">
        <v>3215</v>
      </c>
      <c r="AN679">
        <v>-2.35</v>
      </c>
      <c r="AO679" t="s">
        <v>3215</v>
      </c>
      <c r="AP679">
        <v>-3.5514059620803E-2</v>
      </c>
      <c r="AQ679">
        <f>(Table2[[#This Row],[Sharpe Ratio]]-AVERAGE(Table2[Sharpe Ratio]))/_xlfn.STDEV.P(Table2[Sharpe Ratio])</f>
        <v>-1.1487256386559204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552</v>
      </c>
      <c r="AT679">
        <f>_xlfn.RANK.AVG(Table2[[#This Row],[6M Return vs Nifty Z-Score]],Table2[6M Return vs Nifty Z-Score])</f>
        <v>672</v>
      </c>
      <c r="AU679">
        <f>_xlfn.RANK.AVG(Table2[[#This Row],[Sharpe Ratio Z-Score]],Table2[Sharpe Ratio Z-Score])</f>
        <v>649</v>
      </c>
      <c r="AV679">
        <f>(Table2[[#This Row],[Rank 1Y]]+Table2[[#This Row],[Rank 6M]]+Table2[[#This Row],[Rank Sharpe]])/3</f>
        <v>624.33333333333337</v>
      </c>
    </row>
    <row r="680" spans="1:48" x14ac:dyDescent="0.3">
      <c r="A680" t="s">
        <v>2264</v>
      </c>
      <c r="B680" t="s">
        <v>2265</v>
      </c>
      <c r="C680" t="s">
        <v>3179</v>
      </c>
      <c r="D680" t="s">
        <v>625</v>
      </c>
      <c r="E680">
        <v>2557.9954271199999</v>
      </c>
      <c r="F680">
        <v>185.41</v>
      </c>
      <c r="G680">
        <v>-50.001284178607797</v>
      </c>
      <c r="H680">
        <f>(Table2[[#This Row],[1Y Return vs Nifty]]-AVERAGE(Table2[1Y Return vs Nifty]))/_xlfn.STDEV.P(Table2[1Y Return vs Nifty])</f>
        <v>-1.2995274718987087</v>
      </c>
      <c r="I680">
        <v>14.405301501643301</v>
      </c>
      <c r="J680">
        <f>(Table2[[#This Row],[1M Return vs Nifty]]-AVERAGE(Table2[1M Return vs Nifty]))/_xlfn.STDEV.P(Table2[1M Return vs Nifty])</f>
        <v>1.148372506677531</v>
      </c>
      <c r="K680">
        <v>-11.619446379985</v>
      </c>
      <c r="L680">
        <f>(Table2[[#This Row],[6M Return vs Nifty]]-AVERAGE(Table2[6M Return vs Nifty]))/_xlfn.STDEV.P(Table2[6M Return vs Nifty])</f>
        <v>-0.85051535642998466</v>
      </c>
      <c r="M680">
        <v>-4.3206342539012601</v>
      </c>
      <c r="N680">
        <f>(Table2[[#This Row],[1W Return vs Nifty]]-AVERAGE(Table2[1W Return vs Nifty]))/_xlfn.STDEV.P(Table2[1W Return vs Nifty])</f>
        <v>-1.0551708156595494</v>
      </c>
      <c r="O680">
        <v>173.05</v>
      </c>
      <c r="P680">
        <v>172.802722613074</v>
      </c>
      <c r="Q680">
        <v>206.994613252325</v>
      </c>
      <c r="R680">
        <v>53.555033254173303</v>
      </c>
      <c r="S680" s="1">
        <f>(Table2[[#This Row],[Close Price]]-Table2[[#This Row],[20D EMA]])/Table2[[#This Row],[20D EMA]]</f>
        <v>7.1424443802369161E-2</v>
      </c>
      <c r="T680" s="1">
        <f>(Table2[[#This Row],[Close Price]]-Table2[[#This Row],[50D EMA]])/Table2[[#This Row],[50D EMA]]</f>
        <v>7.29576316639131E-2</v>
      </c>
      <c r="U680" s="1">
        <f>(Table2[[#This Row],[Close Price]]-Table2[[#This Row],[200D EMA]])/Table2[[#This Row],[200D EMA]]</f>
        <v>-0.10427620754562103</v>
      </c>
      <c r="V680">
        <v>1.6192948263362299</v>
      </c>
      <c r="W680">
        <v>174</v>
      </c>
      <c r="X680">
        <v>189.99</v>
      </c>
      <c r="Y680">
        <v>174</v>
      </c>
      <c r="Z680">
        <v>189.99</v>
      </c>
      <c r="AA680">
        <v>168.31</v>
      </c>
      <c r="AB680">
        <v>189.99</v>
      </c>
      <c r="AC680" s="1">
        <f>(Table2[[#This Row],[Close Price]]/Table2[[#This Row],[Day Low]])-1</f>
        <v>6.557471264367809E-2</v>
      </c>
      <c r="AD680" s="1">
        <f>(Table2[[#This Row],[Day High]]/Table2[[#This Row],[Close Price]])-1</f>
        <v>2.4702011757726128E-2</v>
      </c>
      <c r="AE680" s="1">
        <f>(Table2[[#This Row],[Close Price]]/Table2[[#This Row],[Current Week Low]])-1</f>
        <v>6.557471264367809E-2</v>
      </c>
      <c r="AF680" s="1">
        <f>(Table2[[#This Row],[Current Week High]]/Table2[[#This Row],[Close Price]])-1</f>
        <v>2.4702011757726128E-2</v>
      </c>
      <c r="AG680" s="1">
        <f>(Table2[[#This Row],[Close Price]]/Table2[[#This Row],[Current Month Low]])-1</f>
        <v>0.10159824134038375</v>
      </c>
      <c r="AH680" s="1">
        <f>(Table2[[#This Row],[Current Month High]]/Table2[[#This Row],[Close Price]])-1</f>
        <v>2.4702011757726128E-2</v>
      </c>
      <c r="AI680">
        <v>68.275713284073106</v>
      </c>
      <c r="AJ680">
        <v>28.8285158421345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-0.09</v>
      </c>
      <c r="AM680" t="s">
        <v>3215</v>
      </c>
      <c r="AN680">
        <v>9.77</v>
      </c>
      <c r="AO680" t="s">
        <v>3216</v>
      </c>
      <c r="AQ680">
        <f>(Table2[[#This Row],[Sharpe Ratio]]-AVERAGE(Table2[Sharpe Ratio]))/_xlfn.STDEV.P(Table2[Sharpe Ratio])</f>
        <v>-0.73562862250492933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721</v>
      </c>
      <c r="AT680">
        <f>_xlfn.RANK.AVG(Table2[[#This Row],[6M Return vs Nifty Z-Score]],Table2[6M Return vs Nifty Z-Score])</f>
        <v>602</v>
      </c>
      <c r="AU680">
        <f>_xlfn.RANK.AVG(Table2[[#This Row],[Sharpe Ratio Z-Score]],Table2[Sharpe Ratio Z-Score])</f>
        <v>551.5</v>
      </c>
      <c r="AV680">
        <f>(Table2[[#This Row],[Rank 1Y]]+Table2[[#This Row],[Rank 6M]]+Table2[[#This Row],[Rank Sharpe]])/3</f>
        <v>624.83333333333337</v>
      </c>
    </row>
    <row r="681" spans="1:48" x14ac:dyDescent="0.3">
      <c r="A681" t="s">
        <v>2085</v>
      </c>
      <c r="B681" t="s">
        <v>2086</v>
      </c>
      <c r="C681" t="s">
        <v>3178</v>
      </c>
      <c r="D681" t="s">
        <v>75</v>
      </c>
      <c r="E681">
        <v>3059.2101609400002</v>
      </c>
      <c r="F681">
        <v>237.75</v>
      </c>
      <c r="G681">
        <v>-22.024607955750501</v>
      </c>
      <c r="H681">
        <f>(Table2[[#This Row],[1Y Return vs Nifty]]-AVERAGE(Table2[1Y Return vs Nifty]))/_xlfn.STDEV.P(Table2[1Y Return vs Nifty])</f>
        <v>-0.83375393815678733</v>
      </c>
      <c r="I681">
        <v>-0.25041644946956099</v>
      </c>
      <c r="J681">
        <f>(Table2[[#This Row],[1M Return vs Nifty]]-AVERAGE(Table2[1M Return vs Nifty]))/_xlfn.STDEV.P(Table2[1M Return vs Nifty])</f>
        <v>-0.26767718244196609</v>
      </c>
      <c r="K681">
        <v>-9.6386262290006695</v>
      </c>
      <c r="L681">
        <f>(Table2[[#This Row],[6M Return vs Nifty]]-AVERAGE(Table2[6M Return vs Nifty]))/_xlfn.STDEV.P(Table2[6M Return vs Nifty])</f>
        <v>-0.79154387828776396</v>
      </c>
      <c r="M681">
        <v>-1.1316267402386799</v>
      </c>
      <c r="N681">
        <f>(Table2[[#This Row],[1W Return vs Nifty]]-AVERAGE(Table2[1W Return vs Nifty]))/_xlfn.STDEV.P(Table2[1W Return vs Nifty])</f>
        <v>-0.28391658607348041</v>
      </c>
      <c r="O681">
        <v>232.32</v>
      </c>
      <c r="P681">
        <v>233.87925599778501</v>
      </c>
      <c r="Q681">
        <v>235.335052472483</v>
      </c>
      <c r="R681">
        <v>60.447502491944903</v>
      </c>
      <c r="S681" s="1">
        <f>(Table2[[#This Row],[Close Price]]-Table2[[#This Row],[20D EMA]])/Table2[[#This Row],[20D EMA]]</f>
        <v>2.337293388429755E-2</v>
      </c>
      <c r="T681" s="1">
        <f>(Table2[[#This Row],[Close Price]]-Table2[[#This Row],[50D EMA]])/Table2[[#This Row],[50D EMA]]</f>
        <v>1.6550180928622628E-2</v>
      </c>
      <c r="U681" s="1">
        <f>(Table2[[#This Row],[Close Price]]-Table2[[#This Row],[200D EMA]])/Table2[[#This Row],[200D EMA]]</f>
        <v>1.0261741725871342E-2</v>
      </c>
      <c r="V681">
        <v>0.309321541438835</v>
      </c>
      <c r="W681">
        <v>234.18</v>
      </c>
      <c r="X681">
        <v>238.8</v>
      </c>
      <c r="Y681">
        <v>234.18</v>
      </c>
      <c r="Z681">
        <v>238.8</v>
      </c>
      <c r="AA681">
        <v>225.21</v>
      </c>
      <c r="AB681">
        <v>238.8</v>
      </c>
      <c r="AC681" s="1">
        <f>(Table2[[#This Row],[Close Price]]/Table2[[#This Row],[Day Low]])-1</f>
        <v>1.5244683576735918E-2</v>
      </c>
      <c r="AD681" s="1">
        <f>(Table2[[#This Row],[Day High]]/Table2[[#This Row],[Close Price]])-1</f>
        <v>4.4164037854890204E-3</v>
      </c>
      <c r="AE681" s="1">
        <f>(Table2[[#This Row],[Close Price]]/Table2[[#This Row],[Current Week Low]])-1</f>
        <v>1.5244683576735918E-2</v>
      </c>
      <c r="AF681" s="1">
        <f>(Table2[[#This Row],[Current Week High]]/Table2[[#This Row],[Close Price]])-1</f>
        <v>4.4164037854890204E-3</v>
      </c>
      <c r="AG681" s="1">
        <f>(Table2[[#This Row],[Close Price]]/Table2[[#This Row],[Current Month Low]])-1</f>
        <v>5.5681364060210514E-2</v>
      </c>
      <c r="AH681" s="1">
        <f>(Table2[[#This Row],[Current Month High]]/Table2[[#This Row],[Close Price]])-1</f>
        <v>4.4164037854890204E-3</v>
      </c>
      <c r="AI681">
        <v>28.2860147213459</v>
      </c>
      <c r="AJ681">
        <v>22.551546391752499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-7.0000000000000007E-2</v>
      </c>
      <c r="AM681" t="s">
        <v>3215</v>
      </c>
      <c r="AN681">
        <v>4.59</v>
      </c>
      <c r="AO681" t="s">
        <v>3216</v>
      </c>
      <c r="AP681">
        <v>-6.0960229424521999E-2</v>
      </c>
      <c r="AQ681">
        <f>(Table2[[#This Row],[Sharpe Ratio]]-AVERAGE(Table2[Sharpe Ratio]))/_xlfn.STDEV.P(Table2[Sharpe Ratio])</f>
        <v>-1.4447136763690271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618</v>
      </c>
      <c r="AT681">
        <f>_xlfn.RANK.AVG(Table2[[#This Row],[6M Return vs Nifty Z-Score]],Table2[6M Return vs Nifty Z-Score])</f>
        <v>585</v>
      </c>
      <c r="AU681">
        <f>_xlfn.RANK.AVG(Table2[[#This Row],[Sharpe Ratio Z-Score]],Table2[Sharpe Ratio Z-Score])</f>
        <v>677</v>
      </c>
      <c r="AV681">
        <f>(Table2[[#This Row],[Rank 1Y]]+Table2[[#This Row],[Rank 6M]]+Table2[[#This Row],[Rank Sharpe]])/3</f>
        <v>626.66666666666663</v>
      </c>
    </row>
    <row r="682" spans="1:48" x14ac:dyDescent="0.3">
      <c r="A682" t="s">
        <v>339</v>
      </c>
      <c r="B682" t="s">
        <v>340</v>
      </c>
      <c r="C682" t="s">
        <v>3170</v>
      </c>
      <c r="D682" t="s">
        <v>341</v>
      </c>
      <c r="E682">
        <v>76588.713582480006</v>
      </c>
      <c r="F682">
        <v>800.5</v>
      </c>
      <c r="G682">
        <v>-28.081832467674499</v>
      </c>
      <c r="H682">
        <f>(Table2[[#This Row],[1Y Return vs Nifty]]-AVERAGE(Table2[1Y Return vs Nifty]))/_xlfn.STDEV.P(Table2[1Y Return vs Nifty])</f>
        <v>-0.9345984717644642</v>
      </c>
      <c r="I682">
        <v>12.7989901388445</v>
      </c>
      <c r="J682">
        <f>(Table2[[#This Row],[1M Return vs Nifty]]-AVERAGE(Table2[1M Return vs Nifty]))/_xlfn.STDEV.P(Table2[1M Return vs Nifty])</f>
        <v>0.99316914417370783</v>
      </c>
      <c r="K682">
        <v>-1.1457349726239301</v>
      </c>
      <c r="L682">
        <f>(Table2[[#This Row],[6M Return vs Nifty]]-AVERAGE(Table2[6M Return vs Nifty]))/_xlfn.STDEV.P(Table2[6M Return vs Nifty])</f>
        <v>-0.53869994854442171</v>
      </c>
      <c r="M682">
        <v>-1.13767282583054</v>
      </c>
      <c r="N682">
        <f>(Table2[[#This Row],[1W Return vs Nifty]]-AVERAGE(Table2[1W Return vs Nifty]))/_xlfn.STDEV.P(Table2[1W Return vs Nifty])</f>
        <v>-0.28537881815201382</v>
      </c>
      <c r="O682">
        <v>766.47</v>
      </c>
      <c r="P682">
        <v>742.87433256937595</v>
      </c>
      <c r="Q682">
        <v>740.65629159724699</v>
      </c>
      <c r="R682">
        <v>81.180863137663195</v>
      </c>
      <c r="S682" s="1">
        <f>(Table2[[#This Row],[Close Price]]-Table2[[#This Row],[20D EMA]])/Table2[[#This Row],[20D EMA]]</f>
        <v>4.4398345662582973E-2</v>
      </c>
      <c r="T682" s="1">
        <f>(Table2[[#This Row],[Close Price]]-Table2[[#This Row],[50D EMA]])/Table2[[#This Row],[50D EMA]]</f>
        <v>7.7571218851127111E-2</v>
      </c>
      <c r="U682" s="1">
        <f>(Table2[[#This Row],[Close Price]]-Table2[[#This Row],[200D EMA]])/Table2[[#This Row],[200D EMA]]</f>
        <v>8.0798217853112808E-2</v>
      </c>
      <c r="V682">
        <v>2.2753232624052599</v>
      </c>
      <c r="W682">
        <v>793</v>
      </c>
      <c r="X682">
        <v>807.4</v>
      </c>
      <c r="Y682">
        <v>793</v>
      </c>
      <c r="Z682">
        <v>807.4</v>
      </c>
      <c r="AA682">
        <v>722.6</v>
      </c>
      <c r="AB682">
        <v>817.4</v>
      </c>
      <c r="AC682" s="1">
        <f>(Table2[[#This Row],[Close Price]]/Table2[[#This Row],[Day Low]])-1</f>
        <v>9.4577553593946373E-3</v>
      </c>
      <c r="AD682" s="1">
        <f>(Table2[[#This Row],[Day High]]/Table2[[#This Row],[Close Price]])-1</f>
        <v>8.6196127420361535E-3</v>
      </c>
      <c r="AE682" s="1">
        <f>(Table2[[#This Row],[Close Price]]/Table2[[#This Row],[Current Week Low]])-1</f>
        <v>9.4577553593946373E-3</v>
      </c>
      <c r="AF682" s="1">
        <f>(Table2[[#This Row],[Current Week High]]/Table2[[#This Row],[Close Price]])-1</f>
        <v>8.6196127420361535E-3</v>
      </c>
      <c r="AG682" s="1">
        <f>(Table2[[#This Row],[Close Price]]/Table2[[#This Row],[Current Month Low]])-1</f>
        <v>0.10780514807639086</v>
      </c>
      <c r="AH682" s="1">
        <f>(Table2[[#This Row],[Current Month High]]/Table2[[#This Row],[Close Price]])-1</f>
        <v>2.1111805121798888E-2</v>
      </c>
      <c r="AI682">
        <v>5.09056839475328</v>
      </c>
      <c r="AJ682">
        <v>23.5434832934639</v>
      </c>
      <c r="AK682" t="str">
        <f>IF(AND(Table2[[#This Row],[20D EMA]]&gt;Table2[[#This Row],[50D EMA]],Table2[[#This Row],[50D EMA]]&gt;Table2[[#This Row],[200D EMA]]),"Uptrend","Downtrend/NoTrend")</f>
        <v>Uptrend</v>
      </c>
      <c r="AL682">
        <v>0.08</v>
      </c>
      <c r="AM682" t="s">
        <v>3216</v>
      </c>
      <c r="AN682">
        <v>11</v>
      </c>
      <c r="AO682" t="s">
        <v>3216</v>
      </c>
      <c r="AP682">
        <v>-0.112900194330442</v>
      </c>
      <c r="AQ682">
        <f>(Table2[[#This Row],[Sharpe Ratio]]-AVERAGE(Table2[Sharpe Ratio]))/_xlfn.STDEV.P(Table2[Sharpe Ratio])</f>
        <v>-2.0488756547719227</v>
      </c>
      <c r="AR6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-2.8143837490591146</v>
      </c>
      <c r="AS682">
        <f>_xlfn.RANK.AVG(Table2[[#This Row],[1Y Return vs Nifty Z-Score]],Table2[1Y Return vs Nifty Z-Score])</f>
        <v>653</v>
      </c>
      <c r="AT682">
        <f>_xlfn.RANK.AVG(Table2[[#This Row],[6M Return vs Nifty Z-Score]],Table2[6M Return vs Nifty Z-Score])</f>
        <v>499</v>
      </c>
      <c r="AU682">
        <f>_xlfn.RANK.AVG(Table2[[#This Row],[Sharpe Ratio Z-Score]],Table2[Sharpe Ratio Z-Score])</f>
        <v>731</v>
      </c>
      <c r="AV682">
        <f>(Table2[[#This Row],[Rank 1Y]]+Table2[[#This Row],[Rank 6M]]+Table2[[#This Row],[Rank Sharpe]])/3</f>
        <v>627.66666666666663</v>
      </c>
    </row>
    <row r="683" spans="1:48" x14ac:dyDescent="0.3">
      <c r="A683" t="s">
        <v>720</v>
      </c>
      <c r="B683" t="s">
        <v>721</v>
      </c>
      <c r="C683" t="s">
        <v>3180</v>
      </c>
      <c r="D683" t="s">
        <v>89</v>
      </c>
      <c r="E683">
        <v>25172.998197299999</v>
      </c>
      <c r="F683">
        <v>312.8</v>
      </c>
      <c r="G683">
        <v>-30.314799127231598</v>
      </c>
      <c r="H683">
        <f>(Table2[[#This Row],[1Y Return vs Nifty]]-AVERAGE(Table2[1Y Return vs Nifty]))/_xlfn.STDEV.P(Table2[1Y Return vs Nifty])</f>
        <v>-0.97177432365855254</v>
      </c>
      <c r="I683">
        <v>2.4849504125245301</v>
      </c>
      <c r="J683">
        <f>(Table2[[#This Row],[1M Return vs Nifty]]-AVERAGE(Table2[1M Return vs Nifty]))/_xlfn.STDEV.P(Table2[1M Return vs Nifty])</f>
        <v>-3.3833820648658695E-3</v>
      </c>
      <c r="K683">
        <v>-1.5335734826440699</v>
      </c>
      <c r="L683">
        <f>(Table2[[#This Row],[6M Return vs Nifty]]-AVERAGE(Table2[6M Return vs Nifty]))/_xlfn.STDEV.P(Table2[6M Return vs Nifty])</f>
        <v>-0.55024638308821339</v>
      </c>
      <c r="M683">
        <v>-0.36073908831885998</v>
      </c>
      <c r="N683">
        <f>(Table2[[#This Row],[1W Return vs Nifty]]-AVERAGE(Table2[1W Return vs Nifty]))/_xlfn.STDEV.P(Table2[1W Return vs Nifty])</f>
        <v>-9.7479157020203461E-2</v>
      </c>
      <c r="O683">
        <v>304.42</v>
      </c>
      <c r="P683">
        <v>295.666540948717</v>
      </c>
      <c r="Q683">
        <v>293.69941346614701</v>
      </c>
      <c r="R683">
        <v>62.182252867355999</v>
      </c>
      <c r="S683" s="1">
        <f>(Table2[[#This Row],[Close Price]]-Table2[[#This Row],[20D EMA]])/Table2[[#This Row],[20D EMA]]</f>
        <v>2.7527757703173231E-2</v>
      </c>
      <c r="T683" s="1">
        <f>(Table2[[#This Row],[Close Price]]-Table2[[#This Row],[50D EMA]])/Table2[[#This Row],[50D EMA]]</f>
        <v>5.7948589638537384E-2</v>
      </c>
      <c r="U683" s="1">
        <f>(Table2[[#This Row],[Close Price]]-Table2[[#This Row],[200D EMA]])/Table2[[#This Row],[200D EMA]]</f>
        <v>6.5034472859288206E-2</v>
      </c>
      <c r="V683">
        <v>1.0882013401933499</v>
      </c>
      <c r="W683">
        <v>310.8</v>
      </c>
      <c r="X683">
        <v>316.60000000000002</v>
      </c>
      <c r="Y683">
        <v>310.8</v>
      </c>
      <c r="Z683">
        <v>316.60000000000002</v>
      </c>
      <c r="AA683">
        <v>296</v>
      </c>
      <c r="AB683">
        <v>320.5</v>
      </c>
      <c r="AC683" s="1">
        <f>(Table2[[#This Row],[Close Price]]/Table2[[#This Row],[Day Low]])-1</f>
        <v>6.4350064350064962E-3</v>
      </c>
      <c r="AD683" s="1">
        <f>(Table2[[#This Row],[Day High]]/Table2[[#This Row],[Close Price]])-1</f>
        <v>1.2148337595907943E-2</v>
      </c>
      <c r="AE683" s="1">
        <f>(Table2[[#This Row],[Close Price]]/Table2[[#This Row],[Current Week Low]])-1</f>
        <v>6.4350064350064962E-3</v>
      </c>
      <c r="AF683" s="1">
        <f>(Table2[[#This Row],[Current Week High]]/Table2[[#This Row],[Close Price]])-1</f>
        <v>1.2148337595907943E-2</v>
      </c>
      <c r="AG683" s="1">
        <f>(Table2[[#This Row],[Close Price]]/Table2[[#This Row],[Current Month Low]])-1</f>
        <v>5.6756756756756843E-2</v>
      </c>
      <c r="AH683" s="1">
        <f>(Table2[[#This Row],[Current Month High]]/Table2[[#This Row],[Close Price]])-1</f>
        <v>2.4616368286444867E-2</v>
      </c>
      <c r="AI683">
        <v>14.2263427109974</v>
      </c>
      <c r="AJ683">
        <v>24.200913242009101</v>
      </c>
      <c r="AK683" t="str">
        <f>IF(AND(Table2[[#This Row],[20D EMA]]&gt;Table2[[#This Row],[50D EMA]],Table2[[#This Row],[50D EMA]]&gt;Table2[[#This Row],[200D EMA]]),"Uptrend","Downtrend/NoTrend")</f>
        <v>Uptrend</v>
      </c>
      <c r="AL683">
        <v>0.12</v>
      </c>
      <c r="AM683" t="s">
        <v>3216</v>
      </c>
      <c r="AN683">
        <v>4.97</v>
      </c>
      <c r="AO683" t="s">
        <v>3216</v>
      </c>
      <c r="AP683">
        <v>-9.5212952477538998E-2</v>
      </c>
      <c r="AQ683">
        <f>(Table2[[#This Row],[Sharpe Ratio]]-AVERAGE(Table2[Sharpe Ratio]))/_xlfn.STDEV.P(Table2[Sharpe Ratio])</f>
        <v>-1.84313891525552</v>
      </c>
      <c r="AR6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-3.4660221610873552</v>
      </c>
      <c r="AS683">
        <f>_xlfn.RANK.AVG(Table2[[#This Row],[1Y Return vs Nifty Z-Score]],Table2[1Y Return vs Nifty Z-Score])</f>
        <v>664</v>
      </c>
      <c r="AT683">
        <f>_xlfn.RANK.AVG(Table2[[#This Row],[6M Return vs Nifty Z-Score]],Table2[6M Return vs Nifty Z-Score])</f>
        <v>502</v>
      </c>
      <c r="AU683">
        <f>_xlfn.RANK.AVG(Table2[[#This Row],[Sharpe Ratio Z-Score]],Table2[Sharpe Ratio Z-Score])</f>
        <v>717</v>
      </c>
      <c r="AV683">
        <f>(Table2[[#This Row],[Rank 1Y]]+Table2[[#This Row],[Rank 6M]]+Table2[[#This Row],[Rank Sharpe]])/3</f>
        <v>627.66666666666663</v>
      </c>
    </row>
    <row r="684" spans="1:48" x14ac:dyDescent="0.3">
      <c r="A684" t="s">
        <v>1845</v>
      </c>
      <c r="B684" t="s">
        <v>1846</v>
      </c>
      <c r="C684" t="s">
        <v>3172</v>
      </c>
      <c r="D684" t="s">
        <v>251</v>
      </c>
      <c r="E684">
        <v>4168.0756781649998</v>
      </c>
      <c r="F684">
        <v>488.55</v>
      </c>
      <c r="G684">
        <v>-23.641419466209101</v>
      </c>
      <c r="H684">
        <f>(Table2[[#This Row],[1Y Return vs Nifty]]-AVERAGE(Table2[1Y Return vs Nifty]))/_xlfn.STDEV.P(Table2[1Y Return vs Nifty])</f>
        <v>-0.86067164648718764</v>
      </c>
      <c r="I684">
        <v>-0.14992848936559799</v>
      </c>
      <c r="J684">
        <f>(Table2[[#This Row],[1M Return vs Nifty]]-AVERAGE(Table2[1M Return vs Nifty]))/_xlfn.STDEV.P(Table2[1M Return vs Nifty])</f>
        <v>-0.25796793823160896</v>
      </c>
      <c r="K684">
        <v>-24.508838396862899</v>
      </c>
      <c r="L684">
        <f>(Table2[[#This Row],[6M Return vs Nifty]]-AVERAGE(Table2[6M Return vs Nifty]))/_xlfn.STDEV.P(Table2[6M Return vs Nifty])</f>
        <v>-1.2342485788591433</v>
      </c>
      <c r="M684">
        <v>0.135860717384334</v>
      </c>
      <c r="N684">
        <f>(Table2[[#This Row],[1W Return vs Nifty]]-AVERAGE(Table2[1W Return vs Nifty]))/_xlfn.STDEV.P(Table2[1W Return vs Nifty])</f>
        <v>2.262237893394891E-2</v>
      </c>
      <c r="O684">
        <v>486.66</v>
      </c>
      <c r="P684">
        <v>490.643811164704</v>
      </c>
      <c r="Q684">
        <v>502.54437662749001</v>
      </c>
      <c r="R684">
        <v>61.606891059979702</v>
      </c>
      <c r="S684" s="1">
        <f>(Table2[[#This Row],[Close Price]]-Table2[[#This Row],[20D EMA]])/Table2[[#This Row],[20D EMA]]</f>
        <v>3.8836148440389313E-3</v>
      </c>
      <c r="T684" s="1">
        <f>(Table2[[#This Row],[Close Price]]-Table2[[#This Row],[50D EMA]])/Table2[[#This Row],[50D EMA]]</f>
        <v>-4.2674769701744443E-3</v>
      </c>
      <c r="U684" s="1">
        <f>(Table2[[#This Row],[Close Price]]-Table2[[#This Row],[200D EMA]])/Table2[[#This Row],[200D EMA]]</f>
        <v>-2.7847046506428826E-2</v>
      </c>
      <c r="V684">
        <v>1.02676251127837</v>
      </c>
      <c r="W684">
        <v>486.35</v>
      </c>
      <c r="X684">
        <v>498</v>
      </c>
      <c r="Y684">
        <v>486.35</v>
      </c>
      <c r="Z684">
        <v>498</v>
      </c>
      <c r="AA684">
        <v>478.05</v>
      </c>
      <c r="AB684">
        <v>506.5</v>
      </c>
      <c r="AC684" s="1">
        <f>(Table2[[#This Row],[Close Price]]/Table2[[#This Row],[Day Low]])-1</f>
        <v>4.5234913128404663E-3</v>
      </c>
      <c r="AD684" s="1">
        <f>(Table2[[#This Row],[Day High]]/Table2[[#This Row],[Close Price]])-1</f>
        <v>1.9342953638317395E-2</v>
      </c>
      <c r="AE684" s="1">
        <f>(Table2[[#This Row],[Close Price]]/Table2[[#This Row],[Current Week Low]])-1</f>
        <v>4.5234913128404663E-3</v>
      </c>
      <c r="AF684" s="1">
        <f>(Table2[[#This Row],[Current Week High]]/Table2[[#This Row],[Close Price]])-1</f>
        <v>1.9342953638317395E-2</v>
      </c>
      <c r="AG684" s="1">
        <f>(Table2[[#This Row],[Close Price]]/Table2[[#This Row],[Current Month Low]])-1</f>
        <v>2.1964229683087533E-2</v>
      </c>
      <c r="AH684" s="1">
        <f>(Table2[[#This Row],[Current Month High]]/Table2[[#This Row],[Close Price]])-1</f>
        <v>3.6741377545798759E-2</v>
      </c>
      <c r="AI684">
        <v>43.076450721522797</v>
      </c>
      <c r="AJ684">
        <v>9.2953020134228108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-0.11</v>
      </c>
      <c r="AM684" t="s">
        <v>3215</v>
      </c>
      <c r="AN684">
        <v>1.47</v>
      </c>
      <c r="AO684" t="s">
        <v>3216</v>
      </c>
      <c r="AQ684">
        <f>(Table2[[#This Row],[Sharpe Ratio]]-AVERAGE(Table2[Sharpe Ratio]))/_xlfn.STDEV.P(Table2[Sharpe Ratio])</f>
        <v>-0.73562862250492933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629</v>
      </c>
      <c r="AT684">
        <f>_xlfn.RANK.AVG(Table2[[#This Row],[6M Return vs Nifty Z-Score]],Table2[6M Return vs Nifty Z-Score])</f>
        <v>706</v>
      </c>
      <c r="AU684">
        <f>_xlfn.RANK.AVG(Table2[[#This Row],[Sharpe Ratio Z-Score]],Table2[Sharpe Ratio Z-Score])</f>
        <v>551.5</v>
      </c>
      <c r="AV684">
        <f>(Table2[[#This Row],[Rank 1Y]]+Table2[[#This Row],[Rank 6M]]+Table2[[#This Row],[Rank Sharpe]])/3</f>
        <v>628.83333333333337</v>
      </c>
    </row>
    <row r="685" spans="1:48" x14ac:dyDescent="0.3">
      <c r="A685" t="s">
        <v>572</v>
      </c>
      <c r="B685" t="s">
        <v>573</v>
      </c>
      <c r="C685" t="s">
        <v>3170</v>
      </c>
      <c r="D685" t="s">
        <v>40</v>
      </c>
      <c r="E685">
        <v>36178.77566675</v>
      </c>
      <c r="F685">
        <v>615.95000000000005</v>
      </c>
      <c r="G685">
        <v>-28.009681092269499</v>
      </c>
      <c r="H685">
        <f>(Table2[[#This Row],[1Y Return vs Nifty]]-AVERAGE(Table2[1Y Return vs Nifty]))/_xlfn.STDEV.P(Table2[1Y Return vs Nifty])</f>
        <v>-0.93339724968865267</v>
      </c>
      <c r="I685">
        <v>3.2666348701100199</v>
      </c>
      <c r="J685">
        <f>(Table2[[#This Row],[1M Return vs Nifty]]-AVERAGE(Table2[1M Return vs Nifty]))/_xlfn.STDEV.P(Table2[1M Return vs Nifty])</f>
        <v>7.2143728708265797E-2</v>
      </c>
      <c r="K685">
        <v>-3.8548420239300101</v>
      </c>
      <c r="L685">
        <f>(Table2[[#This Row],[6M Return vs Nifty]]-AVERAGE(Table2[6M Return vs Nifty]))/_xlfn.STDEV.P(Table2[6M Return vs Nifty])</f>
        <v>-0.61935343300218182</v>
      </c>
      <c r="M685">
        <v>-5.4202603424984703</v>
      </c>
      <c r="N685">
        <f>(Table2[[#This Row],[1W Return vs Nifty]]-AVERAGE(Table2[1W Return vs Nifty]))/_xlfn.STDEV.P(Table2[1W Return vs Nifty])</f>
        <v>-1.3211128895368698</v>
      </c>
      <c r="O685">
        <v>615.47</v>
      </c>
      <c r="P685">
        <v>598.75818917072502</v>
      </c>
      <c r="Q685">
        <v>575.25572359211696</v>
      </c>
      <c r="R685">
        <v>48.632210051721003</v>
      </c>
      <c r="S685" s="1">
        <f>(Table2[[#This Row],[Close Price]]-Table2[[#This Row],[20D EMA]])/Table2[[#This Row],[20D EMA]]</f>
        <v>7.7989179001416509E-4</v>
      </c>
      <c r="T685" s="1">
        <f>(Table2[[#This Row],[Close Price]]-Table2[[#This Row],[50D EMA]])/Table2[[#This Row],[50D EMA]]</f>
        <v>2.8712443754774424E-2</v>
      </c>
      <c r="U685" s="1">
        <f>(Table2[[#This Row],[Close Price]]-Table2[[#This Row],[200D EMA]])/Table2[[#This Row],[200D EMA]]</f>
        <v>7.0741193418767639E-2</v>
      </c>
      <c r="V685">
        <v>1.1350702784882101</v>
      </c>
      <c r="W685">
        <v>606.1</v>
      </c>
      <c r="X685">
        <v>622.70000000000005</v>
      </c>
      <c r="Y685">
        <v>606.1</v>
      </c>
      <c r="Z685">
        <v>622.70000000000005</v>
      </c>
      <c r="AA685">
        <v>606.1</v>
      </c>
      <c r="AB685">
        <v>647</v>
      </c>
      <c r="AC685" s="1">
        <f>(Table2[[#This Row],[Close Price]]/Table2[[#This Row],[Day Low]])-1</f>
        <v>1.625144365616249E-2</v>
      </c>
      <c r="AD685" s="1">
        <f>(Table2[[#This Row],[Day High]]/Table2[[#This Row],[Close Price]])-1</f>
        <v>1.0958681711177753E-2</v>
      </c>
      <c r="AE685" s="1">
        <f>(Table2[[#This Row],[Close Price]]/Table2[[#This Row],[Current Week Low]])-1</f>
        <v>1.625144365616249E-2</v>
      </c>
      <c r="AF685" s="1">
        <f>(Table2[[#This Row],[Current Week High]]/Table2[[#This Row],[Close Price]])-1</f>
        <v>1.0958681711177753E-2</v>
      </c>
      <c r="AG685" s="1">
        <f>(Table2[[#This Row],[Close Price]]/Table2[[#This Row],[Current Month Low]])-1</f>
        <v>1.625144365616249E-2</v>
      </c>
      <c r="AH685" s="1">
        <f>(Table2[[#This Row],[Current Month High]]/Table2[[#This Row],[Close Price]])-1</f>
        <v>5.0409935871418066E-2</v>
      </c>
      <c r="AI685">
        <v>6.6157967367481003</v>
      </c>
      <c r="AJ685">
        <v>35.433157431838097</v>
      </c>
      <c r="AK685" t="str">
        <f>IF(AND(Table2[[#This Row],[20D EMA]]&gt;Table2[[#This Row],[50D EMA]],Table2[[#This Row],[50D EMA]]&gt;Table2[[#This Row],[200D EMA]]),"Uptrend","Downtrend/NoTrend")</f>
        <v>Uptrend</v>
      </c>
      <c r="AL685">
        <v>0.15</v>
      </c>
      <c r="AM685" t="s">
        <v>3216</v>
      </c>
      <c r="AN685">
        <v>1.95</v>
      </c>
      <c r="AO685" t="s">
        <v>3216</v>
      </c>
      <c r="AP685">
        <v>-8.4858301202799996E-2</v>
      </c>
      <c r="AQ685">
        <f>(Table2[[#This Row],[Sharpe Ratio]]-AVERAGE(Table2[Sharpe Ratio]))/_xlfn.STDEV.P(Table2[Sharpe Ratio])</f>
        <v>-1.722694347933424</v>
      </c>
      <c r="AR6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-4.5244141914528626</v>
      </c>
      <c r="AS685">
        <f>_xlfn.RANK.AVG(Table2[[#This Row],[1Y Return vs Nifty Z-Score]],Table2[1Y Return vs Nifty Z-Score])</f>
        <v>652</v>
      </c>
      <c r="AT685">
        <f>_xlfn.RANK.AVG(Table2[[#This Row],[6M Return vs Nifty Z-Score]],Table2[6M Return vs Nifty Z-Score])</f>
        <v>530</v>
      </c>
      <c r="AU685">
        <f>_xlfn.RANK.AVG(Table2[[#This Row],[Sharpe Ratio Z-Score]],Table2[Sharpe Ratio Z-Score])</f>
        <v>711</v>
      </c>
      <c r="AV685">
        <f>(Table2[[#This Row],[Rank 1Y]]+Table2[[#This Row],[Rank 6M]]+Table2[[#This Row],[Rank Sharpe]])/3</f>
        <v>631</v>
      </c>
    </row>
    <row r="686" spans="1:48" x14ac:dyDescent="0.3">
      <c r="A686" t="s">
        <v>1690</v>
      </c>
      <c r="B686" t="s">
        <v>1691</v>
      </c>
      <c r="C686" t="s">
        <v>3170</v>
      </c>
      <c r="D686" t="s">
        <v>412</v>
      </c>
      <c r="E686">
        <v>5131.5015015600002</v>
      </c>
      <c r="F686">
        <v>286.55</v>
      </c>
      <c r="G686">
        <v>-27.576174964335301</v>
      </c>
      <c r="H686">
        <f>(Table2[[#This Row],[1Y Return vs Nifty]]-AVERAGE(Table2[1Y Return vs Nifty]))/_xlfn.STDEV.P(Table2[1Y Return vs Nifty])</f>
        <v>-0.92617996342139686</v>
      </c>
      <c r="I686">
        <v>-2.1077272174669002</v>
      </c>
      <c r="J686">
        <f>(Table2[[#This Row],[1M Return vs Nifty]]-AVERAGE(Table2[1M Return vs Nifty]))/_xlfn.STDEV.P(Table2[1M Return vs Nifty])</f>
        <v>-0.44713235102490251</v>
      </c>
      <c r="K686">
        <v>-14.9783857914853</v>
      </c>
      <c r="L686">
        <f>(Table2[[#This Row],[6M Return vs Nifty]]-AVERAGE(Table2[6M Return vs Nifty]))/_xlfn.STDEV.P(Table2[6M Return vs Nifty])</f>
        <v>-0.95051515802120989</v>
      </c>
      <c r="M686">
        <v>-2.2340272131443299</v>
      </c>
      <c r="N686">
        <f>(Table2[[#This Row],[1W Return vs Nifty]]-AVERAGE(Table2[1W Return vs Nifty]))/_xlfn.STDEV.P(Table2[1W Return vs Nifty])</f>
        <v>-0.55052963849920944</v>
      </c>
      <c r="O686">
        <v>283.95</v>
      </c>
      <c r="P686">
        <v>286.31160460454299</v>
      </c>
      <c r="Q686">
        <v>291.24097398141203</v>
      </c>
      <c r="R686">
        <v>48.056618722796799</v>
      </c>
      <c r="S686" s="1">
        <f>(Table2[[#This Row],[Close Price]]-Table2[[#This Row],[20D EMA]])/Table2[[#This Row],[20D EMA]]</f>
        <v>9.1565416446558294E-3</v>
      </c>
      <c r="T686" s="1">
        <f>(Table2[[#This Row],[Close Price]]-Table2[[#This Row],[50D EMA]])/Table2[[#This Row],[50D EMA]]</f>
        <v>8.3264314691782533E-4</v>
      </c>
      <c r="U686" s="1">
        <f>(Table2[[#This Row],[Close Price]]-Table2[[#This Row],[200D EMA]])/Table2[[#This Row],[200D EMA]]</f>
        <v>-1.610684759525426E-2</v>
      </c>
      <c r="V686">
        <v>0.984585395869641</v>
      </c>
      <c r="W686">
        <v>283.7</v>
      </c>
      <c r="X686">
        <v>288.35000000000002</v>
      </c>
      <c r="Y686">
        <v>283.7</v>
      </c>
      <c r="Z686">
        <v>288.35000000000002</v>
      </c>
      <c r="AA686">
        <v>278.05</v>
      </c>
      <c r="AB686">
        <v>296.95</v>
      </c>
      <c r="AC686" s="1">
        <f>(Table2[[#This Row],[Close Price]]/Table2[[#This Row],[Day Low]])-1</f>
        <v>1.0045823052520442E-2</v>
      </c>
      <c r="AD686" s="1">
        <f>(Table2[[#This Row],[Day High]]/Table2[[#This Row],[Close Price]])-1</f>
        <v>6.2816262432385805E-3</v>
      </c>
      <c r="AE686" s="1">
        <f>(Table2[[#This Row],[Close Price]]/Table2[[#This Row],[Current Week Low]])-1</f>
        <v>1.0045823052520442E-2</v>
      </c>
      <c r="AF686" s="1">
        <f>(Table2[[#This Row],[Current Week High]]/Table2[[#This Row],[Close Price]])-1</f>
        <v>6.2816262432385805E-3</v>
      </c>
      <c r="AG686" s="1">
        <f>(Table2[[#This Row],[Close Price]]/Table2[[#This Row],[Current Month Low]])-1</f>
        <v>3.0570041359467615E-2</v>
      </c>
      <c r="AH686" s="1">
        <f>(Table2[[#This Row],[Current Month High]]/Table2[[#This Row],[Close Price]])-1</f>
        <v>3.6293840516489206E-2</v>
      </c>
      <c r="AI686">
        <v>35.386494503576998</v>
      </c>
      <c r="AJ686">
        <v>6.3462609018370699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-0.04</v>
      </c>
      <c r="AM686" t="s">
        <v>3215</v>
      </c>
      <c r="AN686">
        <v>-0.19</v>
      </c>
      <c r="AO686" t="s">
        <v>3215</v>
      </c>
      <c r="AP686">
        <v>-1.0513556077061E-2</v>
      </c>
      <c r="AQ686">
        <f>(Table2[[#This Row],[Sharpe Ratio]]-AVERAGE(Table2[Sharpe Ratio]))/_xlfn.STDEV.P(Table2[Sharpe Ratio])</f>
        <v>-0.85792155918812274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649</v>
      </c>
      <c r="AT686">
        <f>_xlfn.RANK.AVG(Table2[[#This Row],[6M Return vs Nifty Z-Score]],Table2[6M Return vs Nifty Z-Score])</f>
        <v>644</v>
      </c>
      <c r="AU686">
        <f>_xlfn.RANK.AVG(Table2[[#This Row],[Sharpe Ratio Z-Score]],Table2[Sharpe Ratio Z-Score])</f>
        <v>601</v>
      </c>
      <c r="AV686">
        <f>(Table2[[#This Row],[Rank 1Y]]+Table2[[#This Row],[Rank 6M]]+Table2[[#This Row],[Rank Sharpe]])/3</f>
        <v>631.33333333333337</v>
      </c>
    </row>
    <row r="687" spans="1:48" x14ac:dyDescent="0.3">
      <c r="A687" t="s">
        <v>1664</v>
      </c>
      <c r="B687" t="s">
        <v>1665</v>
      </c>
      <c r="C687" t="s">
        <v>3170</v>
      </c>
      <c r="D687" t="s">
        <v>412</v>
      </c>
      <c r="E687">
        <v>5299.7902986600002</v>
      </c>
      <c r="F687">
        <v>48.12</v>
      </c>
      <c r="G687">
        <v>-32.453922654682501</v>
      </c>
      <c r="H687">
        <f>(Table2[[#This Row],[1Y Return vs Nifty]]-AVERAGE(Table2[1Y Return vs Nifty]))/_xlfn.STDEV.P(Table2[1Y Return vs Nifty])</f>
        <v>-1.0073878152883147</v>
      </c>
      <c r="I687">
        <v>-4.2169220890534103</v>
      </c>
      <c r="J687">
        <f>(Table2[[#This Row],[1M Return vs Nifty]]-AVERAGE(Table2[1M Return vs Nifty]))/_xlfn.STDEV.P(Table2[1M Return vs Nifty])</f>
        <v>-0.65092480610389247</v>
      </c>
      <c r="K687">
        <v>-17.6518599236489</v>
      </c>
      <c r="L687">
        <f>(Table2[[#This Row],[6M Return vs Nifty]]-AVERAGE(Table2[6M Return vs Nifty]))/_xlfn.STDEV.P(Table2[6M Return vs Nifty])</f>
        <v>-1.0301078061827973</v>
      </c>
      <c r="M687">
        <v>-2.5365381014449202</v>
      </c>
      <c r="N687">
        <f>(Table2[[#This Row],[1W Return vs Nifty]]-AVERAGE(Table2[1W Return vs Nifty]))/_xlfn.STDEV.P(Table2[1W Return vs Nifty])</f>
        <v>-0.62369121027290175</v>
      </c>
      <c r="O687">
        <v>48.66</v>
      </c>
      <c r="P687">
        <v>49.574513452727899</v>
      </c>
      <c r="Q687">
        <v>51.331876144211698</v>
      </c>
      <c r="R687">
        <v>38.424418564523897</v>
      </c>
      <c r="S687" s="1">
        <f>(Table2[[#This Row],[Close Price]]-Table2[[#This Row],[20D EMA]])/Table2[[#This Row],[20D EMA]]</f>
        <v>-1.1097410604192339E-2</v>
      </c>
      <c r="T687" s="1">
        <f>(Table2[[#This Row],[Close Price]]-Table2[[#This Row],[50D EMA]])/Table2[[#This Row],[50D EMA]]</f>
        <v>-2.9339944084672914E-2</v>
      </c>
      <c r="U687" s="1">
        <f>(Table2[[#This Row],[Close Price]]-Table2[[#This Row],[200D EMA]])/Table2[[#This Row],[200D EMA]]</f>
        <v>-6.2570791980956636E-2</v>
      </c>
      <c r="V687">
        <v>0.47673677386918001</v>
      </c>
      <c r="W687">
        <v>47.7</v>
      </c>
      <c r="X687">
        <v>48.3</v>
      </c>
      <c r="Y687">
        <v>47.7</v>
      </c>
      <c r="Z687">
        <v>48.3</v>
      </c>
      <c r="AA687">
        <v>47.05</v>
      </c>
      <c r="AB687">
        <v>50.1</v>
      </c>
      <c r="AC687" s="1">
        <f>(Table2[[#This Row],[Close Price]]/Table2[[#This Row],[Day Low]])-1</f>
        <v>8.8050314465406565E-3</v>
      </c>
      <c r="AD687" s="1">
        <f>(Table2[[#This Row],[Day High]]/Table2[[#This Row],[Close Price]])-1</f>
        <v>3.7406483790523026E-3</v>
      </c>
      <c r="AE687" s="1">
        <f>(Table2[[#This Row],[Close Price]]/Table2[[#This Row],[Current Week Low]])-1</f>
        <v>8.8050314465406565E-3</v>
      </c>
      <c r="AF687" s="1">
        <f>(Table2[[#This Row],[Current Week High]]/Table2[[#This Row],[Close Price]])-1</f>
        <v>3.7406483790523026E-3</v>
      </c>
      <c r="AG687" s="1">
        <f>(Table2[[#This Row],[Close Price]]/Table2[[#This Row],[Current Month Low]])-1</f>
        <v>2.2741764080765225E-2</v>
      </c>
      <c r="AH687" s="1">
        <f>(Table2[[#This Row],[Current Month High]]/Table2[[#This Row],[Close Price]])-1</f>
        <v>4.1147132169576217E-2</v>
      </c>
      <c r="AI687">
        <v>41.936824605153703</v>
      </c>
      <c r="AJ687">
        <v>7.2909698996655301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-0.05</v>
      </c>
      <c r="AM687" t="s">
        <v>3215</v>
      </c>
      <c r="AN687">
        <v>-1.91</v>
      </c>
      <c r="AO687" t="s">
        <v>3215</v>
      </c>
      <c r="AQ687">
        <f>(Table2[[#This Row],[Sharpe Ratio]]-AVERAGE(Table2[Sharpe Ratio]))/_xlfn.STDEV.P(Table2[Sharpe Ratio])</f>
        <v>-0.73562862250492933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674</v>
      </c>
      <c r="AT687">
        <f>_xlfn.RANK.AVG(Table2[[#This Row],[6M Return vs Nifty Z-Score]],Table2[6M Return vs Nifty Z-Score])</f>
        <v>670</v>
      </c>
      <c r="AU687">
        <f>_xlfn.RANK.AVG(Table2[[#This Row],[Sharpe Ratio Z-Score]],Table2[Sharpe Ratio Z-Score])</f>
        <v>551.5</v>
      </c>
      <c r="AV687">
        <f>(Table2[[#This Row],[Rank 1Y]]+Table2[[#This Row],[Rank 6M]]+Table2[[#This Row],[Rank Sharpe]])/3</f>
        <v>631.83333333333337</v>
      </c>
    </row>
    <row r="688" spans="1:48" x14ac:dyDescent="0.3">
      <c r="A688" t="s">
        <v>436</v>
      </c>
      <c r="B688" t="s">
        <v>437</v>
      </c>
      <c r="C688" t="s">
        <v>3182</v>
      </c>
      <c r="D688" t="s">
        <v>438</v>
      </c>
      <c r="E688">
        <v>51964.551756004999</v>
      </c>
      <c r="F688">
        <v>1904.15</v>
      </c>
      <c r="G688">
        <v>-25.633529113558001</v>
      </c>
      <c r="H688">
        <f>(Table2[[#This Row],[1Y Return vs Nifty]]-AVERAGE(Table2[1Y Return vs Nifty]))/_xlfn.STDEV.P(Table2[1Y Return vs Nifty])</f>
        <v>-0.89383755735722115</v>
      </c>
      <c r="I688">
        <v>-0.42481713143758298</v>
      </c>
      <c r="J688">
        <f>(Table2[[#This Row],[1M Return vs Nifty]]-AVERAGE(Table2[1M Return vs Nifty]))/_xlfn.STDEV.P(Table2[1M Return vs Nifty])</f>
        <v>-0.28452794555755218</v>
      </c>
      <c r="K688">
        <v>-18.630420216340902</v>
      </c>
      <c r="L688">
        <f>(Table2[[#This Row],[6M Return vs Nifty]]-AVERAGE(Table2[6M Return vs Nifty]))/_xlfn.STDEV.P(Table2[6M Return vs Nifty])</f>
        <v>-1.0592407624901405</v>
      </c>
      <c r="M688">
        <v>0.11305577931810699</v>
      </c>
      <c r="N688">
        <f>(Table2[[#This Row],[1W Return vs Nifty]]-AVERAGE(Table2[1W Return vs Nifty]))/_xlfn.STDEV.P(Table2[1W Return vs Nifty])</f>
        <v>1.7107056419444818E-2</v>
      </c>
      <c r="O688">
        <v>1945.91</v>
      </c>
      <c r="P688">
        <v>2026.1265939666</v>
      </c>
      <c r="Q688">
        <v>2029.6855323884899</v>
      </c>
      <c r="R688">
        <v>49.275533424986101</v>
      </c>
      <c r="S688" s="1">
        <f>(Table2[[#This Row],[Close Price]]-Table2[[#This Row],[20D EMA]])/Table2[[#This Row],[20D EMA]]</f>
        <v>-2.1460396421211662E-2</v>
      </c>
      <c r="T688" s="1">
        <f>(Table2[[#This Row],[Close Price]]-Table2[[#This Row],[50D EMA]])/Table2[[#This Row],[50D EMA]]</f>
        <v>-6.0201862178711756E-2</v>
      </c>
      <c r="U688" s="1">
        <f>(Table2[[#This Row],[Close Price]]-Table2[[#This Row],[200D EMA]])/Table2[[#This Row],[200D EMA]]</f>
        <v>-6.1849744891644548E-2</v>
      </c>
      <c r="V688">
        <v>0.69614043869235198</v>
      </c>
      <c r="W688">
        <v>1897.55</v>
      </c>
      <c r="X688">
        <v>1943.5</v>
      </c>
      <c r="Y688">
        <v>1897.55</v>
      </c>
      <c r="Z688">
        <v>1943.5</v>
      </c>
      <c r="AA688">
        <v>1877.5</v>
      </c>
      <c r="AB688">
        <v>1960</v>
      </c>
      <c r="AC688" s="1">
        <f>(Table2[[#This Row],[Close Price]]/Table2[[#This Row],[Day Low]])-1</f>
        <v>3.4781692182024315E-3</v>
      </c>
      <c r="AD688" s="1">
        <f>(Table2[[#This Row],[Day High]]/Table2[[#This Row],[Close Price]])-1</f>
        <v>2.0665388756137881E-2</v>
      </c>
      <c r="AE688" s="1">
        <f>(Table2[[#This Row],[Close Price]]/Table2[[#This Row],[Current Week Low]])-1</f>
        <v>3.4781692182024315E-3</v>
      </c>
      <c r="AF688" s="1">
        <f>(Table2[[#This Row],[Current Week High]]/Table2[[#This Row],[Close Price]])-1</f>
        <v>2.0665388756137881E-2</v>
      </c>
      <c r="AG688" s="1">
        <f>(Table2[[#This Row],[Close Price]]/Table2[[#This Row],[Current Month Low]])-1</f>
        <v>1.4194407456724401E-2</v>
      </c>
      <c r="AH688" s="1">
        <f>(Table2[[#This Row],[Current Month High]]/Table2[[#This Row],[Close Price]])-1</f>
        <v>2.9330672478533604E-2</v>
      </c>
      <c r="AI688">
        <v>28.876401543996</v>
      </c>
      <c r="AJ688">
        <v>9.4339080459770095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-0.3</v>
      </c>
      <c r="AM688" t="s">
        <v>3215</v>
      </c>
      <c r="AN688">
        <v>-1.38</v>
      </c>
      <c r="AO688" t="s">
        <v>3215</v>
      </c>
      <c r="AP688">
        <v>-3.1432639496229999E-3</v>
      </c>
      <c r="AQ688">
        <f>(Table2[[#This Row],[Sharpe Ratio]]-AVERAGE(Table2[Sharpe Ratio]))/_xlfn.STDEV.P(Table2[Sharpe Ratio])</f>
        <v>-0.77219084525356818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639</v>
      </c>
      <c r="AT688">
        <f>_xlfn.RANK.AVG(Table2[[#This Row],[6M Return vs Nifty Z-Score]],Table2[6M Return vs Nifty Z-Score])</f>
        <v>673</v>
      </c>
      <c r="AU688">
        <f>_xlfn.RANK.AVG(Table2[[#This Row],[Sharpe Ratio Z-Score]],Table2[Sharpe Ratio Z-Score])</f>
        <v>586</v>
      </c>
      <c r="AV688">
        <f>(Table2[[#This Row],[Rank 1Y]]+Table2[[#This Row],[Rank 6M]]+Table2[[#This Row],[Rank Sharpe]])/3</f>
        <v>632.66666666666663</v>
      </c>
    </row>
    <row r="689" spans="1:48" x14ac:dyDescent="0.3">
      <c r="A689" t="s">
        <v>1482</v>
      </c>
      <c r="B689" t="s">
        <v>1483</v>
      </c>
      <c r="C689" t="s">
        <v>3180</v>
      </c>
      <c r="D689" t="s">
        <v>89</v>
      </c>
      <c r="E689">
        <v>7155.4475120050001</v>
      </c>
      <c r="F689">
        <v>1505.1</v>
      </c>
      <c r="G689">
        <v>-27.545705954331002</v>
      </c>
      <c r="H689">
        <f>(Table2[[#This Row],[1Y Return vs Nifty]]-AVERAGE(Table2[1Y Return vs Nifty]))/_xlfn.STDEV.P(Table2[1Y Return vs Nifty])</f>
        <v>-0.92567269592663548</v>
      </c>
      <c r="I689">
        <v>0.39944405957208301</v>
      </c>
      <c r="J689">
        <f>(Table2[[#This Row],[1M Return vs Nifty]]-AVERAGE(Table2[1M Return vs Nifty]))/_xlfn.STDEV.P(Table2[1M Return vs Nifty])</f>
        <v>-0.20488702948807538</v>
      </c>
      <c r="K689">
        <v>-2.7022634491652702</v>
      </c>
      <c r="L689">
        <f>(Table2[[#This Row],[6M Return vs Nifty]]-AVERAGE(Table2[6M Return vs Nifty]))/_xlfn.STDEV.P(Table2[6M Return vs Nifty])</f>
        <v>-0.5850397361250802</v>
      </c>
      <c r="M689">
        <v>-8.7744946967820203E-2</v>
      </c>
      <c r="N689">
        <f>(Table2[[#This Row],[1W Return vs Nifty]]-AVERAGE(Table2[1W Return vs Nifty]))/_xlfn.STDEV.P(Table2[1W Return vs Nifty])</f>
        <v>-3.1456143506700625E-2</v>
      </c>
      <c r="O689">
        <v>1482.75</v>
      </c>
      <c r="P689">
        <v>1461.36774608626</v>
      </c>
      <c r="Q689">
        <v>1428.6005718189999</v>
      </c>
      <c r="R689">
        <v>58.675787123776601</v>
      </c>
      <c r="S689" s="1">
        <f>(Table2[[#This Row],[Close Price]]-Table2[[#This Row],[20D EMA]])/Table2[[#This Row],[20D EMA]]</f>
        <v>1.5073343449671157E-2</v>
      </c>
      <c r="T689" s="1">
        <f>(Table2[[#This Row],[Close Price]]-Table2[[#This Row],[50D EMA]])/Table2[[#This Row],[50D EMA]]</f>
        <v>2.9925563932049801E-2</v>
      </c>
      <c r="U689" s="1">
        <f>(Table2[[#This Row],[Close Price]]-Table2[[#This Row],[200D EMA]])/Table2[[#This Row],[200D EMA]]</f>
        <v>5.3548507322515808E-2</v>
      </c>
      <c r="V689">
        <v>4.86987062717533</v>
      </c>
      <c r="W689">
        <v>1500.05</v>
      </c>
      <c r="X689">
        <v>1522</v>
      </c>
      <c r="Y689">
        <v>1500.05</v>
      </c>
      <c r="Z689">
        <v>1522</v>
      </c>
      <c r="AA689">
        <v>1434.5</v>
      </c>
      <c r="AB689">
        <v>1584</v>
      </c>
      <c r="AC689" s="1">
        <f>(Table2[[#This Row],[Close Price]]/Table2[[#This Row],[Day Low]])-1</f>
        <v>3.3665544481851217E-3</v>
      </c>
      <c r="AD689" s="1">
        <f>(Table2[[#This Row],[Day High]]/Table2[[#This Row],[Close Price]])-1</f>
        <v>1.1228489801342167E-2</v>
      </c>
      <c r="AE689" s="1">
        <f>(Table2[[#This Row],[Close Price]]/Table2[[#This Row],[Current Week Low]])-1</f>
        <v>3.3665544481851217E-3</v>
      </c>
      <c r="AF689" s="1">
        <f>(Table2[[#This Row],[Current Week High]]/Table2[[#This Row],[Close Price]])-1</f>
        <v>1.1228489801342167E-2</v>
      </c>
      <c r="AG689" s="1">
        <f>(Table2[[#This Row],[Close Price]]/Table2[[#This Row],[Current Month Low]])-1</f>
        <v>4.9215754618333829E-2</v>
      </c>
      <c r="AH689" s="1">
        <f>(Table2[[#This Row],[Current Month High]]/Table2[[#This Row],[Close Price]])-1</f>
        <v>5.2421765995614988E-2</v>
      </c>
      <c r="AI689">
        <v>5.5079396717825997</v>
      </c>
      <c r="AJ689">
        <v>20.407999999999902</v>
      </c>
      <c r="AK689" t="str">
        <f>IF(AND(Table2[[#This Row],[20D EMA]]&gt;Table2[[#This Row],[50D EMA]],Table2[[#This Row],[50D EMA]]&gt;Table2[[#This Row],[200D EMA]]),"Uptrend","Downtrend/NoTrend")</f>
        <v>Uptrend</v>
      </c>
      <c r="AL689">
        <v>0.08</v>
      </c>
      <c r="AM689" t="s">
        <v>3216</v>
      </c>
      <c r="AN689">
        <v>4.74</v>
      </c>
      <c r="AO689" t="s">
        <v>3216</v>
      </c>
      <c r="AP689">
        <v>-0.13350751724632801</v>
      </c>
      <c r="AQ689">
        <f>(Table2[[#This Row],[Sharpe Ratio]]-AVERAGE(Table2[Sharpe Ratio]))/_xlfn.STDEV.P(Table2[Sharpe Ratio])</f>
        <v>-2.2885785695698107</v>
      </c>
      <c r="AR6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-4.0356341746163018</v>
      </c>
      <c r="AS689">
        <f>_xlfn.RANK.AVG(Table2[[#This Row],[1Y Return vs Nifty Z-Score]],Table2[1Y Return vs Nifty Z-Score])</f>
        <v>648</v>
      </c>
      <c r="AT689">
        <f>_xlfn.RANK.AVG(Table2[[#This Row],[6M Return vs Nifty Z-Score]],Table2[6M Return vs Nifty Z-Score])</f>
        <v>516</v>
      </c>
      <c r="AU689">
        <f>_xlfn.RANK.AVG(Table2[[#This Row],[Sharpe Ratio Z-Score]],Table2[Sharpe Ratio Z-Score])</f>
        <v>734</v>
      </c>
      <c r="AV689">
        <f>(Table2[[#This Row],[Rank 1Y]]+Table2[[#This Row],[Rank 6M]]+Table2[[#This Row],[Rank Sharpe]])/3</f>
        <v>632.66666666666663</v>
      </c>
    </row>
    <row r="690" spans="1:48" x14ac:dyDescent="0.3">
      <c r="A690" t="s">
        <v>1466</v>
      </c>
      <c r="B690" t="s">
        <v>1467</v>
      </c>
      <c r="C690" t="s">
        <v>3184</v>
      </c>
      <c r="D690" t="s">
        <v>467</v>
      </c>
      <c r="E690">
        <v>7369.121435</v>
      </c>
      <c r="F690">
        <v>2290</v>
      </c>
      <c r="G690">
        <v>-22.963864389936901</v>
      </c>
      <c r="H690">
        <f>(Table2[[#This Row],[1Y Return vs Nifty]]-AVERAGE(Table2[1Y Return vs Nifty]))/_xlfn.STDEV.P(Table2[1Y Return vs Nifty])</f>
        <v>-0.84939127780914436</v>
      </c>
      <c r="I690">
        <v>2.0754900984304498</v>
      </c>
      <c r="J690">
        <f>(Table2[[#This Row],[1M Return vs Nifty]]-AVERAGE(Table2[1M Return vs Nifty]))/_xlfn.STDEV.P(Table2[1M Return vs Nifty])</f>
        <v>-4.2945834918679586E-2</v>
      </c>
      <c r="K690">
        <v>-5.2547480577789099</v>
      </c>
      <c r="L690">
        <f>(Table2[[#This Row],[6M Return vs Nifty]]-AVERAGE(Table2[6M Return vs Nifty]))/_xlfn.STDEV.P(Table2[6M Return vs Nifty])</f>
        <v>-0.66103037577523438</v>
      </c>
      <c r="M690">
        <v>-3.3337445808892197E-2</v>
      </c>
      <c r="N690">
        <f>(Table2[[#This Row],[1W Return vs Nifty]]-AVERAGE(Table2[1W Return vs Nifty]))/_xlfn.STDEV.P(Table2[1W Return vs Nifty])</f>
        <v>-1.8297812831637793E-2</v>
      </c>
      <c r="O690">
        <v>2243.9299999999998</v>
      </c>
      <c r="P690">
        <v>2251.3681157503102</v>
      </c>
      <c r="Q690">
        <v>2258.5767202269999</v>
      </c>
      <c r="R690">
        <v>61.247845647514197</v>
      </c>
      <c r="S690" s="1">
        <f>(Table2[[#This Row],[Close Price]]-Table2[[#This Row],[20D EMA]])/Table2[[#This Row],[20D EMA]]</f>
        <v>2.0530943478629087E-2</v>
      </c>
      <c r="T690" s="1">
        <f>(Table2[[#This Row],[Close Price]]-Table2[[#This Row],[50D EMA]])/Table2[[#This Row],[50D EMA]]</f>
        <v>1.7159292600541717E-2</v>
      </c>
      <c r="U690" s="1">
        <f>(Table2[[#This Row],[Close Price]]-Table2[[#This Row],[200D EMA]])/Table2[[#This Row],[200D EMA]]</f>
        <v>1.3912867998498578E-2</v>
      </c>
      <c r="V690">
        <v>0.58673555585828696</v>
      </c>
      <c r="W690">
        <v>2278</v>
      </c>
      <c r="X690">
        <v>2324</v>
      </c>
      <c r="Y690">
        <v>2278</v>
      </c>
      <c r="Z690">
        <v>2324</v>
      </c>
      <c r="AA690">
        <v>2181</v>
      </c>
      <c r="AB690">
        <v>2350.0500000000002</v>
      </c>
      <c r="AC690" s="1">
        <f>(Table2[[#This Row],[Close Price]]/Table2[[#This Row],[Day Low]])-1</f>
        <v>5.2677787532924292E-3</v>
      </c>
      <c r="AD690" s="1">
        <f>(Table2[[#This Row],[Day High]]/Table2[[#This Row],[Close Price]])-1</f>
        <v>1.4847161572052459E-2</v>
      </c>
      <c r="AE690" s="1">
        <f>(Table2[[#This Row],[Close Price]]/Table2[[#This Row],[Current Week Low]])-1</f>
        <v>5.2677787532924292E-3</v>
      </c>
      <c r="AF690" s="1">
        <f>(Table2[[#This Row],[Current Week High]]/Table2[[#This Row],[Close Price]])-1</f>
        <v>1.4847161572052459E-2</v>
      </c>
      <c r="AG690" s="1">
        <f>(Table2[[#This Row],[Close Price]]/Table2[[#This Row],[Current Month Low]])-1</f>
        <v>4.9977074736359484E-2</v>
      </c>
      <c r="AH690" s="1">
        <f>(Table2[[#This Row],[Current Month High]]/Table2[[#This Row],[Close Price]])-1</f>
        <v>2.6222707423580793E-2</v>
      </c>
      <c r="AI690">
        <v>19.432314410480299</v>
      </c>
      <c r="AJ690">
        <v>16.836734693877499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-0.03</v>
      </c>
      <c r="AM690" t="s">
        <v>3215</v>
      </c>
      <c r="AN690">
        <v>3.7</v>
      </c>
      <c r="AO690" t="s">
        <v>3216</v>
      </c>
      <c r="AP690">
        <v>-0.115840366867396</v>
      </c>
      <c r="AQ690">
        <f>(Table2[[#This Row],[Sharpe Ratio]]-AVERAGE(Table2[Sharpe Ratio]))/_xlfn.STDEV.P(Table2[Sharpe Ratio])</f>
        <v>-2.0830755326499597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624</v>
      </c>
      <c r="AT690">
        <f>_xlfn.RANK.AVG(Table2[[#This Row],[6M Return vs Nifty Z-Score]],Table2[6M Return vs Nifty Z-Score])</f>
        <v>546</v>
      </c>
      <c r="AU690">
        <f>_xlfn.RANK.AVG(Table2[[#This Row],[Sharpe Ratio Z-Score]],Table2[Sharpe Ratio Z-Score])</f>
        <v>732</v>
      </c>
      <c r="AV690">
        <f>(Table2[[#This Row],[Rank 1Y]]+Table2[[#This Row],[Rank 6M]]+Table2[[#This Row],[Rank Sharpe]])/3</f>
        <v>634</v>
      </c>
    </row>
    <row r="691" spans="1:48" x14ac:dyDescent="0.3">
      <c r="A691" t="s">
        <v>628</v>
      </c>
      <c r="B691" t="s">
        <v>629</v>
      </c>
      <c r="C691" t="s">
        <v>3174</v>
      </c>
      <c r="D691" t="s">
        <v>54</v>
      </c>
      <c r="E691">
        <v>30944.492372475001</v>
      </c>
      <c r="F691">
        <v>1865.45</v>
      </c>
      <c r="G691">
        <v>-15.7801570684084</v>
      </c>
      <c r="H691">
        <f>(Table2[[#This Row],[1Y Return vs Nifty]]-AVERAGE(Table2[1Y Return vs Nifty]))/_xlfn.STDEV.P(Table2[1Y Return vs Nifty])</f>
        <v>-0.72979234054216713</v>
      </c>
      <c r="I691">
        <v>-6.8777043010766103</v>
      </c>
      <c r="J691">
        <f>(Table2[[#This Row],[1M Return vs Nifty]]-AVERAGE(Table2[1M Return vs Nifty]))/_xlfn.STDEV.P(Table2[1M Return vs Nifty])</f>
        <v>-0.90801216523009876</v>
      </c>
      <c r="K691">
        <v>-10.8361727332216</v>
      </c>
      <c r="L691">
        <f>(Table2[[#This Row],[6M Return vs Nifty]]-AVERAGE(Table2[6M Return vs Nifty]))/_xlfn.STDEV.P(Table2[6M Return vs Nifty])</f>
        <v>-0.82719632632190965</v>
      </c>
      <c r="M691">
        <v>-3.7590977236579901</v>
      </c>
      <c r="N691">
        <f>(Table2[[#This Row],[1W Return vs Nifty]]-AVERAGE(Table2[1W Return vs Nifty]))/_xlfn.STDEV.P(Table2[1W Return vs Nifty])</f>
        <v>-0.91936448025214046</v>
      </c>
      <c r="O691">
        <v>1900.54</v>
      </c>
      <c r="P691">
        <v>1917.3535804671501</v>
      </c>
      <c r="Q691">
        <v>1839.5925233118001</v>
      </c>
      <c r="R691">
        <v>42.532083631699301</v>
      </c>
      <c r="S691" s="1">
        <f>(Table2[[#This Row],[Close Price]]-Table2[[#This Row],[20D EMA]])/Table2[[#This Row],[20D EMA]]</f>
        <v>-1.8463173624338303E-2</v>
      </c>
      <c r="T691" s="1">
        <f>(Table2[[#This Row],[Close Price]]-Table2[[#This Row],[50D EMA]])/Table2[[#This Row],[50D EMA]]</f>
        <v>-2.7070427174159549E-2</v>
      </c>
      <c r="U691" s="1">
        <f>(Table2[[#This Row],[Close Price]]-Table2[[#This Row],[200D EMA]])/Table2[[#This Row],[200D EMA]]</f>
        <v>1.4056089248313012E-2</v>
      </c>
      <c r="V691">
        <v>0.68580719117370004</v>
      </c>
      <c r="W691">
        <v>1862</v>
      </c>
      <c r="X691">
        <v>1895.95</v>
      </c>
      <c r="Y691">
        <v>1862</v>
      </c>
      <c r="Z691">
        <v>1895.95</v>
      </c>
      <c r="AA691">
        <v>1824</v>
      </c>
      <c r="AB691">
        <v>1974.55</v>
      </c>
      <c r="AC691" s="1">
        <f>(Table2[[#This Row],[Close Price]]/Table2[[#This Row],[Day Low]])-1</f>
        <v>1.8528464017186774E-3</v>
      </c>
      <c r="AD691" s="1">
        <f>(Table2[[#This Row],[Day High]]/Table2[[#This Row],[Close Price]])-1</f>
        <v>1.6349942373153903E-2</v>
      </c>
      <c r="AE691" s="1">
        <f>(Table2[[#This Row],[Close Price]]/Table2[[#This Row],[Current Week Low]])-1</f>
        <v>1.8528464017186774E-3</v>
      </c>
      <c r="AF691" s="1">
        <f>(Table2[[#This Row],[Current Week High]]/Table2[[#This Row],[Close Price]])-1</f>
        <v>1.6349942373153903E-2</v>
      </c>
      <c r="AG691" s="1">
        <f>(Table2[[#This Row],[Close Price]]/Table2[[#This Row],[Current Month Low]])-1</f>
        <v>2.2724780701754321E-2</v>
      </c>
      <c r="AH691" s="1">
        <f>(Table2[[#This Row],[Current Month High]]/Table2[[#This Row],[Close Price]])-1</f>
        <v>5.8484547964298139E-2</v>
      </c>
      <c r="AI691">
        <v>19.057063979200699</v>
      </c>
      <c r="AJ691">
        <v>26.466899427137999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-0.15</v>
      </c>
      <c r="AM691" t="s">
        <v>3215</v>
      </c>
      <c r="AN691">
        <v>0.89</v>
      </c>
      <c r="AO691" t="s">
        <v>3216</v>
      </c>
      <c r="AP691">
        <v>-0.112595795200678</v>
      </c>
      <c r="AQ691">
        <f>(Table2[[#This Row],[Sharpe Ratio]]-AVERAGE(Table2[Sharpe Ratio]))/_xlfn.STDEV.P(Table2[Sharpe Ratio])</f>
        <v>-2.045334905739931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576</v>
      </c>
      <c r="AT691">
        <f>_xlfn.RANK.AVG(Table2[[#This Row],[6M Return vs Nifty Z-Score]],Table2[6M Return vs Nifty Z-Score])</f>
        <v>597</v>
      </c>
      <c r="AU691">
        <f>_xlfn.RANK.AVG(Table2[[#This Row],[Sharpe Ratio Z-Score]],Table2[Sharpe Ratio Z-Score])</f>
        <v>730</v>
      </c>
      <c r="AV691">
        <f>(Table2[[#This Row],[Rank 1Y]]+Table2[[#This Row],[Rank 6M]]+Table2[[#This Row],[Rank Sharpe]])/3</f>
        <v>634.33333333333337</v>
      </c>
    </row>
    <row r="692" spans="1:48" x14ac:dyDescent="0.3">
      <c r="A692" t="s">
        <v>603</v>
      </c>
      <c r="B692" t="s">
        <v>604</v>
      </c>
      <c r="C692" t="s">
        <v>3170</v>
      </c>
      <c r="D692" t="s">
        <v>24</v>
      </c>
      <c r="E692">
        <v>33363.207856749999</v>
      </c>
      <c r="F692">
        <v>205.28</v>
      </c>
      <c r="G692">
        <v>-42.465616575729698</v>
      </c>
      <c r="H692">
        <f>(Table2[[#This Row],[1Y Return vs Nifty]]-AVERAGE(Table2[1Y Return vs Nifty]))/_xlfn.STDEV.P(Table2[1Y Return vs Nifty])</f>
        <v>-1.1740688755830606</v>
      </c>
      <c r="I692">
        <v>5.3661627871512998</v>
      </c>
      <c r="J692">
        <f>(Table2[[#This Row],[1M Return vs Nifty]]-AVERAGE(Table2[1M Return vs Nifty]))/_xlfn.STDEV.P(Table2[1M Return vs Nifty])</f>
        <v>0.27500215325909144</v>
      </c>
      <c r="K692">
        <v>-2.0628724390911599</v>
      </c>
      <c r="L692">
        <f>(Table2[[#This Row],[6M Return vs Nifty]]-AVERAGE(Table2[6M Return vs Nifty]))/_xlfn.STDEV.P(Table2[6M Return vs Nifty])</f>
        <v>-0.56600427096375261</v>
      </c>
      <c r="M692">
        <v>4.4111643611090203</v>
      </c>
      <c r="N692">
        <f>(Table2[[#This Row],[1W Return vs Nifty]]-AVERAGE(Table2[1W Return vs Nifty]))/_xlfn.STDEV.P(Table2[1W Return vs Nifty])</f>
        <v>1.0565948621785521</v>
      </c>
      <c r="O692">
        <v>200.12</v>
      </c>
      <c r="P692">
        <v>199.37659916555199</v>
      </c>
      <c r="Q692">
        <v>204.59530189458701</v>
      </c>
      <c r="R692">
        <v>63.992302403932499</v>
      </c>
      <c r="S692" s="1">
        <f>(Table2[[#This Row],[Close Price]]-Table2[[#This Row],[20D EMA]])/Table2[[#This Row],[20D EMA]]</f>
        <v>2.5784529282430524E-2</v>
      </c>
      <c r="T692" s="1">
        <f>(Table2[[#This Row],[Close Price]]-Table2[[#This Row],[50D EMA]])/Table2[[#This Row],[50D EMA]]</f>
        <v>2.9609296472883104E-2</v>
      </c>
      <c r="U692" s="1">
        <f>(Table2[[#This Row],[Close Price]]-Table2[[#This Row],[200D EMA]])/Table2[[#This Row],[200D EMA]]</f>
        <v>3.346597400197225E-3</v>
      </c>
      <c r="V692">
        <v>0.85947942334735306</v>
      </c>
      <c r="W692">
        <v>204.7</v>
      </c>
      <c r="X692">
        <v>209.38</v>
      </c>
      <c r="Y692">
        <v>204.7</v>
      </c>
      <c r="Z692">
        <v>209.38</v>
      </c>
      <c r="AA692">
        <v>193.66</v>
      </c>
      <c r="AB692">
        <v>209.38</v>
      </c>
      <c r="AC692" s="1">
        <f>(Table2[[#This Row],[Close Price]]/Table2[[#This Row],[Day Low]])-1</f>
        <v>2.8334147532975695E-3</v>
      </c>
      <c r="AD692" s="1">
        <f>(Table2[[#This Row],[Day High]]/Table2[[#This Row],[Close Price]])-1</f>
        <v>1.9972720187061643E-2</v>
      </c>
      <c r="AE692" s="1">
        <f>(Table2[[#This Row],[Close Price]]/Table2[[#This Row],[Current Week Low]])-1</f>
        <v>2.8334147532975695E-3</v>
      </c>
      <c r="AF692" s="1">
        <f>(Table2[[#This Row],[Current Week High]]/Table2[[#This Row],[Close Price]])-1</f>
        <v>1.9972720187061643E-2</v>
      </c>
      <c r="AG692" s="1">
        <f>(Table2[[#This Row],[Close Price]]/Table2[[#This Row],[Current Month Low]])-1</f>
        <v>6.0002065475575739E-2</v>
      </c>
      <c r="AH692" s="1">
        <f>(Table2[[#This Row],[Current Month High]]/Table2[[#This Row],[Close Price]])-1</f>
        <v>1.9972720187061643E-2</v>
      </c>
      <c r="AI692">
        <v>28.166406858924301</v>
      </c>
      <c r="AJ692">
        <v>21.359739875849801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0.04</v>
      </c>
      <c r="AM692" t="s">
        <v>3216</v>
      </c>
      <c r="AN692">
        <v>5.85</v>
      </c>
      <c r="AO692" t="s">
        <v>3216</v>
      </c>
      <c r="AP692">
        <v>-7.0632987263582997E-2</v>
      </c>
      <c r="AQ692">
        <f>(Table2[[#This Row],[Sharpe Ratio]]-AVERAGE(Table2[Sharpe Ratio]))/_xlfn.STDEV.P(Table2[Sharpe Ratio])</f>
        <v>-1.5572265077358642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706</v>
      </c>
      <c r="AT692">
        <f>_xlfn.RANK.AVG(Table2[[#This Row],[6M Return vs Nifty Z-Score]],Table2[6M Return vs Nifty Z-Score])</f>
        <v>507</v>
      </c>
      <c r="AU692">
        <f>_xlfn.RANK.AVG(Table2[[#This Row],[Sharpe Ratio Z-Score]],Table2[Sharpe Ratio Z-Score])</f>
        <v>692</v>
      </c>
      <c r="AV692">
        <f>(Table2[[#This Row],[Rank 1Y]]+Table2[[#This Row],[Rank 6M]]+Table2[[#This Row],[Rank Sharpe]])/3</f>
        <v>635</v>
      </c>
    </row>
    <row r="693" spans="1:48" x14ac:dyDescent="0.3">
      <c r="A693" t="s">
        <v>2308</v>
      </c>
      <c r="B693" t="s">
        <v>2309</v>
      </c>
      <c r="C693" t="s">
        <v>3179</v>
      </c>
      <c r="D693" t="s">
        <v>493</v>
      </c>
      <c r="E693">
        <v>2448.5059104299999</v>
      </c>
      <c r="F693">
        <v>615.15</v>
      </c>
      <c r="G693">
        <v>-41.821832612534699</v>
      </c>
      <c r="H693">
        <f>(Table2[[#This Row],[1Y Return vs Nifty]]-AVERAGE(Table2[1Y Return vs Nifty]))/_xlfn.STDEV.P(Table2[1Y Return vs Nifty])</f>
        <v>-1.1633507499159834</v>
      </c>
      <c r="I693">
        <v>3.6953974941693901</v>
      </c>
      <c r="J693">
        <f>(Table2[[#This Row],[1M Return vs Nifty]]-AVERAGE(Table2[1M Return vs Nifty]))/_xlfn.STDEV.P(Table2[1M Return vs Nifty])</f>
        <v>0.11357118948027309</v>
      </c>
      <c r="K693">
        <v>-0.33074687245957701</v>
      </c>
      <c r="L693">
        <f>(Table2[[#This Row],[6M Return vs Nifty]]-AVERAGE(Table2[6M Return vs Nifty]))/_xlfn.STDEV.P(Table2[6M Return vs Nifty])</f>
        <v>-0.51443673973612625</v>
      </c>
      <c r="M693">
        <v>-4.7893198811708801</v>
      </c>
      <c r="N693">
        <f>(Table2[[#This Row],[1W Return vs Nifty]]-AVERAGE(Table2[1W Return vs Nifty]))/_xlfn.STDEV.P(Table2[1W Return vs Nifty])</f>
        <v>-1.1685213709120013</v>
      </c>
      <c r="O693">
        <v>622.82000000000005</v>
      </c>
      <c r="P693">
        <v>601.14161807538801</v>
      </c>
      <c r="Q693">
        <v>599.78978488545397</v>
      </c>
      <c r="R693">
        <v>49.408561492267999</v>
      </c>
      <c r="S693" s="1">
        <f>(Table2[[#This Row],[Close Price]]-Table2[[#This Row],[20D EMA]])/Table2[[#This Row],[20D EMA]]</f>
        <v>-1.2314954561510664E-2</v>
      </c>
      <c r="T693" s="1">
        <f>(Table2[[#This Row],[Close Price]]-Table2[[#This Row],[50D EMA]])/Table2[[#This Row],[50D EMA]]</f>
        <v>2.3302964731440709E-2</v>
      </c>
      <c r="U693" s="1">
        <f>(Table2[[#This Row],[Close Price]]-Table2[[#This Row],[200D EMA]])/Table2[[#This Row],[200D EMA]]</f>
        <v>2.5609330971649434E-2</v>
      </c>
      <c r="V693">
        <v>0.478341729067076</v>
      </c>
      <c r="W693">
        <v>612.5</v>
      </c>
      <c r="X693">
        <v>635.04999999999995</v>
      </c>
      <c r="Y693">
        <v>612.5</v>
      </c>
      <c r="Z693">
        <v>635.04999999999995</v>
      </c>
      <c r="AA693">
        <v>612.5</v>
      </c>
      <c r="AB693">
        <v>660.4</v>
      </c>
      <c r="AC693" s="1">
        <f>(Table2[[#This Row],[Close Price]]/Table2[[#This Row],[Day Low]])-1</f>
        <v>4.326530612244861E-3</v>
      </c>
      <c r="AD693" s="1">
        <f>(Table2[[#This Row],[Day High]]/Table2[[#This Row],[Close Price]])-1</f>
        <v>3.2349833373973791E-2</v>
      </c>
      <c r="AE693" s="1">
        <f>(Table2[[#This Row],[Close Price]]/Table2[[#This Row],[Current Week Low]])-1</f>
        <v>4.326530612244861E-3</v>
      </c>
      <c r="AF693" s="1">
        <f>(Table2[[#This Row],[Current Week High]]/Table2[[#This Row],[Close Price]])-1</f>
        <v>3.2349833373973791E-2</v>
      </c>
      <c r="AG693" s="1">
        <f>(Table2[[#This Row],[Close Price]]/Table2[[#This Row],[Current Month Low]])-1</f>
        <v>4.326530612244861E-3</v>
      </c>
      <c r="AH693" s="1">
        <f>(Table2[[#This Row],[Current Month High]]/Table2[[#This Row],[Close Price]])-1</f>
        <v>7.3559294481020832E-2</v>
      </c>
      <c r="AI693">
        <v>28.7003169958546</v>
      </c>
      <c r="AJ693">
        <v>33.423706756317003</v>
      </c>
      <c r="AK693" t="str">
        <f>IF(AND(Table2[[#This Row],[20D EMA]]&gt;Table2[[#This Row],[50D EMA]],Table2[[#This Row],[50D EMA]]&gt;Table2[[#This Row],[200D EMA]]),"Uptrend","Downtrend/NoTrend")</f>
        <v>Uptrend</v>
      </c>
      <c r="AL693">
        <v>0.06</v>
      </c>
      <c r="AM693" t="s">
        <v>3216</v>
      </c>
      <c r="AN693">
        <v>-2.1</v>
      </c>
      <c r="AO693" t="s">
        <v>3215</v>
      </c>
      <c r="AP693">
        <v>-9.5594173049286996E-2</v>
      </c>
      <c r="AQ693">
        <f>(Table2[[#This Row],[Sharpe Ratio]]-AVERAGE(Table2[Sharpe Ratio]))/_xlfn.STDEV.P(Table2[Sharpe Ratio])</f>
        <v>-1.8475732458379979</v>
      </c>
      <c r="AR6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-4.5803109169218352</v>
      </c>
      <c r="AS693">
        <f>_xlfn.RANK.AVG(Table2[[#This Row],[1Y Return vs Nifty Z-Score]],Table2[1Y Return vs Nifty Z-Score])</f>
        <v>702</v>
      </c>
      <c r="AT693">
        <f>_xlfn.RANK.AVG(Table2[[#This Row],[6M Return vs Nifty Z-Score]],Table2[6M Return vs Nifty Z-Score])</f>
        <v>487</v>
      </c>
      <c r="AU693">
        <f>_xlfn.RANK.AVG(Table2[[#This Row],[Sharpe Ratio Z-Score]],Table2[Sharpe Ratio Z-Score])</f>
        <v>718</v>
      </c>
      <c r="AV693">
        <f>(Table2[[#This Row],[Rank 1Y]]+Table2[[#This Row],[Rank 6M]]+Table2[[#This Row],[Rank Sharpe]])/3</f>
        <v>635.66666666666663</v>
      </c>
    </row>
    <row r="694" spans="1:48" x14ac:dyDescent="0.3">
      <c r="A694" t="s">
        <v>1207</v>
      </c>
      <c r="B694" t="s">
        <v>1208</v>
      </c>
      <c r="C694" t="s">
        <v>3178</v>
      </c>
      <c r="D694" t="s">
        <v>75</v>
      </c>
      <c r="E694">
        <v>10111.572114569901</v>
      </c>
      <c r="F694">
        <v>1311.5</v>
      </c>
      <c r="G694">
        <v>-17.825065855898401</v>
      </c>
      <c r="H694">
        <f>(Table2[[#This Row],[1Y Return vs Nifty]]-AVERAGE(Table2[1Y Return vs Nifty]))/_xlfn.STDEV.P(Table2[1Y Return vs Nifty])</f>
        <v>-0.76383728514323268</v>
      </c>
      <c r="I694">
        <v>0.60746730613722899</v>
      </c>
      <c r="J694">
        <f>(Table2[[#This Row],[1M Return vs Nifty]]-AVERAGE(Table2[1M Return vs Nifty]))/_xlfn.STDEV.P(Table2[1M Return vs Nifty])</f>
        <v>-0.18478762155659048</v>
      </c>
      <c r="K694">
        <v>-22.8210798626768</v>
      </c>
      <c r="L694">
        <f>(Table2[[#This Row],[6M Return vs Nifty]]-AVERAGE(Table2[6M Return vs Nifty]))/_xlfn.STDEV.P(Table2[6M Return vs Nifty])</f>
        <v>-1.1840019093376104</v>
      </c>
      <c r="M694">
        <v>-2.5422631637470698</v>
      </c>
      <c r="N694">
        <f>(Table2[[#This Row],[1W Return vs Nifty]]-AVERAGE(Table2[1W Return vs Nifty]))/_xlfn.STDEV.P(Table2[1W Return vs Nifty])</f>
        <v>-0.62507580359739523</v>
      </c>
      <c r="O694">
        <v>1333.22</v>
      </c>
      <c r="P694">
        <v>1388.7156375417301</v>
      </c>
      <c r="Q694">
        <v>1418.5351156618899</v>
      </c>
      <c r="R694">
        <v>44.337327536961098</v>
      </c>
      <c r="S694" s="1">
        <f>(Table2[[#This Row],[Close Price]]-Table2[[#This Row],[20D EMA]])/Table2[[#This Row],[20D EMA]]</f>
        <v>-1.6291384767705273E-2</v>
      </c>
      <c r="T694" s="1">
        <f>(Table2[[#This Row],[Close Price]]-Table2[[#This Row],[50D EMA]])/Table2[[#This Row],[50D EMA]]</f>
        <v>-5.5602194901769292E-2</v>
      </c>
      <c r="U694" s="1">
        <f>(Table2[[#This Row],[Close Price]]-Table2[[#This Row],[200D EMA]])/Table2[[#This Row],[200D EMA]]</f>
        <v>-7.5454681720689878E-2</v>
      </c>
      <c r="V694">
        <v>0.62705059543963204</v>
      </c>
      <c r="W694">
        <v>1307.3499999999999</v>
      </c>
      <c r="X694">
        <v>1322.95</v>
      </c>
      <c r="Y694">
        <v>1307.3499999999999</v>
      </c>
      <c r="Z694">
        <v>1322.95</v>
      </c>
      <c r="AA694">
        <v>1270</v>
      </c>
      <c r="AB694">
        <v>1368.95</v>
      </c>
      <c r="AC694" s="1">
        <f>(Table2[[#This Row],[Close Price]]/Table2[[#This Row],[Day Low]])-1</f>
        <v>3.1743603472673687E-3</v>
      </c>
      <c r="AD694" s="1">
        <f>(Table2[[#This Row],[Day High]]/Table2[[#This Row],[Close Price]])-1</f>
        <v>8.7304613038505785E-3</v>
      </c>
      <c r="AE694" s="1">
        <f>(Table2[[#This Row],[Close Price]]/Table2[[#This Row],[Current Week Low]])-1</f>
        <v>3.1743603472673687E-3</v>
      </c>
      <c r="AF694" s="1">
        <f>(Table2[[#This Row],[Current Week High]]/Table2[[#This Row],[Close Price]])-1</f>
        <v>8.7304613038505785E-3</v>
      </c>
      <c r="AG694" s="1">
        <f>(Table2[[#This Row],[Close Price]]/Table2[[#This Row],[Current Month Low]])-1</f>
        <v>3.2677165354330739E-2</v>
      </c>
      <c r="AH694" s="1">
        <f>(Table2[[#This Row],[Current Month High]]/Table2[[#This Row],[Close Price]])-1</f>
        <v>4.3804803659931446E-2</v>
      </c>
      <c r="AI694">
        <v>37.399923751429597</v>
      </c>
      <c r="AJ694">
        <v>15.2612383003032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-0.2</v>
      </c>
      <c r="AM694" t="s">
        <v>3215</v>
      </c>
      <c r="AN694">
        <v>0.23</v>
      </c>
      <c r="AO694" t="s">
        <v>3216</v>
      </c>
      <c r="AP694">
        <v>-2.0785365943353E-2</v>
      </c>
      <c r="AQ694">
        <f>(Table2[[#This Row],[Sharpe Ratio]]-AVERAGE(Table2[Sharpe Ratio]))/_xlfn.STDEV.P(Table2[Sharpe Ratio])</f>
        <v>-0.97740252113790715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590</v>
      </c>
      <c r="AT694">
        <f>_xlfn.RANK.AVG(Table2[[#This Row],[6M Return vs Nifty Z-Score]],Table2[6M Return vs Nifty Z-Score])</f>
        <v>696</v>
      </c>
      <c r="AU694">
        <f>_xlfn.RANK.AVG(Table2[[#This Row],[Sharpe Ratio Z-Score]],Table2[Sharpe Ratio Z-Score])</f>
        <v>624</v>
      </c>
      <c r="AV694">
        <f>(Table2[[#This Row],[Rank 1Y]]+Table2[[#This Row],[Rank 6M]]+Table2[[#This Row],[Rank Sharpe]])/3</f>
        <v>636.66666666666663</v>
      </c>
    </row>
    <row r="695" spans="1:48" x14ac:dyDescent="0.3">
      <c r="A695" t="s">
        <v>1486</v>
      </c>
      <c r="B695" t="s">
        <v>1487</v>
      </c>
      <c r="C695" t="s">
        <v>3180</v>
      </c>
      <c r="D695" t="s">
        <v>464</v>
      </c>
      <c r="E695">
        <v>7141.7889573449902</v>
      </c>
      <c r="F695">
        <v>502.95</v>
      </c>
      <c r="G695">
        <v>-51.779117763543503</v>
      </c>
      <c r="H695">
        <f>(Table2[[#This Row],[1Y Return vs Nifty]]-AVERAGE(Table2[1Y Return vs Nifty]))/_xlfn.STDEV.P(Table2[1Y Return vs Nifty])</f>
        <v>-1.3291259783354394</v>
      </c>
      <c r="I695">
        <v>12.1872727207581</v>
      </c>
      <c r="J695">
        <f>(Table2[[#This Row],[1M Return vs Nifty]]-AVERAGE(Table2[1M Return vs Nifty]))/_xlfn.STDEV.P(Table2[1M Return vs Nifty])</f>
        <v>0.93406441367877824</v>
      </c>
      <c r="K695">
        <v>-5.2397573363826497</v>
      </c>
      <c r="L695">
        <f>(Table2[[#This Row],[6M Return vs Nifty]]-AVERAGE(Table2[6M Return vs Nifty]))/_xlfn.STDEV.P(Table2[6M Return vs Nifty])</f>
        <v>-0.66058408336513519</v>
      </c>
      <c r="M695">
        <v>-1.40474228713295</v>
      </c>
      <c r="N695">
        <f>(Table2[[#This Row],[1W Return vs Nifty]]-AVERAGE(Table2[1W Return vs Nifty]))/_xlfn.STDEV.P(Table2[1W Return vs Nifty])</f>
        <v>-0.34996896124207827</v>
      </c>
      <c r="O695">
        <v>486.9</v>
      </c>
      <c r="P695">
        <v>478.61509155086497</v>
      </c>
      <c r="Q695">
        <v>519.15909480870698</v>
      </c>
      <c r="R695">
        <v>63.434319004351103</v>
      </c>
      <c r="S695" s="1">
        <f>(Table2[[#This Row],[Close Price]]-Table2[[#This Row],[20D EMA]])/Table2[[#This Row],[20D EMA]]</f>
        <v>3.2963647566235391E-2</v>
      </c>
      <c r="T695" s="1">
        <f>(Table2[[#This Row],[Close Price]]-Table2[[#This Row],[50D EMA]])/Table2[[#This Row],[50D EMA]]</f>
        <v>5.0844423585311903E-2</v>
      </c>
      <c r="U695" s="1">
        <f>(Table2[[#This Row],[Close Price]]-Table2[[#This Row],[200D EMA]])/Table2[[#This Row],[200D EMA]]</f>
        <v>-3.1221825777085752E-2</v>
      </c>
      <c r="V695">
        <v>1.53952651010554</v>
      </c>
      <c r="W695">
        <v>503</v>
      </c>
      <c r="X695">
        <v>517.29999999999995</v>
      </c>
      <c r="Y695">
        <v>503</v>
      </c>
      <c r="Z695">
        <v>517.29999999999995</v>
      </c>
      <c r="AA695">
        <v>481.05</v>
      </c>
      <c r="AB695">
        <v>518</v>
      </c>
      <c r="AC695" s="1">
        <f>(Table2[[#This Row],[Close Price]]/Table2[[#This Row],[Day Low]])-1</f>
        <v>-9.9403578528889369E-5</v>
      </c>
      <c r="AD695" s="1">
        <f>(Table2[[#This Row],[Day High]]/Table2[[#This Row],[Close Price]])-1</f>
        <v>2.8531663187195466E-2</v>
      </c>
      <c r="AE695" s="1">
        <f>(Table2[[#This Row],[Close Price]]/Table2[[#This Row],[Current Week Low]])-1</f>
        <v>-9.9403578528889369E-5</v>
      </c>
      <c r="AF695" s="1">
        <f>(Table2[[#This Row],[Current Week High]]/Table2[[#This Row],[Close Price]])-1</f>
        <v>2.8531663187195466E-2</v>
      </c>
      <c r="AG695" s="1">
        <f>(Table2[[#This Row],[Close Price]]/Table2[[#This Row],[Current Month Low]])-1</f>
        <v>4.5525413158715278E-2</v>
      </c>
      <c r="AH695" s="1">
        <f>(Table2[[#This Row],[Current Month High]]/Table2[[#This Row],[Close Price]])-1</f>
        <v>2.9923451635351483E-2</v>
      </c>
      <c r="AI695">
        <v>38.6618948205587</v>
      </c>
      <c r="AJ695">
        <v>17.374562427071101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-0.08</v>
      </c>
      <c r="AM695" t="s">
        <v>3215</v>
      </c>
      <c r="AN695">
        <v>5.53</v>
      </c>
      <c r="AO695" t="s">
        <v>3216</v>
      </c>
      <c r="AP695">
        <v>-3.1702046660872001E-2</v>
      </c>
      <c r="AQ695">
        <f>(Table2[[#This Row],[Sharpe Ratio]]-AVERAGE(Table2[Sharpe Ratio]))/_xlfn.STDEV.P(Table2[Sharpe Ratio])</f>
        <v>-1.1043845749732437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724</v>
      </c>
      <c r="AT695">
        <f>_xlfn.RANK.AVG(Table2[[#This Row],[6M Return vs Nifty Z-Score]],Table2[6M Return vs Nifty Z-Score])</f>
        <v>545</v>
      </c>
      <c r="AU695">
        <f>_xlfn.RANK.AVG(Table2[[#This Row],[Sharpe Ratio Z-Score]],Table2[Sharpe Ratio Z-Score])</f>
        <v>641</v>
      </c>
      <c r="AV695">
        <f>(Table2[[#This Row],[Rank 1Y]]+Table2[[#This Row],[Rank 6M]]+Table2[[#This Row],[Rank Sharpe]])/3</f>
        <v>636.66666666666663</v>
      </c>
    </row>
    <row r="696" spans="1:48" x14ac:dyDescent="0.3">
      <c r="A696" t="s">
        <v>1904</v>
      </c>
      <c r="B696" t="s">
        <v>1905</v>
      </c>
      <c r="C696" t="s">
        <v>3186</v>
      </c>
      <c r="D696" t="s">
        <v>417</v>
      </c>
      <c r="E696">
        <v>3830.1510895199999</v>
      </c>
      <c r="F696">
        <v>24.13</v>
      </c>
      <c r="G696">
        <v>-42.070221876801703</v>
      </c>
      <c r="H696">
        <f>(Table2[[#This Row],[1Y Return vs Nifty]]-AVERAGE(Table2[1Y Return vs Nifty]))/_xlfn.STDEV.P(Table2[1Y Return vs Nifty])</f>
        <v>-1.1674860926721995</v>
      </c>
      <c r="I696">
        <v>6.9665830655857599</v>
      </c>
      <c r="J696">
        <f>(Table2[[#This Row],[1M Return vs Nifty]]-AVERAGE(Table2[1M Return vs Nifty]))/_xlfn.STDEV.P(Table2[1M Return vs Nifty])</f>
        <v>0.42963631347541642</v>
      </c>
      <c r="K696">
        <v>-16.364908172909001</v>
      </c>
      <c r="L696">
        <f>(Table2[[#This Row],[6M Return vs Nifty]]-AVERAGE(Table2[6M Return vs Nifty]))/_xlfn.STDEV.P(Table2[6M Return vs Nifty])</f>
        <v>-0.9917936528250898</v>
      </c>
      <c r="M696">
        <v>-8.6206705206883392</v>
      </c>
      <c r="N696">
        <f>(Table2[[#This Row],[1W Return vs Nifty]]-AVERAGE(Table2[1W Return vs Nifty]))/_xlfn.STDEV.P(Table2[1W Return vs Nifty])</f>
        <v>-2.0951248276600132</v>
      </c>
      <c r="O696">
        <v>23.42</v>
      </c>
      <c r="P696">
        <v>22.081034011637701</v>
      </c>
      <c r="Q696">
        <v>23.849006730625302</v>
      </c>
      <c r="R696">
        <v>60.144052994030602</v>
      </c>
      <c r="S696" s="1">
        <f>(Table2[[#This Row],[Close Price]]-Table2[[#This Row],[20D EMA]])/Table2[[#This Row],[20D EMA]]</f>
        <v>3.0315969257045144E-2</v>
      </c>
      <c r="T696" s="1">
        <f>(Table2[[#This Row],[Close Price]]-Table2[[#This Row],[50D EMA]])/Table2[[#This Row],[50D EMA]]</f>
        <v>9.2793027141863021E-2</v>
      </c>
      <c r="U696" s="1">
        <f>(Table2[[#This Row],[Close Price]]-Table2[[#This Row],[200D EMA]])/Table2[[#This Row],[200D EMA]]</f>
        <v>1.1782179130079428E-2</v>
      </c>
      <c r="V696">
        <v>2.0548221631516501</v>
      </c>
      <c r="W696">
        <v>24.04</v>
      </c>
      <c r="X696">
        <v>25.45</v>
      </c>
      <c r="Y696">
        <v>24.04</v>
      </c>
      <c r="Z696">
        <v>25.45</v>
      </c>
      <c r="AA696">
        <v>22.5</v>
      </c>
      <c r="AB696">
        <v>26.86</v>
      </c>
      <c r="AC696" s="1">
        <f>(Table2[[#This Row],[Close Price]]/Table2[[#This Row],[Day Low]])-1</f>
        <v>3.7437603993344393E-3</v>
      </c>
      <c r="AD696" s="1">
        <f>(Table2[[#This Row],[Day High]]/Table2[[#This Row],[Close Price]])-1</f>
        <v>5.470368835474515E-2</v>
      </c>
      <c r="AE696" s="1">
        <f>(Table2[[#This Row],[Close Price]]/Table2[[#This Row],[Current Week Low]])-1</f>
        <v>3.7437603993344393E-3</v>
      </c>
      <c r="AF696" s="1">
        <f>(Table2[[#This Row],[Current Week High]]/Table2[[#This Row],[Close Price]])-1</f>
        <v>5.470368835474515E-2</v>
      </c>
      <c r="AG696" s="1">
        <f>(Table2[[#This Row],[Close Price]]/Table2[[#This Row],[Current Month Low]])-1</f>
        <v>7.2444444444444311E-2</v>
      </c>
      <c r="AH696" s="1">
        <f>(Table2[[#This Row],[Current Month High]]/Table2[[#This Row],[Close Price]])-1</f>
        <v>0.11313717364276843</v>
      </c>
      <c r="AI696">
        <v>87.111479486116806</v>
      </c>
      <c r="AJ696">
        <v>44.491017964071801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0.1</v>
      </c>
      <c r="AM696" t="s">
        <v>3216</v>
      </c>
      <c r="AN696">
        <v>10.18</v>
      </c>
      <c r="AO696" t="s">
        <v>3216</v>
      </c>
      <c r="AQ696">
        <f>(Table2[[#This Row],[Sharpe Ratio]]-AVERAGE(Table2[Sharpe Ratio]))/_xlfn.STDEV.P(Table2[Sharpe Ratio])</f>
        <v>-0.73562862250492933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703</v>
      </c>
      <c r="AT696">
        <f>_xlfn.RANK.AVG(Table2[[#This Row],[6M Return vs Nifty Z-Score]],Table2[6M Return vs Nifty Z-Score])</f>
        <v>658</v>
      </c>
      <c r="AU696">
        <f>_xlfn.RANK.AVG(Table2[[#This Row],[Sharpe Ratio Z-Score]],Table2[Sharpe Ratio Z-Score])</f>
        <v>551.5</v>
      </c>
      <c r="AV696">
        <f>(Table2[[#This Row],[Rank 1Y]]+Table2[[#This Row],[Rank 6M]]+Table2[[#This Row],[Rank Sharpe]])/3</f>
        <v>637.5</v>
      </c>
    </row>
    <row r="697" spans="1:48" x14ac:dyDescent="0.3">
      <c r="A697" t="s">
        <v>2116</v>
      </c>
      <c r="B697" t="s">
        <v>2117</v>
      </c>
      <c r="C697" t="s">
        <v>3182</v>
      </c>
      <c r="D697" t="s">
        <v>98</v>
      </c>
      <c r="E697">
        <v>2996.6842849999998</v>
      </c>
      <c r="F697">
        <v>716.85</v>
      </c>
      <c r="G697">
        <v>-53.417481666662198</v>
      </c>
      <c r="H697">
        <f>(Table2[[#This Row],[1Y Return vs Nifty]]-AVERAGE(Table2[1Y Return vs Nifty]))/_xlfn.STDEV.P(Table2[1Y Return vs Nifty])</f>
        <v>-1.3564025046329893</v>
      </c>
      <c r="I697">
        <v>-0.89385123695379798</v>
      </c>
      <c r="J697">
        <f>(Table2[[#This Row],[1M Return vs Nifty]]-AVERAGE(Table2[1M Return vs Nifty]))/_xlfn.STDEV.P(Table2[1M Return vs Nifty])</f>
        <v>-0.32984647594399735</v>
      </c>
      <c r="K697">
        <v>-13.9296349855552</v>
      </c>
      <c r="L697">
        <f>(Table2[[#This Row],[6M Return vs Nifty]]-AVERAGE(Table2[6M Return vs Nifty]))/_xlfn.STDEV.P(Table2[6M Return vs Nifty])</f>
        <v>-0.9192925428848433</v>
      </c>
      <c r="M697">
        <v>-1.7221247635593999</v>
      </c>
      <c r="N697">
        <f>(Table2[[#This Row],[1W Return vs Nifty]]-AVERAGE(Table2[1W Return vs Nifty]))/_xlfn.STDEV.P(Table2[1W Return vs Nifty])</f>
        <v>-0.4267271928522845</v>
      </c>
      <c r="O697">
        <v>709.35</v>
      </c>
      <c r="P697">
        <v>724.49623392782803</v>
      </c>
      <c r="Q697">
        <v>777.737937331014</v>
      </c>
      <c r="R697">
        <v>41.803897604535102</v>
      </c>
      <c r="S697" s="1">
        <f>(Table2[[#This Row],[Close Price]]-Table2[[#This Row],[20D EMA]])/Table2[[#This Row],[20D EMA]]</f>
        <v>1.0573059843518714E-2</v>
      </c>
      <c r="T697" s="1">
        <f>(Table2[[#This Row],[Close Price]]-Table2[[#This Row],[50D EMA]])/Table2[[#This Row],[50D EMA]]</f>
        <v>-1.0553862904675498E-2</v>
      </c>
      <c r="U697" s="1">
        <f>(Table2[[#This Row],[Close Price]]-Table2[[#This Row],[200D EMA]])/Table2[[#This Row],[200D EMA]]</f>
        <v>-7.8288501059836285E-2</v>
      </c>
      <c r="V697">
        <v>0.21137139907500699</v>
      </c>
      <c r="W697">
        <v>697.8</v>
      </c>
      <c r="X697">
        <v>725.9</v>
      </c>
      <c r="Y697">
        <v>697.8</v>
      </c>
      <c r="Z697">
        <v>725.9</v>
      </c>
      <c r="AA697">
        <v>685.5</v>
      </c>
      <c r="AB697">
        <v>727</v>
      </c>
      <c r="AC697" s="1">
        <f>(Table2[[#This Row],[Close Price]]/Table2[[#This Row],[Day Low]])-1</f>
        <v>2.7300085984522937E-2</v>
      </c>
      <c r="AD697" s="1">
        <f>(Table2[[#This Row],[Day High]]/Table2[[#This Row],[Close Price]])-1</f>
        <v>1.2624677408104912E-2</v>
      </c>
      <c r="AE697" s="1">
        <f>(Table2[[#This Row],[Close Price]]/Table2[[#This Row],[Current Week Low]])-1</f>
        <v>2.7300085984522937E-2</v>
      </c>
      <c r="AF697" s="1">
        <f>(Table2[[#This Row],[Current Week High]]/Table2[[#This Row],[Close Price]])-1</f>
        <v>1.2624677408104912E-2</v>
      </c>
      <c r="AG697" s="1">
        <f>(Table2[[#This Row],[Close Price]]/Table2[[#This Row],[Current Month Low]])-1</f>
        <v>4.5733041575492406E-2</v>
      </c>
      <c r="AH697" s="1">
        <f>(Table2[[#This Row],[Current Month High]]/Table2[[#This Row],[Close Price]])-1</f>
        <v>1.4159168584780613E-2</v>
      </c>
      <c r="AI697">
        <v>41.647485526958199</v>
      </c>
      <c r="AJ697">
        <v>15.8451842275371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-0.11</v>
      </c>
      <c r="AM697" t="s">
        <v>3215</v>
      </c>
      <c r="AN697">
        <v>1.65</v>
      </c>
      <c r="AO697" t="s">
        <v>3216</v>
      </c>
      <c r="AQ697">
        <f>(Table2[[#This Row],[Sharpe Ratio]]-AVERAGE(Table2[Sharpe Ratio]))/_xlfn.STDEV.P(Table2[Sharpe Ratio])</f>
        <v>-0.73562862250492933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728</v>
      </c>
      <c r="AT697">
        <f>_xlfn.RANK.AVG(Table2[[#This Row],[6M Return vs Nifty Z-Score]],Table2[6M Return vs Nifty Z-Score])</f>
        <v>635</v>
      </c>
      <c r="AU697">
        <f>_xlfn.RANK.AVG(Table2[[#This Row],[Sharpe Ratio Z-Score]],Table2[Sharpe Ratio Z-Score])</f>
        <v>551.5</v>
      </c>
      <c r="AV697">
        <f>(Table2[[#This Row],[Rank 1Y]]+Table2[[#This Row],[Rank 6M]]+Table2[[#This Row],[Rank Sharpe]])/3</f>
        <v>638.16666666666663</v>
      </c>
    </row>
    <row r="698" spans="1:48" x14ac:dyDescent="0.3">
      <c r="A698" t="s">
        <v>2004</v>
      </c>
      <c r="B698" t="s">
        <v>2005</v>
      </c>
      <c r="C698" t="s">
        <v>3176</v>
      </c>
      <c r="D698" t="s">
        <v>206</v>
      </c>
      <c r="E698">
        <v>3459.6638989500002</v>
      </c>
      <c r="F698">
        <v>217.56</v>
      </c>
      <c r="G698">
        <v>-43.253795732673403</v>
      </c>
      <c r="H698">
        <f>(Table2[[#This Row],[1Y Return vs Nifty]]-AVERAGE(Table2[1Y Return vs Nifty]))/_xlfn.STDEV.P(Table2[1Y Return vs Nifty])</f>
        <v>-1.1871909844507131</v>
      </c>
      <c r="I698">
        <v>-0.65486215585944996</v>
      </c>
      <c r="J698">
        <f>(Table2[[#This Row],[1M Return vs Nifty]]-AVERAGE(Table2[1M Return vs Nifty]))/_xlfn.STDEV.P(Table2[1M Return vs Nifty])</f>
        <v>-0.30675511903364489</v>
      </c>
      <c r="K698">
        <v>-24.815615397813701</v>
      </c>
      <c r="L698">
        <f>(Table2[[#This Row],[6M Return vs Nifty]]-AVERAGE(Table2[6M Return vs Nifty]))/_xlfn.STDEV.P(Table2[6M Return vs Nifty])</f>
        <v>-1.2433817115148849</v>
      </c>
      <c r="M698">
        <v>-4.9693338646612704</v>
      </c>
      <c r="N698">
        <f>(Table2[[#This Row],[1W Return vs Nifty]]-AVERAGE(Table2[1W Return vs Nifty]))/_xlfn.STDEV.P(Table2[1W Return vs Nifty])</f>
        <v>-1.2120573442694758</v>
      </c>
      <c r="O698">
        <v>223.74</v>
      </c>
      <c r="P698">
        <v>224.65858637988799</v>
      </c>
      <c r="Q698">
        <v>230.360749530296</v>
      </c>
      <c r="R698">
        <v>42.731732401090099</v>
      </c>
      <c r="S698" s="1">
        <f>(Table2[[#This Row],[Close Price]]-Table2[[#This Row],[20D EMA]])/Table2[[#This Row],[20D EMA]]</f>
        <v>-2.7621346205417032E-2</v>
      </c>
      <c r="T698" s="1">
        <f>(Table2[[#This Row],[Close Price]]-Table2[[#This Row],[50D EMA]])/Table2[[#This Row],[50D EMA]]</f>
        <v>-3.1597218224655728E-2</v>
      </c>
      <c r="U698" s="1">
        <f>(Table2[[#This Row],[Close Price]]-Table2[[#This Row],[200D EMA]])/Table2[[#This Row],[200D EMA]]</f>
        <v>-5.5568275222218383E-2</v>
      </c>
      <c r="V698">
        <v>0.56488675537242405</v>
      </c>
      <c r="W698">
        <v>216</v>
      </c>
      <c r="X698">
        <v>222.47</v>
      </c>
      <c r="Y698">
        <v>216</v>
      </c>
      <c r="Z698">
        <v>222.47</v>
      </c>
      <c r="AA698">
        <v>210.55</v>
      </c>
      <c r="AB698">
        <v>233.5</v>
      </c>
      <c r="AC698" s="1">
        <f>(Table2[[#This Row],[Close Price]]/Table2[[#This Row],[Day Low]])-1</f>
        <v>7.222222222222241E-3</v>
      </c>
      <c r="AD698" s="1">
        <f>(Table2[[#This Row],[Day High]]/Table2[[#This Row],[Close Price]])-1</f>
        <v>2.2568486854201097E-2</v>
      </c>
      <c r="AE698" s="1">
        <f>(Table2[[#This Row],[Close Price]]/Table2[[#This Row],[Current Week Low]])-1</f>
        <v>7.222222222222241E-3</v>
      </c>
      <c r="AF698" s="1">
        <f>(Table2[[#This Row],[Current Week High]]/Table2[[#This Row],[Close Price]])-1</f>
        <v>2.2568486854201097E-2</v>
      </c>
      <c r="AG698" s="1">
        <f>(Table2[[#This Row],[Close Price]]/Table2[[#This Row],[Current Month Low]])-1</f>
        <v>3.3293754452623947E-2</v>
      </c>
      <c r="AH698" s="1">
        <f>(Table2[[#This Row],[Current Month High]]/Table2[[#This Row],[Close Price]])-1</f>
        <v>7.3267144695716047E-2</v>
      </c>
      <c r="AI698">
        <v>37.433351719066003</v>
      </c>
      <c r="AJ698">
        <v>14.174757281553299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-0.01</v>
      </c>
      <c r="AM698" t="s">
        <v>3215</v>
      </c>
      <c r="AN698">
        <v>-3.64</v>
      </c>
      <c r="AO698" t="s">
        <v>3215</v>
      </c>
      <c r="AP698">
        <v>8.9628198604380007E-3</v>
      </c>
      <c r="AQ698">
        <f>(Table2[[#This Row],[Sharpe Ratio]]-AVERAGE(Table2[Sharpe Ratio]))/_xlfn.STDEV.P(Table2[Sharpe Ratio])</f>
        <v>-0.63137373922267659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707</v>
      </c>
      <c r="AT698">
        <f>_xlfn.RANK.AVG(Table2[[#This Row],[6M Return vs Nifty Z-Score]],Table2[6M Return vs Nifty Z-Score])</f>
        <v>711</v>
      </c>
      <c r="AU698">
        <f>_xlfn.RANK.AVG(Table2[[#This Row],[Sharpe Ratio Z-Score]],Table2[Sharpe Ratio Z-Score])</f>
        <v>502</v>
      </c>
      <c r="AV698">
        <f>(Table2[[#This Row],[Rank 1Y]]+Table2[[#This Row],[Rank 6M]]+Table2[[#This Row],[Rank Sharpe]])/3</f>
        <v>640</v>
      </c>
    </row>
    <row r="699" spans="1:48" x14ac:dyDescent="0.3">
      <c r="A699" t="s">
        <v>1462</v>
      </c>
      <c r="B699" t="s">
        <v>1463</v>
      </c>
      <c r="C699" t="s">
        <v>3179</v>
      </c>
      <c r="D699" t="s">
        <v>835</v>
      </c>
      <c r="E699">
        <v>7439.0265143639999</v>
      </c>
      <c r="F699">
        <v>42.2</v>
      </c>
      <c r="G699">
        <v>-31.302577771481801</v>
      </c>
      <c r="H699">
        <f>(Table2[[#This Row],[1Y Return vs Nifty]]-AVERAGE(Table2[1Y Return vs Nifty]))/_xlfn.STDEV.P(Table2[1Y Return vs Nifty])</f>
        <v>-0.98821949198456427</v>
      </c>
      <c r="I699">
        <v>2.8181649435913299</v>
      </c>
      <c r="J699">
        <f>(Table2[[#This Row],[1M Return vs Nifty]]-AVERAGE(Table2[1M Return vs Nifty]))/_xlfn.STDEV.P(Table2[1M Return vs Nifty])</f>
        <v>2.8812129250320954E-2</v>
      </c>
      <c r="K699">
        <v>-19.7832376736879</v>
      </c>
      <c r="L699">
        <f>(Table2[[#This Row],[6M Return vs Nifty]]-AVERAGE(Table2[6M Return vs Nifty]))/_xlfn.STDEV.P(Table2[6M Return vs Nifty])</f>
        <v>-1.0935615711986575</v>
      </c>
      <c r="M699">
        <v>-0.221256367609794</v>
      </c>
      <c r="N699">
        <f>(Table2[[#This Row],[1W Return vs Nifty]]-AVERAGE(Table2[1W Return vs Nifty]))/_xlfn.STDEV.P(Table2[1W Return vs Nifty])</f>
        <v>-6.3745577578903381E-2</v>
      </c>
      <c r="O699">
        <v>40.89</v>
      </c>
      <c r="P699">
        <v>40.941882565199599</v>
      </c>
      <c r="Q699">
        <v>42.6166197286027</v>
      </c>
      <c r="R699">
        <v>58.323611083770501</v>
      </c>
      <c r="S699" s="1">
        <f>(Table2[[#This Row],[Close Price]]-Table2[[#This Row],[20D EMA]])/Table2[[#This Row],[20D EMA]]</f>
        <v>3.2037172902910305E-2</v>
      </c>
      <c r="T699" s="1">
        <f>(Table2[[#This Row],[Close Price]]-Table2[[#This Row],[50D EMA]])/Table2[[#This Row],[50D EMA]]</f>
        <v>3.0729349897305351E-2</v>
      </c>
      <c r="U699" s="1">
        <f>(Table2[[#This Row],[Close Price]]-Table2[[#This Row],[200D EMA]])/Table2[[#This Row],[200D EMA]]</f>
        <v>-9.7759918842900955E-3</v>
      </c>
      <c r="V699">
        <v>1.7761303611733299</v>
      </c>
      <c r="W699">
        <v>41.52</v>
      </c>
      <c r="X699">
        <v>42.7</v>
      </c>
      <c r="Y699">
        <v>41.52</v>
      </c>
      <c r="Z699">
        <v>42.7</v>
      </c>
      <c r="AA699">
        <v>38.700000000000003</v>
      </c>
      <c r="AB699">
        <v>44.38</v>
      </c>
      <c r="AC699" s="1">
        <f>(Table2[[#This Row],[Close Price]]/Table2[[#This Row],[Day Low]])-1</f>
        <v>1.6377649325626242E-2</v>
      </c>
      <c r="AD699" s="1">
        <f>(Table2[[#This Row],[Day High]]/Table2[[#This Row],[Close Price]])-1</f>
        <v>1.1848341232227444E-2</v>
      </c>
      <c r="AE699" s="1">
        <f>(Table2[[#This Row],[Close Price]]/Table2[[#This Row],[Current Week Low]])-1</f>
        <v>1.6377649325626242E-2</v>
      </c>
      <c r="AF699" s="1">
        <f>(Table2[[#This Row],[Current Week High]]/Table2[[#This Row],[Close Price]])-1</f>
        <v>1.1848341232227444E-2</v>
      </c>
      <c r="AG699" s="1">
        <f>(Table2[[#This Row],[Close Price]]/Table2[[#This Row],[Current Month Low]])-1</f>
        <v>9.04392764857882E-2</v>
      </c>
      <c r="AH699" s="1">
        <f>(Table2[[#This Row],[Current Month High]]/Table2[[#This Row],[Close Price]])-1</f>
        <v>5.1658767772511771E-2</v>
      </c>
      <c r="AI699">
        <v>27.9620853080568</v>
      </c>
      <c r="AJ699">
        <v>14.054054054053999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-0.04</v>
      </c>
      <c r="AM699" t="s">
        <v>3215</v>
      </c>
      <c r="AN699">
        <v>7.03</v>
      </c>
      <c r="AO699" t="s">
        <v>3216</v>
      </c>
      <c r="AP699">
        <v>-7.3450834542999996E-5</v>
      </c>
      <c r="AQ699">
        <f>(Table2[[#This Row],[Sharpe Ratio]]-AVERAGE(Table2[Sharpe Ratio]))/_xlfn.STDEV.P(Table2[Sharpe Ratio])</f>
        <v>-0.73648299738934109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670</v>
      </c>
      <c r="AT699">
        <f>_xlfn.RANK.AVG(Table2[[#This Row],[6M Return vs Nifty Z-Score]],Table2[6M Return vs Nifty Z-Score])</f>
        <v>680</v>
      </c>
      <c r="AU699">
        <f>_xlfn.RANK.AVG(Table2[[#This Row],[Sharpe Ratio Z-Score]],Table2[Sharpe Ratio Z-Score])</f>
        <v>576</v>
      </c>
      <c r="AV699">
        <f>(Table2[[#This Row],[Rank 1Y]]+Table2[[#This Row],[Rank 6M]]+Table2[[#This Row],[Rank Sharpe]])/3</f>
        <v>642</v>
      </c>
    </row>
    <row r="700" spans="1:48" x14ac:dyDescent="0.3">
      <c r="A700" t="s">
        <v>1125</v>
      </c>
      <c r="B700" t="s">
        <v>1126</v>
      </c>
      <c r="C700" t="s">
        <v>3184</v>
      </c>
      <c r="D700" t="s">
        <v>467</v>
      </c>
      <c r="E700">
        <v>11432.643100039901</v>
      </c>
      <c r="F700">
        <v>2224.4499999999998</v>
      </c>
      <c r="G700">
        <v>-33.458668719480102</v>
      </c>
      <c r="H700">
        <f>(Table2[[#This Row],[1Y Return vs Nifty]]-AVERAGE(Table2[1Y Return vs Nifty]))/_xlfn.STDEV.P(Table2[1Y Return vs Nifty])</f>
        <v>-1.0241154680439954</v>
      </c>
      <c r="I700">
        <v>7.5511213228512801</v>
      </c>
      <c r="J700">
        <f>(Table2[[#This Row],[1M Return vs Nifty]]-AVERAGE(Table2[1M Return vs Nifty]))/_xlfn.STDEV.P(Table2[1M Return vs Nifty])</f>
        <v>0.48611496707944812</v>
      </c>
      <c r="K700">
        <v>-2.9804384195222902</v>
      </c>
      <c r="L700">
        <f>(Table2[[#This Row],[6M Return vs Nifty]]-AVERAGE(Table2[6M Return vs Nifty]))/_xlfn.STDEV.P(Table2[6M Return vs Nifty])</f>
        <v>-0.59332135077645076</v>
      </c>
      <c r="M700">
        <v>-3.7130760079003902</v>
      </c>
      <c r="N700">
        <f>(Table2[[#This Row],[1W Return vs Nifty]]-AVERAGE(Table2[1W Return vs Nifty]))/_xlfn.STDEV.P(Table2[1W Return vs Nifty])</f>
        <v>-0.9082342327444789</v>
      </c>
      <c r="O700">
        <v>2182.21</v>
      </c>
      <c r="P700">
        <v>2123.35904462492</v>
      </c>
      <c r="Q700">
        <v>2149.4222693791698</v>
      </c>
      <c r="R700">
        <v>60.704429904487299</v>
      </c>
      <c r="S700" s="1">
        <f>(Table2[[#This Row],[Close Price]]-Table2[[#This Row],[20D EMA]])/Table2[[#This Row],[20D EMA]]</f>
        <v>1.9356523890917823E-2</v>
      </c>
      <c r="T700" s="1">
        <f>(Table2[[#This Row],[Close Price]]-Table2[[#This Row],[50D EMA]])/Table2[[#This Row],[50D EMA]]</f>
        <v>4.7608978627981878E-2</v>
      </c>
      <c r="U700" s="1">
        <f>(Table2[[#This Row],[Close Price]]-Table2[[#This Row],[200D EMA]])/Table2[[#This Row],[200D EMA]]</f>
        <v>3.4905998551183086E-2</v>
      </c>
      <c r="V700">
        <v>1.77503392024315</v>
      </c>
      <c r="W700">
        <v>2207.1</v>
      </c>
      <c r="X700">
        <v>2312.4</v>
      </c>
      <c r="Y700">
        <v>2207.1</v>
      </c>
      <c r="Z700">
        <v>2312.4</v>
      </c>
      <c r="AA700">
        <v>2079</v>
      </c>
      <c r="AB700">
        <v>2337.9499999999998</v>
      </c>
      <c r="AC700" s="1">
        <f>(Table2[[#This Row],[Close Price]]/Table2[[#This Row],[Day Low]])-1</f>
        <v>7.8609940646097165E-3</v>
      </c>
      <c r="AD700" s="1">
        <f>(Table2[[#This Row],[Day High]]/Table2[[#This Row],[Close Price]])-1</f>
        <v>3.953786329204978E-2</v>
      </c>
      <c r="AE700" s="1">
        <f>(Table2[[#This Row],[Close Price]]/Table2[[#This Row],[Current Week Low]])-1</f>
        <v>7.8609940646097165E-3</v>
      </c>
      <c r="AF700" s="1">
        <f>(Table2[[#This Row],[Current Week High]]/Table2[[#This Row],[Close Price]])-1</f>
        <v>3.953786329204978E-2</v>
      </c>
      <c r="AG700" s="1">
        <f>(Table2[[#This Row],[Close Price]]/Table2[[#This Row],[Current Month Low]])-1</f>
        <v>6.996151996151978E-2</v>
      </c>
      <c r="AH700" s="1">
        <f>(Table2[[#This Row],[Current Month High]]/Table2[[#This Row],[Close Price]])-1</f>
        <v>5.1023848591786658E-2</v>
      </c>
      <c r="AI700">
        <v>22.951740879768</v>
      </c>
      <c r="AJ700">
        <v>23.033738938052998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0.02</v>
      </c>
      <c r="AM700" t="s">
        <v>3216</v>
      </c>
      <c r="AN700">
        <v>5.56</v>
      </c>
      <c r="AO700" t="s">
        <v>3216</v>
      </c>
      <c r="AP700">
        <v>-0.13457981096060401</v>
      </c>
      <c r="AQ700">
        <f>(Table2[[#This Row],[Sharpe Ratio]]-AVERAGE(Table2[Sharpe Ratio]))/_xlfn.STDEV.P(Table2[Sharpe Ratio])</f>
        <v>-2.3010514138048697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676</v>
      </c>
      <c r="AT700">
        <f>_xlfn.RANK.AVG(Table2[[#This Row],[6M Return vs Nifty Z-Score]],Table2[6M Return vs Nifty Z-Score])</f>
        <v>521</v>
      </c>
      <c r="AU700">
        <f>_xlfn.RANK.AVG(Table2[[#This Row],[Sharpe Ratio Z-Score]],Table2[Sharpe Ratio Z-Score])</f>
        <v>735</v>
      </c>
      <c r="AV700">
        <f>(Table2[[#This Row],[Rank 1Y]]+Table2[[#This Row],[Rank 6M]]+Table2[[#This Row],[Rank Sharpe]])/3</f>
        <v>644</v>
      </c>
    </row>
    <row r="701" spans="1:48" x14ac:dyDescent="0.3">
      <c r="A701" t="s">
        <v>350</v>
      </c>
      <c r="B701" t="s">
        <v>351</v>
      </c>
      <c r="C701" t="s">
        <v>3184</v>
      </c>
      <c r="D701" t="s">
        <v>161</v>
      </c>
      <c r="E701">
        <v>73110.218838000001</v>
      </c>
      <c r="F701">
        <v>2436.9</v>
      </c>
      <c r="G701">
        <v>-22.830520160330298</v>
      </c>
      <c r="H701">
        <f>(Table2[[#This Row],[1Y Return vs Nifty]]-AVERAGE(Table2[1Y Return vs Nifty]))/_xlfn.STDEV.P(Table2[1Y Return vs Nifty])</f>
        <v>-0.84717127810177306</v>
      </c>
      <c r="I701">
        <v>-4.6845930399534303</v>
      </c>
      <c r="J701">
        <f>(Table2[[#This Row],[1M Return vs Nifty]]-AVERAGE(Table2[1M Return vs Nifty]))/_xlfn.STDEV.P(Table2[1M Return vs Nifty])</f>
        <v>-0.69611162716862962</v>
      </c>
      <c r="K701">
        <v>-16.598431767519699</v>
      </c>
      <c r="L701">
        <f>(Table2[[#This Row],[6M Return vs Nifty]]-AVERAGE(Table2[6M Return vs Nifty]))/_xlfn.STDEV.P(Table2[6M Return vs Nifty])</f>
        <v>-0.9987459405168494</v>
      </c>
      <c r="M701">
        <v>-2.6581464880161199</v>
      </c>
      <c r="N701">
        <f>(Table2[[#This Row],[1W Return vs Nifty]]-AVERAGE(Table2[1W Return vs Nifty]))/_xlfn.STDEV.P(Table2[1W Return vs Nifty])</f>
        <v>-0.65310192256954869</v>
      </c>
      <c r="O701">
        <v>2515.29</v>
      </c>
      <c r="P701">
        <v>2493.6320630492901</v>
      </c>
      <c r="Q701">
        <v>2430.26300538948</v>
      </c>
      <c r="R701">
        <v>33.892921729298202</v>
      </c>
      <c r="S701" s="1">
        <f>(Table2[[#This Row],[Close Price]]-Table2[[#This Row],[20D EMA]])/Table2[[#This Row],[20D EMA]]</f>
        <v>-3.1165392459716324E-2</v>
      </c>
      <c r="T701" s="1">
        <f>(Table2[[#This Row],[Close Price]]-Table2[[#This Row],[50D EMA]])/Table2[[#This Row],[50D EMA]]</f>
        <v>-2.2750775421100527E-2</v>
      </c>
      <c r="U701" s="1">
        <f>(Table2[[#This Row],[Close Price]]-Table2[[#This Row],[200D EMA]])/Table2[[#This Row],[200D EMA]]</f>
        <v>2.7309779212379708E-3</v>
      </c>
      <c r="V701">
        <v>0.84160425268070205</v>
      </c>
      <c r="W701">
        <v>2433.1999999999998</v>
      </c>
      <c r="X701">
        <v>2475.9499999999998</v>
      </c>
      <c r="Y701">
        <v>2433.1999999999998</v>
      </c>
      <c r="Z701">
        <v>2475.9499999999998</v>
      </c>
      <c r="AA701">
        <v>2433.1999999999998</v>
      </c>
      <c r="AB701">
        <v>2649</v>
      </c>
      <c r="AC701" s="1">
        <f>(Table2[[#This Row],[Close Price]]/Table2[[#This Row],[Day Low]])-1</f>
        <v>1.520631267466932E-3</v>
      </c>
      <c r="AD701" s="1">
        <f>(Table2[[#This Row],[Day High]]/Table2[[#This Row],[Close Price]])-1</f>
        <v>1.602445730231028E-2</v>
      </c>
      <c r="AE701" s="1">
        <f>(Table2[[#This Row],[Close Price]]/Table2[[#This Row],[Current Week Low]])-1</f>
        <v>1.520631267466932E-3</v>
      </c>
      <c r="AF701" s="1">
        <f>(Table2[[#This Row],[Current Week High]]/Table2[[#This Row],[Close Price]])-1</f>
        <v>1.602445730231028E-2</v>
      </c>
      <c r="AG701" s="1">
        <f>(Table2[[#This Row],[Close Price]]/Table2[[#This Row],[Current Month Low]])-1</f>
        <v>1.520631267466932E-3</v>
      </c>
      <c r="AH701" s="1">
        <f>(Table2[[#This Row],[Current Month High]]/Table2[[#This Row],[Close Price]])-1</f>
        <v>8.7036809060691889E-2</v>
      </c>
      <c r="AI701">
        <v>10.5482375148754</v>
      </c>
      <c r="AJ701">
        <v>17.032056669468101</v>
      </c>
      <c r="AK701" t="str">
        <f>IF(AND(Table2[[#This Row],[20D EMA]]&gt;Table2[[#This Row],[50D EMA]],Table2[[#This Row],[50D EMA]]&gt;Table2[[#This Row],[200D EMA]]),"Uptrend","Downtrend/NoTrend")</f>
        <v>Uptrend</v>
      </c>
      <c r="AL701">
        <v>-0.03</v>
      </c>
      <c r="AM701" t="s">
        <v>3215</v>
      </c>
      <c r="AN701">
        <v>-4.07</v>
      </c>
      <c r="AO701" t="s">
        <v>3215</v>
      </c>
      <c r="AP701">
        <v>-3.5717431509692997E-2</v>
      </c>
      <c r="AQ701">
        <f>(Table2[[#This Row],[Sharpe Ratio]]-AVERAGE(Table2[Sharpe Ratio]))/_xlfn.STDEV.P(Table2[Sharpe Ratio])</f>
        <v>-1.1510912460059806</v>
      </c>
      <c r="AR7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-4.3462220143627812</v>
      </c>
      <c r="AS701">
        <f>_xlfn.RANK.AVG(Table2[[#This Row],[1Y Return vs Nifty Z-Score]],Table2[1Y Return vs Nifty Z-Score])</f>
        <v>622</v>
      </c>
      <c r="AT701">
        <f>_xlfn.RANK.AVG(Table2[[#This Row],[6M Return vs Nifty Z-Score]],Table2[6M Return vs Nifty Z-Score])</f>
        <v>663</v>
      </c>
      <c r="AU701">
        <f>_xlfn.RANK.AVG(Table2[[#This Row],[Sharpe Ratio Z-Score]],Table2[Sharpe Ratio Z-Score])</f>
        <v>650</v>
      </c>
      <c r="AV701">
        <f>(Table2[[#This Row],[Rank 1Y]]+Table2[[#This Row],[Rank 6M]]+Table2[[#This Row],[Rank Sharpe]])/3</f>
        <v>645</v>
      </c>
    </row>
    <row r="702" spans="1:48" x14ac:dyDescent="0.3">
      <c r="A702" t="s">
        <v>68</v>
      </c>
      <c r="B702" t="s">
        <v>69</v>
      </c>
      <c r="C702" t="s">
        <v>3170</v>
      </c>
      <c r="D702" t="s">
        <v>24</v>
      </c>
      <c r="E702">
        <v>361907.42638442002</v>
      </c>
      <c r="F702">
        <v>1831.3</v>
      </c>
      <c r="G702">
        <v>-23.877501503769601</v>
      </c>
      <c r="H702">
        <f>(Table2[[#This Row],[1Y Return vs Nifty]]-AVERAGE(Table2[1Y Return vs Nifty]))/_xlfn.STDEV.P(Table2[1Y Return vs Nifty])</f>
        <v>-0.864602090690481</v>
      </c>
      <c r="I702">
        <v>-0.23019670593675401</v>
      </c>
      <c r="J702">
        <f>(Table2[[#This Row],[1M Return vs Nifty]]-AVERAGE(Table2[1M Return vs Nifty]))/_xlfn.STDEV.P(Table2[1M Return vs Nifty])</f>
        <v>-0.26572353120227821</v>
      </c>
      <c r="K702">
        <v>-9.8840484769692392</v>
      </c>
      <c r="L702">
        <f>(Table2[[#This Row],[6M Return vs Nifty]]-AVERAGE(Table2[6M Return vs Nifty]))/_xlfn.STDEV.P(Table2[6M Return vs Nifty])</f>
        <v>-0.79885040368054183</v>
      </c>
      <c r="M702">
        <v>1.6203238991991</v>
      </c>
      <c r="N702">
        <f>(Table2[[#This Row],[1W Return vs Nifty]]-AVERAGE(Table2[1W Return vs Nifty]))/_xlfn.STDEV.P(Table2[1W Return vs Nifty])</f>
        <v>0.38163643040117612</v>
      </c>
      <c r="O702">
        <v>1797.15</v>
      </c>
      <c r="P702">
        <v>1787.7155934647101</v>
      </c>
      <c r="Q702">
        <v>1774.2215181854799</v>
      </c>
      <c r="R702">
        <v>66.536491772282304</v>
      </c>
      <c r="S702" s="1">
        <f>(Table2[[#This Row],[Close Price]]-Table2[[#This Row],[20D EMA]])/Table2[[#This Row],[20D EMA]]</f>
        <v>1.9002309211807508E-2</v>
      </c>
      <c r="T702" s="1">
        <f>(Table2[[#This Row],[Close Price]]-Table2[[#This Row],[50D EMA]])/Table2[[#This Row],[50D EMA]]</f>
        <v>2.4379944267768249E-2</v>
      </c>
      <c r="U702" s="1">
        <f>(Table2[[#This Row],[Close Price]]-Table2[[#This Row],[200D EMA]])/Table2[[#This Row],[200D EMA]]</f>
        <v>3.217100076257387E-2</v>
      </c>
      <c r="V702">
        <v>0.72295017255001504</v>
      </c>
      <c r="W702">
        <v>1828.3</v>
      </c>
      <c r="X702">
        <v>1845.7</v>
      </c>
      <c r="Y702">
        <v>1828.3</v>
      </c>
      <c r="Z702">
        <v>1845.7</v>
      </c>
      <c r="AA702">
        <v>1756.5</v>
      </c>
      <c r="AB702">
        <v>1845.7</v>
      </c>
      <c r="AC702" s="1">
        <f>(Table2[[#This Row],[Close Price]]/Table2[[#This Row],[Day Low]])-1</f>
        <v>1.6408685664277556E-3</v>
      </c>
      <c r="AD702" s="1">
        <f>(Table2[[#This Row],[Day High]]/Table2[[#This Row],[Close Price]])-1</f>
        <v>7.8632665319717798E-3</v>
      </c>
      <c r="AE702" s="1">
        <f>(Table2[[#This Row],[Close Price]]/Table2[[#This Row],[Current Week Low]])-1</f>
        <v>1.6408685664277556E-3</v>
      </c>
      <c r="AF702" s="1">
        <f>(Table2[[#This Row],[Current Week High]]/Table2[[#This Row],[Close Price]])-1</f>
        <v>7.8632665319717798E-3</v>
      </c>
      <c r="AG702" s="1">
        <f>(Table2[[#This Row],[Close Price]]/Table2[[#This Row],[Current Month Low]])-1</f>
        <v>4.2584685454027937E-2</v>
      </c>
      <c r="AH702" s="1">
        <f>(Table2[[#This Row],[Current Month High]]/Table2[[#This Row],[Close Price]])-1</f>
        <v>7.8632665319717798E-3</v>
      </c>
      <c r="AI702">
        <v>5.1984928739147103</v>
      </c>
      <c r="AJ702">
        <v>18.619036823525601</v>
      </c>
      <c r="AK702" t="str">
        <f>IF(AND(Table2[[#This Row],[20D EMA]]&gt;Table2[[#This Row],[50D EMA]],Table2[[#This Row],[50D EMA]]&gt;Table2[[#This Row],[200D EMA]]),"Uptrend","Downtrend/NoTrend")</f>
        <v>Uptrend</v>
      </c>
      <c r="AL702">
        <v>0.01</v>
      </c>
      <c r="AM702" t="s">
        <v>3216</v>
      </c>
      <c r="AN702">
        <v>3.04</v>
      </c>
      <c r="AO702" t="s">
        <v>3216</v>
      </c>
      <c r="AP702">
        <v>-0.109186575414873</v>
      </c>
      <c r="AQ702">
        <f>(Table2[[#This Row],[Sharpe Ratio]]-AVERAGE(Table2[Sharpe Ratio]))/_xlfn.STDEV.P(Table2[Sharpe Ratio])</f>
        <v>-2.0056791036165937</v>
      </c>
      <c r="AR7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-3.5532186987887187</v>
      </c>
      <c r="AS702">
        <f>_xlfn.RANK.AVG(Table2[[#This Row],[1Y Return vs Nifty Z-Score]],Table2[1Y Return vs Nifty Z-Score])</f>
        <v>630</v>
      </c>
      <c r="AT702">
        <f>_xlfn.RANK.AVG(Table2[[#This Row],[6M Return vs Nifty Z-Score]],Table2[6M Return vs Nifty Z-Score])</f>
        <v>588</v>
      </c>
      <c r="AU702">
        <f>_xlfn.RANK.AVG(Table2[[#This Row],[Sharpe Ratio Z-Score]],Table2[Sharpe Ratio Z-Score])</f>
        <v>728</v>
      </c>
      <c r="AV702">
        <f>(Table2[[#This Row],[Rank 1Y]]+Table2[[#This Row],[Rank 6M]]+Table2[[#This Row],[Rank Sharpe]])/3</f>
        <v>648.66666666666663</v>
      </c>
    </row>
    <row r="703" spans="1:48" x14ac:dyDescent="0.3">
      <c r="A703" t="s">
        <v>2289</v>
      </c>
      <c r="B703" t="s">
        <v>2290</v>
      </c>
      <c r="C703" t="s">
        <v>3172</v>
      </c>
      <c r="D703" t="s">
        <v>372</v>
      </c>
      <c r="E703">
        <v>2492.3311452900002</v>
      </c>
      <c r="F703">
        <v>50.52</v>
      </c>
      <c r="G703">
        <v>-62.118572910014898</v>
      </c>
      <c r="H703">
        <f>(Table2[[#This Row],[1Y Return vs Nifty]]-AVERAGE(Table2[1Y Return vs Nifty]))/_xlfn.STDEV.P(Table2[1Y Return vs Nifty])</f>
        <v>-1.5012638163750944</v>
      </c>
      <c r="I703">
        <v>-1.84125526876818</v>
      </c>
      <c r="J703">
        <f>(Table2[[#This Row],[1M Return vs Nifty]]-AVERAGE(Table2[1M Return vs Nifty]))/_xlfn.STDEV.P(Table2[1M Return vs Nifty])</f>
        <v>-0.42138557277953942</v>
      </c>
      <c r="K703">
        <v>-16.586475795859801</v>
      </c>
      <c r="L703">
        <f>(Table2[[#This Row],[6M Return vs Nifty]]-AVERAGE(Table2[6M Return vs Nifty]))/_xlfn.STDEV.P(Table2[6M Return vs Nifty])</f>
        <v>-0.99838999637873038</v>
      </c>
      <c r="M703">
        <v>-3.3369905502506199</v>
      </c>
      <c r="N703">
        <f>(Table2[[#This Row],[1W Return vs Nifty]]-AVERAGE(Table2[1W Return vs Nifty]))/_xlfn.STDEV.P(Table2[1W Return vs Nifty])</f>
        <v>-0.81727881835441807</v>
      </c>
      <c r="O703">
        <v>50.44</v>
      </c>
      <c r="P703">
        <v>51.656956531556503</v>
      </c>
      <c r="Q703">
        <v>58.308268476958403</v>
      </c>
      <c r="R703">
        <v>40.129979996162703</v>
      </c>
      <c r="S703" s="1">
        <f>(Table2[[#This Row],[Close Price]]-Table2[[#This Row],[20D EMA]])/Table2[[#This Row],[20D EMA]]</f>
        <v>1.5860428231563323E-3</v>
      </c>
      <c r="T703" s="1">
        <f>(Table2[[#This Row],[Close Price]]-Table2[[#This Row],[50D EMA]])/Table2[[#This Row],[50D EMA]]</f>
        <v>-2.2009746758153457E-2</v>
      </c>
      <c r="U703" s="1">
        <f>(Table2[[#This Row],[Close Price]]-Table2[[#This Row],[200D EMA]])/Table2[[#This Row],[200D EMA]]</f>
        <v>-0.13357056692630273</v>
      </c>
      <c r="V703">
        <v>1.3015006568443801</v>
      </c>
      <c r="W703">
        <v>50.16</v>
      </c>
      <c r="X703">
        <v>53</v>
      </c>
      <c r="Y703">
        <v>50.16</v>
      </c>
      <c r="Z703">
        <v>53</v>
      </c>
      <c r="AA703">
        <v>48.75</v>
      </c>
      <c r="AB703">
        <v>53</v>
      </c>
      <c r="AC703" s="1">
        <f>(Table2[[#This Row],[Close Price]]/Table2[[#This Row],[Day Low]])-1</f>
        <v>7.1770334928231705E-3</v>
      </c>
      <c r="AD703" s="1">
        <f>(Table2[[#This Row],[Day High]]/Table2[[#This Row],[Close Price]])-1</f>
        <v>4.9089469517022977E-2</v>
      </c>
      <c r="AE703" s="1">
        <f>(Table2[[#This Row],[Close Price]]/Table2[[#This Row],[Current Week Low]])-1</f>
        <v>7.1770334928231705E-3</v>
      </c>
      <c r="AF703" s="1">
        <f>(Table2[[#This Row],[Current Week High]]/Table2[[#This Row],[Close Price]])-1</f>
        <v>4.9089469517022977E-2</v>
      </c>
      <c r="AG703" s="1">
        <f>(Table2[[#This Row],[Close Price]]/Table2[[#This Row],[Current Month Low]])-1</f>
        <v>3.6307692307692374E-2</v>
      </c>
      <c r="AH703" s="1">
        <f>(Table2[[#This Row],[Current Month High]]/Table2[[#This Row],[Close Price]])-1</f>
        <v>4.9089469517022977E-2</v>
      </c>
      <c r="AI703">
        <v>66.369754552652395</v>
      </c>
      <c r="AJ703">
        <v>5.2499999999999902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-0.19</v>
      </c>
      <c r="AM703" t="s">
        <v>3215</v>
      </c>
      <c r="AN703">
        <v>-0.43</v>
      </c>
      <c r="AO703" t="s">
        <v>3215</v>
      </c>
      <c r="AQ703">
        <f>(Table2[[#This Row],[Sharpe Ratio]]-AVERAGE(Table2[Sharpe Ratio]))/_xlfn.STDEV.P(Table2[Sharpe Ratio])</f>
        <v>-0.73562862250492933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733</v>
      </c>
      <c r="AT703">
        <f>_xlfn.RANK.AVG(Table2[[#This Row],[6M Return vs Nifty Z-Score]],Table2[6M Return vs Nifty Z-Score])</f>
        <v>662</v>
      </c>
      <c r="AU703">
        <f>_xlfn.RANK.AVG(Table2[[#This Row],[Sharpe Ratio Z-Score]],Table2[Sharpe Ratio Z-Score])</f>
        <v>551.5</v>
      </c>
      <c r="AV703">
        <f>(Table2[[#This Row],[Rank 1Y]]+Table2[[#This Row],[Rank 6M]]+Table2[[#This Row],[Rank Sharpe]])/3</f>
        <v>648.83333333333337</v>
      </c>
    </row>
    <row r="704" spans="1:48" x14ac:dyDescent="0.3">
      <c r="A704" t="s">
        <v>1562</v>
      </c>
      <c r="B704" t="s">
        <v>1563</v>
      </c>
      <c r="C704" t="s">
        <v>3182</v>
      </c>
      <c r="D704" t="s">
        <v>438</v>
      </c>
      <c r="E704">
        <v>6404.8033064699903</v>
      </c>
      <c r="F704">
        <v>580.6</v>
      </c>
      <c r="G704">
        <v>-44.9979829416664</v>
      </c>
      <c r="H704">
        <f>(Table2[[#This Row],[1Y Return vs Nifty]]-AVERAGE(Table2[1Y Return vs Nifty]))/_xlfn.STDEV.P(Table2[1Y Return vs Nifty])</f>
        <v>-1.2162293245797806</v>
      </c>
      <c r="I704">
        <v>-4.83755275264246</v>
      </c>
      <c r="J704">
        <f>(Table2[[#This Row],[1M Return vs Nifty]]-AVERAGE(Table2[1M Return vs Nifty]))/_xlfn.STDEV.P(Table2[1M Return vs Nifty])</f>
        <v>-0.71089074302795618</v>
      </c>
      <c r="K704">
        <v>-4.5730014488004498</v>
      </c>
      <c r="L704">
        <f>(Table2[[#This Row],[6M Return vs Nifty]]-AVERAGE(Table2[6M Return vs Nifty]))/_xlfn.STDEV.P(Table2[6M Return vs Nifty])</f>
        <v>-0.64073393178463378</v>
      </c>
      <c r="M704">
        <v>1.4680682415423101</v>
      </c>
      <c r="N704">
        <f>(Table2[[#This Row],[1W Return vs Nifty]]-AVERAGE(Table2[1W Return vs Nifty]))/_xlfn.STDEV.P(Table2[1W Return vs Nifty])</f>
        <v>0.34481374514781288</v>
      </c>
      <c r="O704">
        <v>582.87</v>
      </c>
      <c r="P704">
        <v>607.09189232280096</v>
      </c>
      <c r="Q704">
        <v>633.28629399061299</v>
      </c>
      <c r="R704">
        <v>51.940561818510098</v>
      </c>
      <c r="S704" s="1">
        <f>(Table2[[#This Row],[Close Price]]-Table2[[#This Row],[20D EMA]])/Table2[[#This Row],[20D EMA]]</f>
        <v>-3.8945219345651377E-3</v>
      </c>
      <c r="T704" s="1">
        <f>(Table2[[#This Row],[Close Price]]-Table2[[#This Row],[50D EMA]])/Table2[[#This Row],[50D EMA]]</f>
        <v>-4.363736801267435E-2</v>
      </c>
      <c r="U704" s="1">
        <f>(Table2[[#This Row],[Close Price]]-Table2[[#This Row],[200D EMA]])/Table2[[#This Row],[200D EMA]]</f>
        <v>-8.3195064365934185E-2</v>
      </c>
      <c r="V704">
        <v>1.4556562283182199</v>
      </c>
      <c r="W704">
        <v>575.54999999999995</v>
      </c>
      <c r="X704">
        <v>585</v>
      </c>
      <c r="Y704">
        <v>575.54999999999995</v>
      </c>
      <c r="Z704">
        <v>585</v>
      </c>
      <c r="AA704">
        <v>544.5</v>
      </c>
      <c r="AB704">
        <v>596</v>
      </c>
      <c r="AC704" s="1">
        <f>(Table2[[#This Row],[Close Price]]/Table2[[#This Row],[Day Low]])-1</f>
        <v>8.7742159673356301E-3</v>
      </c>
      <c r="AD704" s="1">
        <f>(Table2[[#This Row],[Day High]]/Table2[[#This Row],[Close Price]])-1</f>
        <v>7.5783672063383101E-3</v>
      </c>
      <c r="AE704" s="1">
        <f>(Table2[[#This Row],[Close Price]]/Table2[[#This Row],[Current Week Low]])-1</f>
        <v>8.7742159673356301E-3</v>
      </c>
      <c r="AF704" s="1">
        <f>(Table2[[#This Row],[Current Week High]]/Table2[[#This Row],[Close Price]])-1</f>
        <v>7.5783672063383101E-3</v>
      </c>
      <c r="AG704" s="1">
        <f>(Table2[[#This Row],[Close Price]]/Table2[[#This Row],[Current Month Low]])-1</f>
        <v>6.6299357208448262E-2</v>
      </c>
      <c r="AH704" s="1">
        <f>(Table2[[#This Row],[Current Month High]]/Table2[[#This Row],[Close Price]])-1</f>
        <v>2.6524285222183863E-2</v>
      </c>
      <c r="AI704">
        <v>33.654839820874898</v>
      </c>
      <c r="AJ704">
        <v>11.364726191617899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-0.25</v>
      </c>
      <c r="AM704" t="s">
        <v>3215</v>
      </c>
      <c r="AN704">
        <v>-1.54</v>
      </c>
      <c r="AO704" t="s">
        <v>3215</v>
      </c>
      <c r="AP704">
        <v>-7.4187932072122001E-2</v>
      </c>
      <c r="AQ704">
        <f>(Table2[[#This Row],[Sharpe Ratio]]-AVERAGE(Table2[Sharpe Ratio]))/_xlfn.STDEV.P(Table2[Sharpe Ratio])</f>
        <v>-1.5985773729613284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710</v>
      </c>
      <c r="AT704">
        <f>_xlfn.RANK.AVG(Table2[[#This Row],[6M Return vs Nifty Z-Score]],Table2[6M Return vs Nifty Z-Score])</f>
        <v>537</v>
      </c>
      <c r="AU704">
        <f>_xlfn.RANK.AVG(Table2[[#This Row],[Sharpe Ratio Z-Score]],Table2[Sharpe Ratio Z-Score])</f>
        <v>700</v>
      </c>
      <c r="AV704">
        <f>(Table2[[#This Row],[Rank 1Y]]+Table2[[#This Row],[Rank 6M]]+Table2[[#This Row],[Rank Sharpe]])/3</f>
        <v>649</v>
      </c>
    </row>
    <row r="705" spans="1:48" x14ac:dyDescent="0.3">
      <c r="A705" t="s">
        <v>819</v>
      </c>
      <c r="B705" t="s">
        <v>820</v>
      </c>
      <c r="C705" t="s">
        <v>3178</v>
      </c>
      <c r="D705" t="s">
        <v>75</v>
      </c>
      <c r="E705">
        <v>20089.578147600001</v>
      </c>
      <c r="F705">
        <v>851.1</v>
      </c>
      <c r="G705">
        <v>-29.692137330192502</v>
      </c>
      <c r="H705">
        <f>(Table2[[#This Row],[1Y Return vs Nifty]]-AVERAGE(Table2[1Y Return vs Nifty]))/_xlfn.STDEV.P(Table2[1Y Return vs Nifty])</f>
        <v>-0.96140785327362355</v>
      </c>
      <c r="I705">
        <v>4.5010758928042502</v>
      </c>
      <c r="J705">
        <f>(Table2[[#This Row],[1M Return vs Nifty]]-AVERAGE(Table2[1M Return vs Nifty]))/_xlfn.STDEV.P(Table2[1M Return vs Nifty])</f>
        <v>0.1914166181193086</v>
      </c>
      <c r="K705">
        <v>-9.37380240073667</v>
      </c>
      <c r="L705">
        <f>(Table2[[#This Row],[6M Return vs Nifty]]-AVERAGE(Table2[6M Return vs Nifty]))/_xlfn.STDEV.P(Table2[6M Return vs Nifty])</f>
        <v>-0.78365974373256519</v>
      </c>
      <c r="M705">
        <v>0.763334105317376</v>
      </c>
      <c r="N705">
        <f>(Table2[[#This Row],[1W Return vs Nifty]]-AVERAGE(Table2[1W Return vs Nifty]))/_xlfn.STDEV.P(Table2[1W Return vs Nifty])</f>
        <v>0.17437539372702204</v>
      </c>
      <c r="O705">
        <v>832.97</v>
      </c>
      <c r="P705">
        <v>823.13569271750202</v>
      </c>
      <c r="Q705">
        <v>841.41805510973097</v>
      </c>
      <c r="R705">
        <v>66.905786369151301</v>
      </c>
      <c r="S705" s="1">
        <f>(Table2[[#This Row],[Close Price]]-Table2[[#This Row],[20D EMA]])/Table2[[#This Row],[20D EMA]]</f>
        <v>2.1765489753532534E-2</v>
      </c>
      <c r="T705" s="1">
        <f>(Table2[[#This Row],[Close Price]]-Table2[[#This Row],[50D EMA]])/Table2[[#This Row],[50D EMA]]</f>
        <v>3.3972900859366904E-2</v>
      </c>
      <c r="U705" s="1">
        <f>(Table2[[#This Row],[Close Price]]-Table2[[#This Row],[200D EMA]])/Table2[[#This Row],[200D EMA]]</f>
        <v>1.1506699709464174E-2</v>
      </c>
      <c r="V705">
        <v>0.58845048821869295</v>
      </c>
      <c r="W705">
        <v>846.1</v>
      </c>
      <c r="X705">
        <v>857.1</v>
      </c>
      <c r="Y705">
        <v>846.1</v>
      </c>
      <c r="Z705">
        <v>857.1</v>
      </c>
      <c r="AA705">
        <v>817.8</v>
      </c>
      <c r="AB705">
        <v>857.1</v>
      </c>
      <c r="AC705" s="1">
        <f>(Table2[[#This Row],[Close Price]]/Table2[[#This Row],[Day Low]])-1</f>
        <v>5.9094669660797461E-3</v>
      </c>
      <c r="AD705" s="1">
        <f>(Table2[[#This Row],[Day High]]/Table2[[#This Row],[Close Price]])-1</f>
        <v>7.0497003877334485E-3</v>
      </c>
      <c r="AE705" s="1">
        <f>(Table2[[#This Row],[Close Price]]/Table2[[#This Row],[Current Week Low]])-1</f>
        <v>5.9094669660797461E-3</v>
      </c>
      <c r="AF705" s="1">
        <f>(Table2[[#This Row],[Current Week High]]/Table2[[#This Row],[Close Price]])-1</f>
        <v>7.0497003877334485E-3</v>
      </c>
      <c r="AG705" s="1">
        <f>(Table2[[#This Row],[Close Price]]/Table2[[#This Row],[Current Month Low]])-1</f>
        <v>4.071900220102731E-2</v>
      </c>
      <c r="AH705" s="1">
        <f>(Table2[[#This Row],[Current Month High]]/Table2[[#This Row],[Close Price]])-1</f>
        <v>7.0497003877334485E-3</v>
      </c>
      <c r="AI705">
        <v>24.333215838326801</v>
      </c>
      <c r="AJ705">
        <v>21.5857142857142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-0.01</v>
      </c>
      <c r="AM705" t="s">
        <v>3215</v>
      </c>
      <c r="AN705">
        <v>3.7</v>
      </c>
      <c r="AO705" t="s">
        <v>3216</v>
      </c>
      <c r="AP705">
        <v>-7.9723707382097997E-2</v>
      </c>
      <c r="AQ705">
        <f>(Table2[[#This Row],[Sharpe Ratio]]-AVERAGE(Table2[Sharpe Ratio]))/_xlfn.STDEV.P(Table2[Sharpe Ratio])</f>
        <v>-1.662969117725249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661</v>
      </c>
      <c r="AT705">
        <f>_xlfn.RANK.AVG(Table2[[#This Row],[6M Return vs Nifty Z-Score]],Table2[6M Return vs Nifty Z-Score])</f>
        <v>582</v>
      </c>
      <c r="AU705">
        <f>_xlfn.RANK.AVG(Table2[[#This Row],[Sharpe Ratio Z-Score]],Table2[Sharpe Ratio Z-Score])</f>
        <v>704</v>
      </c>
      <c r="AV705">
        <f>(Table2[[#This Row],[Rank 1Y]]+Table2[[#This Row],[Rank 6M]]+Table2[[#This Row],[Rank Sharpe]])/3</f>
        <v>649</v>
      </c>
    </row>
    <row r="706" spans="1:48" x14ac:dyDescent="0.3">
      <c r="A706" t="s">
        <v>1195</v>
      </c>
      <c r="B706" t="s">
        <v>1196</v>
      </c>
      <c r="C706" t="s">
        <v>3182</v>
      </c>
      <c r="D706" t="s">
        <v>211</v>
      </c>
      <c r="E706">
        <v>10276.7562444</v>
      </c>
      <c r="F706">
        <v>542.79999999999995</v>
      </c>
      <c r="G706">
        <v>-15.4181588371661</v>
      </c>
      <c r="H706">
        <f>(Table2[[#This Row],[1Y Return vs Nifty]]-AVERAGE(Table2[1Y Return vs Nifty]))/_xlfn.STDEV.P(Table2[1Y Return vs Nifty])</f>
        <v>-0.72376556330705377</v>
      </c>
      <c r="I706">
        <v>-3.9723221060129799</v>
      </c>
      <c r="J706">
        <f>(Table2[[#This Row],[1M Return vs Nifty]]-AVERAGE(Table2[1M Return vs Nifty]))/_xlfn.STDEV.P(Table2[1M Return vs Nifty])</f>
        <v>-0.62729131840315966</v>
      </c>
      <c r="K706">
        <v>-26.282037378926798</v>
      </c>
      <c r="L706">
        <f>(Table2[[#This Row],[6M Return vs Nifty]]-AVERAGE(Table2[6M Return vs Nifty]))/_xlfn.STDEV.P(Table2[6M Return vs Nifty])</f>
        <v>-1.2870389167202694</v>
      </c>
      <c r="M706">
        <v>2.7786007683068599</v>
      </c>
      <c r="N706">
        <f>(Table2[[#This Row],[1W Return vs Nifty]]-AVERAGE(Table2[1W Return vs Nifty]))/_xlfn.STDEV.P(Table2[1W Return vs Nifty])</f>
        <v>0.66176306243443939</v>
      </c>
      <c r="O706">
        <v>518.85</v>
      </c>
      <c r="P706">
        <v>531.31521860568398</v>
      </c>
      <c r="Q706">
        <v>542.90636348037106</v>
      </c>
      <c r="R706">
        <v>63.032646028770998</v>
      </c>
      <c r="S706" s="1">
        <f>(Table2[[#This Row],[Close Price]]-Table2[[#This Row],[20D EMA]])/Table2[[#This Row],[20D EMA]]</f>
        <v>4.615977642864013E-2</v>
      </c>
      <c r="T706" s="1">
        <f>(Table2[[#This Row],[Close Price]]-Table2[[#This Row],[50D EMA]])/Table2[[#This Row],[50D EMA]]</f>
        <v>2.1615758390010308E-2</v>
      </c>
      <c r="U706" s="1">
        <f>(Table2[[#This Row],[Close Price]]-Table2[[#This Row],[200D EMA]])/Table2[[#This Row],[200D EMA]]</f>
        <v>-1.9591496347407742E-4</v>
      </c>
      <c r="V706">
        <v>0.71682813529289002</v>
      </c>
      <c r="W706">
        <v>528</v>
      </c>
      <c r="X706">
        <v>548</v>
      </c>
      <c r="Y706">
        <v>528</v>
      </c>
      <c r="Z706">
        <v>548</v>
      </c>
      <c r="AA706">
        <v>494.95</v>
      </c>
      <c r="AB706">
        <v>548</v>
      </c>
      <c r="AC706" s="1">
        <f>(Table2[[#This Row],[Close Price]]/Table2[[#This Row],[Day Low]])-1</f>
        <v>2.803030303030285E-2</v>
      </c>
      <c r="AD706" s="1">
        <f>(Table2[[#This Row],[Day High]]/Table2[[#This Row],[Close Price]])-1</f>
        <v>9.579955784819516E-3</v>
      </c>
      <c r="AE706" s="1">
        <f>(Table2[[#This Row],[Close Price]]/Table2[[#This Row],[Current Week Low]])-1</f>
        <v>2.803030303030285E-2</v>
      </c>
      <c r="AF706" s="1">
        <f>(Table2[[#This Row],[Current Week High]]/Table2[[#This Row],[Close Price]])-1</f>
        <v>9.579955784819516E-3</v>
      </c>
      <c r="AG706" s="1">
        <f>(Table2[[#This Row],[Close Price]]/Table2[[#This Row],[Current Month Low]])-1</f>
        <v>9.6676431962824383E-2</v>
      </c>
      <c r="AH706" s="1">
        <f>(Table2[[#This Row],[Current Month High]]/Table2[[#This Row],[Close Price]])-1</f>
        <v>9.579955784819516E-3</v>
      </c>
      <c r="AI706">
        <v>30.692704495209998</v>
      </c>
      <c r="AJ706">
        <v>25.0115154306771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-7.0000000000000007E-2</v>
      </c>
      <c r="AM706" t="s">
        <v>3215</v>
      </c>
      <c r="AN706">
        <v>3.99</v>
      </c>
      <c r="AO706" t="s">
        <v>3216</v>
      </c>
      <c r="AP706">
        <v>-4.6948449038848997E-2</v>
      </c>
      <c r="AQ706">
        <f>(Table2[[#This Row],[Sharpe Ratio]]-AVERAGE(Table2[Sharpe Ratio]))/_xlfn.STDEV.P(Table2[Sharpe Ratio])</f>
        <v>-1.2817296432822003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574</v>
      </c>
      <c r="AT706">
        <f>_xlfn.RANK.AVG(Table2[[#This Row],[6M Return vs Nifty Z-Score]],Table2[6M Return vs Nifty Z-Score])</f>
        <v>714</v>
      </c>
      <c r="AU706">
        <f>_xlfn.RANK.AVG(Table2[[#This Row],[Sharpe Ratio Z-Score]],Table2[Sharpe Ratio Z-Score])</f>
        <v>661</v>
      </c>
      <c r="AV706">
        <f>(Table2[[#This Row],[Rank 1Y]]+Table2[[#This Row],[Rank 6M]]+Table2[[#This Row],[Rank Sharpe]])/3</f>
        <v>649.66666666666663</v>
      </c>
    </row>
    <row r="707" spans="1:48" x14ac:dyDescent="0.3">
      <c r="A707" t="s">
        <v>428</v>
      </c>
      <c r="B707" t="s">
        <v>429</v>
      </c>
      <c r="C707" t="s">
        <v>3172</v>
      </c>
      <c r="D707" t="s">
        <v>173</v>
      </c>
      <c r="E707">
        <v>54056.376749759998</v>
      </c>
      <c r="F707">
        <v>16600.150000000001</v>
      </c>
      <c r="G707">
        <v>-30.746734660302799</v>
      </c>
      <c r="H707">
        <f>(Table2[[#This Row],[1Y Return vs Nifty]]-AVERAGE(Table2[1Y Return vs Nifty]))/_xlfn.STDEV.P(Table2[1Y Return vs Nifty])</f>
        <v>-0.97896546166167608</v>
      </c>
      <c r="I707">
        <v>-4.6562059491837999</v>
      </c>
      <c r="J707">
        <f>(Table2[[#This Row],[1M Return vs Nifty]]-AVERAGE(Table2[1M Return vs Nifty]))/_xlfn.STDEV.P(Table2[1M Return vs Nifty])</f>
        <v>-0.69336883891400924</v>
      </c>
      <c r="K707">
        <v>-14.162444534060301</v>
      </c>
      <c r="L707">
        <f>(Table2[[#This Row],[6M Return vs Nifty]]-AVERAGE(Table2[6M Return vs Nifty]))/_xlfn.STDEV.P(Table2[6M Return vs Nifty])</f>
        <v>-0.92622357253644805</v>
      </c>
      <c r="M707">
        <v>0.97888531557855896</v>
      </c>
      <c r="N707">
        <f>(Table2[[#This Row],[1W Return vs Nifty]]-AVERAGE(Table2[1W Return vs Nifty]))/_xlfn.STDEV.P(Table2[1W Return vs Nifty])</f>
        <v>0.22650596472570902</v>
      </c>
      <c r="O707">
        <v>16596.78</v>
      </c>
      <c r="P707">
        <v>16669.6932227039</v>
      </c>
      <c r="Q707">
        <v>16476.232961512302</v>
      </c>
      <c r="R707">
        <v>59.049899779099299</v>
      </c>
      <c r="S707" s="1">
        <f>(Table2[[#This Row],[Close Price]]-Table2[[#This Row],[20D EMA]])/Table2[[#This Row],[20D EMA]]</f>
        <v>2.0305143527856725E-4</v>
      </c>
      <c r="T707" s="1">
        <f>(Table2[[#This Row],[Close Price]]-Table2[[#This Row],[50D EMA]])/Table2[[#This Row],[50D EMA]]</f>
        <v>-4.1718357845470884E-3</v>
      </c>
      <c r="U707" s="1">
        <f>(Table2[[#This Row],[Close Price]]-Table2[[#This Row],[200D EMA]])/Table2[[#This Row],[200D EMA]]</f>
        <v>7.5209569309419256E-3</v>
      </c>
      <c r="V707">
        <v>1.0082617563931799</v>
      </c>
      <c r="W707">
        <v>16491.900000000001</v>
      </c>
      <c r="X707">
        <v>16739</v>
      </c>
      <c r="Y707">
        <v>16491.900000000001</v>
      </c>
      <c r="Z707">
        <v>16739</v>
      </c>
      <c r="AA707">
        <v>16085.85</v>
      </c>
      <c r="AB707">
        <v>16739</v>
      </c>
      <c r="AC707" s="1">
        <f>(Table2[[#This Row],[Close Price]]/Table2[[#This Row],[Day Low]])-1</f>
        <v>6.563828303591368E-3</v>
      </c>
      <c r="AD707" s="1">
        <f>(Table2[[#This Row],[Day High]]/Table2[[#This Row],[Close Price]])-1</f>
        <v>8.3643822495578224E-3</v>
      </c>
      <c r="AE707" s="1">
        <f>(Table2[[#This Row],[Close Price]]/Table2[[#This Row],[Current Week Low]])-1</f>
        <v>6.563828303591368E-3</v>
      </c>
      <c r="AF707" s="1">
        <f>(Table2[[#This Row],[Current Week High]]/Table2[[#This Row],[Close Price]])-1</f>
        <v>8.3643822495578224E-3</v>
      </c>
      <c r="AG707" s="1">
        <f>(Table2[[#This Row],[Close Price]]/Table2[[#This Row],[Current Month Low]])-1</f>
        <v>3.1972199168834869E-2</v>
      </c>
      <c r="AH707" s="1">
        <f>(Table2[[#This Row],[Current Month High]]/Table2[[#This Row],[Close Price]])-1</f>
        <v>8.3643822495578224E-3</v>
      </c>
      <c r="AI707">
        <v>15.962807564991801</v>
      </c>
      <c r="AJ707">
        <v>8.1767174527871607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-0.13</v>
      </c>
      <c r="AM707" t="s">
        <v>3215</v>
      </c>
      <c r="AN707">
        <v>0.33</v>
      </c>
      <c r="AO707" t="s">
        <v>3216</v>
      </c>
      <c r="AP707">
        <v>-3.6152968760374E-2</v>
      </c>
      <c r="AQ707">
        <f>(Table2[[#This Row],[Sharpe Ratio]]-AVERAGE(Table2[Sharpe Ratio]))/_xlfn.STDEV.P(Table2[Sharpe Ratio])</f>
        <v>-1.1561573843354194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666</v>
      </c>
      <c r="AT707">
        <f>_xlfn.RANK.AVG(Table2[[#This Row],[6M Return vs Nifty Z-Score]],Table2[6M Return vs Nifty Z-Score])</f>
        <v>636</v>
      </c>
      <c r="AU707">
        <f>_xlfn.RANK.AVG(Table2[[#This Row],[Sharpe Ratio Z-Score]],Table2[Sharpe Ratio Z-Score])</f>
        <v>651</v>
      </c>
      <c r="AV707">
        <f>(Table2[[#This Row],[Rank 1Y]]+Table2[[#This Row],[Rank 6M]]+Table2[[#This Row],[Rank Sharpe]])/3</f>
        <v>651</v>
      </c>
    </row>
    <row r="708" spans="1:48" x14ac:dyDescent="0.3">
      <c r="A708" t="s">
        <v>2412</v>
      </c>
      <c r="B708" t="s">
        <v>2413</v>
      </c>
      <c r="C708" t="s">
        <v>3176</v>
      </c>
      <c r="D708" t="s">
        <v>261</v>
      </c>
      <c r="E708">
        <v>2198.8572045000001</v>
      </c>
      <c r="F708">
        <v>491.25</v>
      </c>
      <c r="G708">
        <v>-42.4046662334041</v>
      </c>
      <c r="H708">
        <f>(Table2[[#This Row],[1Y Return vs Nifty]]-AVERAGE(Table2[1Y Return vs Nifty]))/_xlfn.STDEV.P(Table2[1Y Return vs Nifty])</f>
        <v>-1.173054135443752</v>
      </c>
      <c r="I708">
        <v>-1.7989905353245501</v>
      </c>
      <c r="J708">
        <f>(Table2[[#This Row],[1M Return vs Nifty]]-AVERAGE(Table2[1M Return vs Nifty]))/_xlfn.STDEV.P(Table2[1M Return vs Nifty])</f>
        <v>-0.41730191322405341</v>
      </c>
      <c r="K708">
        <v>-23.8800025815741</v>
      </c>
      <c r="L708">
        <f>(Table2[[#This Row],[6M Return vs Nifty]]-AVERAGE(Table2[6M Return vs Nifty]))/_xlfn.STDEV.P(Table2[6M Return vs Nifty])</f>
        <v>-1.2155273549671504</v>
      </c>
      <c r="M708">
        <v>-0.73451105652689797</v>
      </c>
      <c r="N708">
        <f>(Table2[[#This Row],[1W Return vs Nifty]]-AVERAGE(Table2[1W Return vs Nifty]))/_xlfn.STDEV.P(Table2[1W Return vs Nifty])</f>
        <v>-0.18787505923934772</v>
      </c>
      <c r="O708">
        <v>490.8</v>
      </c>
      <c r="P708">
        <v>497.83248712929202</v>
      </c>
      <c r="Q708">
        <v>527.22824642312503</v>
      </c>
      <c r="R708">
        <v>51.743349806487998</v>
      </c>
      <c r="S708" s="1">
        <f>(Table2[[#This Row],[Close Price]]-Table2[[#This Row],[20D EMA]])/Table2[[#This Row],[20D EMA]]</f>
        <v>9.1687041564789855E-4</v>
      </c>
      <c r="T708" s="1">
        <f>(Table2[[#This Row],[Close Price]]-Table2[[#This Row],[50D EMA]])/Table2[[#This Row],[50D EMA]]</f>
        <v>-1.3222293240140598E-2</v>
      </c>
      <c r="U708" s="1">
        <f>(Table2[[#This Row],[Close Price]]-Table2[[#This Row],[200D EMA]])/Table2[[#This Row],[200D EMA]]</f>
        <v>-6.8240362058012385E-2</v>
      </c>
      <c r="V708">
        <v>0.65813795247580098</v>
      </c>
      <c r="W708">
        <v>486.75</v>
      </c>
      <c r="X708">
        <v>494.95</v>
      </c>
      <c r="Y708">
        <v>486.75</v>
      </c>
      <c r="Z708">
        <v>494.95</v>
      </c>
      <c r="AA708">
        <v>476.15</v>
      </c>
      <c r="AB708">
        <v>504.7</v>
      </c>
      <c r="AC708" s="1">
        <f>(Table2[[#This Row],[Close Price]]/Table2[[#This Row],[Day Low]])-1</f>
        <v>9.244992295839749E-3</v>
      </c>
      <c r="AD708" s="1">
        <f>(Table2[[#This Row],[Day High]]/Table2[[#This Row],[Close Price]])-1</f>
        <v>7.5318066157761265E-3</v>
      </c>
      <c r="AE708" s="1">
        <f>(Table2[[#This Row],[Close Price]]/Table2[[#This Row],[Current Week Low]])-1</f>
        <v>9.244992295839749E-3</v>
      </c>
      <c r="AF708" s="1">
        <f>(Table2[[#This Row],[Current Week High]]/Table2[[#This Row],[Close Price]])-1</f>
        <v>7.5318066157761265E-3</v>
      </c>
      <c r="AG708" s="1">
        <f>(Table2[[#This Row],[Close Price]]/Table2[[#This Row],[Current Month Low]])-1</f>
        <v>3.1712695579124262E-2</v>
      </c>
      <c r="AH708" s="1">
        <f>(Table2[[#This Row],[Current Month High]]/Table2[[#This Row],[Close Price]])-1</f>
        <v>2.7379134860050947E-2</v>
      </c>
      <c r="AI708">
        <v>29.903307888040601</v>
      </c>
      <c r="AJ708">
        <v>8.2048458149779702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-0.1</v>
      </c>
      <c r="AM708" t="s">
        <v>3215</v>
      </c>
      <c r="AN708">
        <v>-0.55000000000000004</v>
      </c>
      <c r="AO708" t="s">
        <v>3215</v>
      </c>
      <c r="AQ708">
        <f>(Table2[[#This Row],[Sharpe Ratio]]-AVERAGE(Table2[Sharpe Ratio]))/_xlfn.STDEV.P(Table2[Sharpe Ratio])</f>
        <v>-0.73562862250492933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704</v>
      </c>
      <c r="AT708">
        <f>_xlfn.RANK.AVG(Table2[[#This Row],[6M Return vs Nifty Z-Score]],Table2[6M Return vs Nifty Z-Score])</f>
        <v>699</v>
      </c>
      <c r="AU708">
        <f>_xlfn.RANK.AVG(Table2[[#This Row],[Sharpe Ratio Z-Score]],Table2[Sharpe Ratio Z-Score])</f>
        <v>551.5</v>
      </c>
      <c r="AV708">
        <f>(Table2[[#This Row],[Rank 1Y]]+Table2[[#This Row],[Rank 6M]]+Table2[[#This Row],[Rank Sharpe]])/3</f>
        <v>651.5</v>
      </c>
    </row>
    <row r="709" spans="1:48" x14ac:dyDescent="0.3">
      <c r="A709" t="s">
        <v>2576</v>
      </c>
      <c r="B709" t="s">
        <v>2577</v>
      </c>
      <c r="C709" t="s">
        <v>3184</v>
      </c>
      <c r="D709" t="s">
        <v>467</v>
      </c>
      <c r="E709">
        <v>1857.8568360439999</v>
      </c>
      <c r="F709">
        <v>110.3</v>
      </c>
      <c r="G709">
        <v>-60.635990295486501</v>
      </c>
      <c r="H709">
        <f>(Table2[[#This Row],[1Y Return vs Nifty]]-AVERAGE(Table2[1Y Return vs Nifty]))/_xlfn.STDEV.P(Table2[1Y Return vs Nifty])</f>
        <v>-1.4765808362407695</v>
      </c>
      <c r="I709">
        <v>5.3116811048014503</v>
      </c>
      <c r="J709">
        <f>(Table2[[#This Row],[1M Return vs Nifty]]-AVERAGE(Table2[1M Return vs Nifty]))/_xlfn.STDEV.P(Table2[1M Return vs Nifty])</f>
        <v>0.269738080245981</v>
      </c>
      <c r="K709">
        <v>-5.3977930269355596</v>
      </c>
      <c r="L709">
        <f>(Table2[[#This Row],[6M Return vs Nifty]]-AVERAGE(Table2[6M Return vs Nifty]))/_xlfn.STDEV.P(Table2[6M Return vs Nifty])</f>
        <v>-0.66528900231827715</v>
      </c>
      <c r="M709">
        <v>2.3073970194252098</v>
      </c>
      <c r="N709">
        <f>(Table2[[#This Row],[1W Return vs Nifty]]-AVERAGE(Table2[1W Return vs Nifty]))/_xlfn.STDEV.P(Table2[1W Return vs Nifty])</f>
        <v>0.54780350518510623</v>
      </c>
      <c r="O709">
        <v>107</v>
      </c>
      <c r="P709">
        <v>107.179311224947</v>
      </c>
      <c r="Q709">
        <v>115.09077742093901</v>
      </c>
      <c r="R709">
        <v>70.7752507259857</v>
      </c>
      <c r="S709" s="1">
        <f>(Table2[[#This Row],[Close Price]]-Table2[[#This Row],[20D EMA]])/Table2[[#This Row],[20D EMA]]</f>
        <v>3.0841121495327077E-2</v>
      </c>
      <c r="T709" s="1">
        <f>(Table2[[#This Row],[Close Price]]-Table2[[#This Row],[50D EMA]])/Table2[[#This Row],[50D EMA]]</f>
        <v>2.9116522017046023E-2</v>
      </c>
      <c r="U709" s="1">
        <f>(Table2[[#This Row],[Close Price]]-Table2[[#This Row],[200D EMA]])/Table2[[#This Row],[200D EMA]]</f>
        <v>-4.1626075766409761E-2</v>
      </c>
      <c r="V709">
        <v>0.72895105272331695</v>
      </c>
      <c r="W709">
        <v>109.35</v>
      </c>
      <c r="X709">
        <v>113.75</v>
      </c>
      <c r="Y709">
        <v>109.35</v>
      </c>
      <c r="Z709">
        <v>113.75</v>
      </c>
      <c r="AA709">
        <v>102.27</v>
      </c>
      <c r="AB709">
        <v>113.9</v>
      </c>
      <c r="AC709" s="1">
        <f>(Table2[[#This Row],[Close Price]]/Table2[[#This Row],[Day Low]])-1</f>
        <v>8.6877000457248332E-3</v>
      </c>
      <c r="AD709" s="1">
        <f>(Table2[[#This Row],[Day High]]/Table2[[#This Row],[Close Price]])-1</f>
        <v>3.1278331822302885E-2</v>
      </c>
      <c r="AE709" s="1">
        <f>(Table2[[#This Row],[Close Price]]/Table2[[#This Row],[Current Week Low]])-1</f>
        <v>8.6877000457248332E-3</v>
      </c>
      <c r="AF709" s="1">
        <f>(Table2[[#This Row],[Current Week High]]/Table2[[#This Row],[Close Price]])-1</f>
        <v>3.1278331822302885E-2</v>
      </c>
      <c r="AG709" s="1">
        <f>(Table2[[#This Row],[Close Price]]/Table2[[#This Row],[Current Month Low]])-1</f>
        <v>7.8517649359538533E-2</v>
      </c>
      <c r="AH709" s="1">
        <f>(Table2[[#This Row],[Current Month High]]/Table2[[#This Row],[Close Price]])-1</f>
        <v>3.2638259292837812E-2</v>
      </c>
      <c r="AI709">
        <v>60.471441523118699</v>
      </c>
      <c r="AJ709">
        <v>37.961225766103802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0.03</v>
      </c>
      <c r="AM709" t="s">
        <v>3216</v>
      </c>
      <c r="AN709">
        <v>6.88</v>
      </c>
      <c r="AO709" t="s">
        <v>3216</v>
      </c>
      <c r="AP709">
        <v>-6.7116615121406001E-2</v>
      </c>
      <c r="AQ709">
        <f>(Table2[[#This Row],[Sharpe Ratio]]-AVERAGE(Table2[Sharpe Ratio]))/_xlfn.STDEV.P(Table2[Sharpe Ratio])</f>
        <v>-1.5163243170226715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732</v>
      </c>
      <c r="AT709">
        <f>_xlfn.RANK.AVG(Table2[[#This Row],[6M Return vs Nifty Z-Score]],Table2[6M Return vs Nifty Z-Score])</f>
        <v>547</v>
      </c>
      <c r="AU709">
        <f>_xlfn.RANK.AVG(Table2[[#This Row],[Sharpe Ratio Z-Score]],Table2[Sharpe Ratio Z-Score])</f>
        <v>685</v>
      </c>
      <c r="AV709">
        <f>(Table2[[#This Row],[Rank 1Y]]+Table2[[#This Row],[Rank 6M]]+Table2[[#This Row],[Rank Sharpe]])/3</f>
        <v>654.66666666666663</v>
      </c>
    </row>
    <row r="710" spans="1:48" x14ac:dyDescent="0.3">
      <c r="A710" t="s">
        <v>947</v>
      </c>
      <c r="B710" t="s">
        <v>948</v>
      </c>
      <c r="C710" t="s">
        <v>3184</v>
      </c>
      <c r="D710" t="s">
        <v>467</v>
      </c>
      <c r="E710">
        <v>16212.7976688</v>
      </c>
      <c r="F710">
        <v>3273.65</v>
      </c>
      <c r="G710">
        <v>-52.786131916859603</v>
      </c>
      <c r="H710">
        <f>(Table2[[#This Row],[1Y Return vs Nifty]]-AVERAGE(Table2[1Y Return vs Nifty]))/_xlfn.STDEV.P(Table2[1Y Return vs Nifty])</f>
        <v>-1.3458913916741033</v>
      </c>
      <c r="I710">
        <v>-3.56629207759865</v>
      </c>
      <c r="J710">
        <f>(Table2[[#This Row],[1M Return vs Nifty]]-AVERAGE(Table2[1M Return vs Nifty]))/_xlfn.STDEV.P(Table2[1M Return vs Nifty])</f>
        <v>-0.58806030308018575</v>
      </c>
      <c r="K710">
        <v>-6.5515816315038</v>
      </c>
      <c r="L710">
        <f>(Table2[[#This Row],[6M Return vs Nifty]]-AVERAGE(Table2[6M Return vs Nifty]))/_xlfn.STDEV.P(Table2[6M Return vs Nifty])</f>
        <v>-0.6996387232867497</v>
      </c>
      <c r="M710">
        <v>-1.94818821757808</v>
      </c>
      <c r="N710">
        <f>(Table2[[#This Row],[1W Return vs Nifty]]-AVERAGE(Table2[1W Return vs Nifty]))/_xlfn.STDEV.P(Table2[1W Return vs Nifty])</f>
        <v>-0.48140012614572125</v>
      </c>
      <c r="O710">
        <v>3328.71</v>
      </c>
      <c r="P710">
        <v>3395.1969865952701</v>
      </c>
      <c r="Q710">
        <v>3504.9403874442401</v>
      </c>
      <c r="R710">
        <v>37.187024831960301</v>
      </c>
      <c r="S710" s="1">
        <f>(Table2[[#This Row],[Close Price]]-Table2[[#This Row],[20D EMA]])/Table2[[#This Row],[20D EMA]]</f>
        <v>-1.6540942286951986E-2</v>
      </c>
      <c r="T710" s="1">
        <f>(Table2[[#This Row],[Close Price]]-Table2[[#This Row],[50D EMA]])/Table2[[#This Row],[50D EMA]]</f>
        <v>-3.5799686167004491E-2</v>
      </c>
      <c r="U710" s="1">
        <f>(Table2[[#This Row],[Close Price]]-Table2[[#This Row],[200D EMA]])/Table2[[#This Row],[200D EMA]]</f>
        <v>-6.5989820618003181E-2</v>
      </c>
      <c r="V710">
        <v>0.57161094424596304</v>
      </c>
      <c r="W710">
        <v>3261.6</v>
      </c>
      <c r="X710">
        <v>3302</v>
      </c>
      <c r="Y710">
        <v>3261.6</v>
      </c>
      <c r="Z710">
        <v>3302</v>
      </c>
      <c r="AA710">
        <v>3217.6</v>
      </c>
      <c r="AB710">
        <v>3411.4</v>
      </c>
      <c r="AC710" s="1">
        <f>(Table2[[#This Row],[Close Price]]/Table2[[#This Row],[Day Low]])-1</f>
        <v>3.6945057640422885E-3</v>
      </c>
      <c r="AD710" s="1">
        <f>(Table2[[#This Row],[Day High]]/Table2[[#This Row],[Close Price]])-1</f>
        <v>8.6600583446612145E-3</v>
      </c>
      <c r="AE710" s="1">
        <f>(Table2[[#This Row],[Close Price]]/Table2[[#This Row],[Current Week Low]])-1</f>
        <v>3.6945057640422885E-3</v>
      </c>
      <c r="AF710" s="1">
        <f>(Table2[[#This Row],[Current Week High]]/Table2[[#This Row],[Close Price]])-1</f>
        <v>8.6600583446612145E-3</v>
      </c>
      <c r="AG710" s="1">
        <f>(Table2[[#This Row],[Close Price]]/Table2[[#This Row],[Current Month Low]])-1</f>
        <v>1.7419816011934319E-2</v>
      </c>
      <c r="AH710" s="1">
        <f>(Table2[[#This Row],[Current Month High]]/Table2[[#This Row],[Close Price]])-1</f>
        <v>4.2078414002718612E-2</v>
      </c>
      <c r="AI710">
        <v>39.029829089853799</v>
      </c>
      <c r="AJ710">
        <v>13.828474069437901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-0.11</v>
      </c>
      <c r="AM710" t="s">
        <v>3215</v>
      </c>
      <c r="AN710">
        <v>-0.18</v>
      </c>
      <c r="AO710" t="s">
        <v>3215</v>
      </c>
      <c r="AP710">
        <v>-6.9815337259999E-2</v>
      </c>
      <c r="AQ710">
        <f>(Table2[[#This Row],[Sharpe Ratio]]-AVERAGE(Table2[Sharpe Ratio]))/_xlfn.STDEV.P(Table2[Sharpe Ratio])</f>
        <v>-1.5477156610361942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725</v>
      </c>
      <c r="AT710">
        <f>_xlfn.RANK.AVG(Table2[[#This Row],[6M Return vs Nifty Z-Score]],Table2[6M Return vs Nifty Z-Score])</f>
        <v>559</v>
      </c>
      <c r="AU710">
        <f>_xlfn.RANK.AVG(Table2[[#This Row],[Sharpe Ratio Z-Score]],Table2[Sharpe Ratio Z-Score])</f>
        <v>689</v>
      </c>
      <c r="AV710">
        <f>(Table2[[#This Row],[Rank 1Y]]+Table2[[#This Row],[Rank 6M]]+Table2[[#This Row],[Rank Sharpe]])/3</f>
        <v>657.66666666666663</v>
      </c>
    </row>
    <row r="711" spans="1:48" x14ac:dyDescent="0.3">
      <c r="A711" t="s">
        <v>1091</v>
      </c>
      <c r="B711" t="s">
        <v>1092</v>
      </c>
      <c r="C711" t="s">
        <v>3170</v>
      </c>
      <c r="D711" t="s">
        <v>546</v>
      </c>
      <c r="E711">
        <v>12205.169769721</v>
      </c>
      <c r="F711">
        <v>163.59</v>
      </c>
      <c r="G711">
        <v>-33.648921311397501</v>
      </c>
      <c r="H711">
        <f>(Table2[[#This Row],[1Y Return vs Nifty]]-AVERAGE(Table2[1Y Return vs Nifty]))/_xlfn.STDEV.P(Table2[1Y Return vs Nifty])</f>
        <v>-1.0272829144316591</v>
      </c>
      <c r="I711">
        <v>5.2181959688115702</v>
      </c>
      <c r="J711">
        <f>(Table2[[#This Row],[1M Return vs Nifty]]-AVERAGE(Table2[1M Return vs Nifty]))/_xlfn.STDEV.P(Table2[1M Return vs Nifty])</f>
        <v>0.26070545569648146</v>
      </c>
      <c r="K711">
        <v>-17.563516516970601</v>
      </c>
      <c r="L711">
        <f>(Table2[[#This Row],[6M Return vs Nifty]]-AVERAGE(Table2[6M Return vs Nifty]))/_xlfn.STDEV.P(Table2[6M Return vs Nifty])</f>
        <v>-1.0274777131512065</v>
      </c>
      <c r="M711">
        <v>2.4846739268786502</v>
      </c>
      <c r="N711">
        <f>(Table2[[#This Row],[1W Return vs Nifty]]-AVERAGE(Table2[1W Return vs Nifty]))/_xlfn.STDEV.P(Table2[1W Return vs Nifty])</f>
        <v>0.59067752291495923</v>
      </c>
      <c r="O711">
        <v>163.26</v>
      </c>
      <c r="P711">
        <v>164.51615604656399</v>
      </c>
      <c r="Q711">
        <v>164.79269239094199</v>
      </c>
      <c r="R711">
        <v>60.916301297419203</v>
      </c>
      <c r="S711" s="1">
        <f>(Table2[[#This Row],[Close Price]]-Table2[[#This Row],[20D EMA]])/Table2[[#This Row],[20D EMA]]</f>
        <v>2.0213156927600916E-3</v>
      </c>
      <c r="T711" s="1">
        <f>(Table2[[#This Row],[Close Price]]-Table2[[#This Row],[50D EMA]])/Table2[[#This Row],[50D EMA]]</f>
        <v>-5.629575044908376E-3</v>
      </c>
      <c r="U711" s="1">
        <f>(Table2[[#This Row],[Close Price]]-Table2[[#This Row],[200D EMA]])/Table2[[#This Row],[200D EMA]]</f>
        <v>-7.2982143412573912E-3</v>
      </c>
      <c r="V711">
        <v>1.0025505352831301</v>
      </c>
      <c r="W711">
        <v>163.25</v>
      </c>
      <c r="X711">
        <v>171</v>
      </c>
      <c r="Y711">
        <v>163.25</v>
      </c>
      <c r="Z711">
        <v>171</v>
      </c>
      <c r="AA711">
        <v>156.37</v>
      </c>
      <c r="AB711">
        <v>173.12</v>
      </c>
      <c r="AC711" s="1">
        <f>(Table2[[#This Row],[Close Price]]/Table2[[#This Row],[Day Low]])-1</f>
        <v>2.0826952526800113E-3</v>
      </c>
      <c r="AD711" s="1">
        <f>(Table2[[#This Row],[Day High]]/Table2[[#This Row],[Close Price]])-1</f>
        <v>4.5296167247386832E-2</v>
      </c>
      <c r="AE711" s="1">
        <f>(Table2[[#This Row],[Close Price]]/Table2[[#This Row],[Current Week Low]])-1</f>
        <v>2.0826952526800113E-3</v>
      </c>
      <c r="AF711" s="1">
        <f>(Table2[[#This Row],[Current Week High]]/Table2[[#This Row],[Close Price]])-1</f>
        <v>4.5296167247386832E-2</v>
      </c>
      <c r="AG711" s="1">
        <f>(Table2[[#This Row],[Close Price]]/Table2[[#This Row],[Current Month Low]])-1</f>
        <v>4.6172539489671927E-2</v>
      </c>
      <c r="AH711" s="1">
        <f>(Table2[[#This Row],[Current Month High]]/Table2[[#This Row],[Close Price]])-1</f>
        <v>5.8255394584020959E-2</v>
      </c>
      <c r="AI711">
        <v>27.940203115809901</v>
      </c>
      <c r="AJ711">
        <v>24.261298898594699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-0.03</v>
      </c>
      <c r="AM711" t="s">
        <v>3215</v>
      </c>
      <c r="AN711">
        <v>0.62</v>
      </c>
      <c r="AO711" t="s">
        <v>3216</v>
      </c>
      <c r="AP711">
        <v>-2.5086805574187999E-2</v>
      </c>
      <c r="AQ711">
        <f>(Table2[[#This Row],[Sharpe Ratio]]-AVERAGE(Table2[Sharpe Ratio]))/_xlfn.STDEV.P(Table2[Sharpe Ratio])</f>
        <v>-1.0274365610540506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678</v>
      </c>
      <c r="AT711">
        <f>_xlfn.RANK.AVG(Table2[[#This Row],[6M Return vs Nifty Z-Score]],Table2[6M Return vs Nifty Z-Score])</f>
        <v>668</v>
      </c>
      <c r="AU711">
        <f>_xlfn.RANK.AVG(Table2[[#This Row],[Sharpe Ratio Z-Score]],Table2[Sharpe Ratio Z-Score])</f>
        <v>630</v>
      </c>
      <c r="AV711">
        <f>(Table2[[#This Row],[Rank 1Y]]+Table2[[#This Row],[Rank 6M]]+Table2[[#This Row],[Rank Sharpe]])/3</f>
        <v>658.66666666666663</v>
      </c>
    </row>
    <row r="712" spans="1:48" x14ac:dyDescent="0.3">
      <c r="A712" t="s">
        <v>2589</v>
      </c>
      <c r="B712" t="s">
        <v>2590</v>
      </c>
      <c r="C712" t="s">
        <v>3173</v>
      </c>
      <c r="D712" t="s">
        <v>121</v>
      </c>
      <c r="E712">
        <v>1836.0375387199999</v>
      </c>
      <c r="F712">
        <v>7.48</v>
      </c>
      <c r="G712">
        <v>-63.891554789989101</v>
      </c>
      <c r="H712">
        <f>(Table2[[#This Row],[1Y Return vs Nifty]]-AVERAGE(Table2[1Y Return vs Nifty]))/_xlfn.STDEV.P(Table2[1Y Return vs Nifty])</f>
        <v>-1.5307815485359038</v>
      </c>
      <c r="I712">
        <v>-17.849892906954199</v>
      </c>
      <c r="J712">
        <f>(Table2[[#This Row],[1M Return vs Nifty]]-AVERAGE(Table2[1M Return vs Nifty]))/_xlfn.STDEV.P(Table2[1M Return vs Nifty])</f>
        <v>-1.9681556748241582</v>
      </c>
      <c r="K712">
        <v>-72.758350795859798</v>
      </c>
      <c r="L712">
        <f>(Table2[[#This Row],[6M Return vs Nifty]]-AVERAGE(Table2[6M Return vs Nifty]))/_xlfn.STDEV.P(Table2[6M Return vs Nifty])</f>
        <v>-2.6706965392639859</v>
      </c>
      <c r="M712">
        <v>-1.7939638440191701</v>
      </c>
      <c r="N712">
        <f>(Table2[[#This Row],[1W Return vs Nifty]]-AVERAGE(Table2[1W Return vs Nifty]))/_xlfn.STDEV.P(Table2[1W Return vs Nifty])</f>
        <v>-0.44410131141951786</v>
      </c>
      <c r="O712">
        <v>8.44</v>
      </c>
      <c r="P712">
        <v>9.9673043832262795</v>
      </c>
      <c r="Q712">
        <v>13.9839753513027</v>
      </c>
      <c r="R712">
        <v>9.1756697177179092</v>
      </c>
      <c r="S712" s="1">
        <f>(Table2[[#This Row],[Close Price]]-Table2[[#This Row],[20D EMA]])/Table2[[#This Row],[20D EMA]]</f>
        <v>-0.11374407582938378</v>
      </c>
      <c r="T712" s="1">
        <f>(Table2[[#This Row],[Close Price]]-Table2[[#This Row],[50D EMA]])/Table2[[#This Row],[50D EMA]]</f>
        <v>-0.24954634549057214</v>
      </c>
      <c r="U712" s="1">
        <f>(Table2[[#This Row],[Close Price]]-Table2[[#This Row],[200D EMA]])/Table2[[#This Row],[200D EMA]]</f>
        <v>-0.46510203199813355</v>
      </c>
      <c r="V712">
        <v>5.60164753668966E-2</v>
      </c>
      <c r="W712">
        <v>7.1</v>
      </c>
      <c r="X712">
        <v>7.1</v>
      </c>
      <c r="Y712">
        <v>7.1</v>
      </c>
      <c r="Z712">
        <v>7.1</v>
      </c>
      <c r="AA712">
        <v>7.1</v>
      </c>
      <c r="AB712">
        <v>7.88</v>
      </c>
      <c r="AC712" s="1">
        <f>(Table2[[#This Row],[Close Price]]/Table2[[#This Row],[Day Low]])-1</f>
        <v>5.3521126760563531E-2</v>
      </c>
      <c r="AD712" s="1">
        <f>(Table2[[#This Row],[Day High]]/Table2[[#This Row],[Close Price]])-1</f>
        <v>-5.0802139037433247E-2</v>
      </c>
      <c r="AE712" s="1">
        <f>(Table2[[#This Row],[Close Price]]/Table2[[#This Row],[Current Week Low]])-1</f>
        <v>5.3521126760563531E-2</v>
      </c>
      <c r="AF712" s="1">
        <f>(Table2[[#This Row],[Current Week High]]/Table2[[#This Row],[Close Price]])-1</f>
        <v>-5.0802139037433247E-2</v>
      </c>
      <c r="AG712" s="1">
        <f>(Table2[[#This Row],[Close Price]]/Table2[[#This Row],[Current Month Low]])-1</f>
        <v>5.3521126760563531E-2</v>
      </c>
      <c r="AH712" s="1">
        <f>(Table2[[#This Row],[Current Month High]]/Table2[[#This Row],[Close Price]])-1</f>
        <v>5.3475935828876997E-2</v>
      </c>
      <c r="AI712">
        <v>262.96791443850202</v>
      </c>
      <c r="AJ712">
        <v>11.4754098360655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-0.56999999999999995</v>
      </c>
      <c r="AM712" t="s">
        <v>3215</v>
      </c>
      <c r="AN712">
        <v>-11.69</v>
      </c>
      <c r="AO712" t="s">
        <v>3215</v>
      </c>
      <c r="AP712">
        <v>5.5959945376339998E-3</v>
      </c>
      <c r="AQ712">
        <f>(Table2[[#This Row],[Sharpe Ratio]]-AVERAGE(Table2[Sharpe Ratio]))/_xlfn.STDEV.P(Table2[Sharpe Ratio])</f>
        <v>-0.67053641196700098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734</v>
      </c>
      <c r="AT712">
        <f>_xlfn.RANK.AVG(Table2[[#This Row],[6M Return vs Nifty Z-Score]],Table2[6M Return vs Nifty Z-Score])</f>
        <v>738</v>
      </c>
      <c r="AU712">
        <f>_xlfn.RANK.AVG(Table2[[#This Row],[Sharpe Ratio Z-Score]],Table2[Sharpe Ratio Z-Score])</f>
        <v>513</v>
      </c>
      <c r="AV712">
        <f>(Table2[[#This Row],[Rank 1Y]]+Table2[[#This Row],[Rank 6M]]+Table2[[#This Row],[Rank Sharpe]])/3</f>
        <v>661.66666666666663</v>
      </c>
    </row>
    <row r="713" spans="1:48" x14ac:dyDescent="0.3">
      <c r="A713" t="s">
        <v>1656</v>
      </c>
      <c r="B713" t="s">
        <v>1657</v>
      </c>
      <c r="C713" t="s">
        <v>3170</v>
      </c>
      <c r="D713" t="s">
        <v>24</v>
      </c>
      <c r="E713">
        <v>5447.9072618999999</v>
      </c>
      <c r="F713">
        <v>318.39999999999998</v>
      </c>
      <c r="G713">
        <v>-29.690436246289099</v>
      </c>
      <c r="H713">
        <f>(Table2[[#This Row],[1Y Return vs Nifty]]-AVERAGE(Table2[1Y Return vs Nifty]))/_xlfn.STDEV.P(Table2[1Y Return vs Nifty])</f>
        <v>-0.96137953254479336</v>
      </c>
      <c r="I713">
        <v>-1.98505421401122</v>
      </c>
      <c r="J713">
        <f>(Table2[[#This Row],[1M Return vs Nifty]]-AVERAGE(Table2[1M Return vs Nifty]))/_xlfn.STDEV.P(Table2[1M Return vs Nifty])</f>
        <v>-0.43527956639939192</v>
      </c>
      <c r="K713">
        <v>-21.098954078426701</v>
      </c>
      <c r="L713">
        <f>(Table2[[#This Row],[6M Return vs Nifty]]-AVERAGE(Table2[6M Return vs Nifty]))/_xlfn.STDEV.P(Table2[6M Return vs Nifty])</f>
        <v>-1.1327320840616546</v>
      </c>
      <c r="M713">
        <v>0.49175044169510301</v>
      </c>
      <c r="N713">
        <f>(Table2[[#This Row],[1W Return vs Nifty]]-AVERAGE(Table2[1W Return vs Nifty]))/_xlfn.STDEV.P(Table2[1W Return vs Nifty])</f>
        <v>0.10869350105108003</v>
      </c>
      <c r="O713">
        <v>323.77999999999997</v>
      </c>
      <c r="P713">
        <v>332.704706840048</v>
      </c>
      <c r="Q713">
        <v>345.12002387810702</v>
      </c>
      <c r="R713">
        <v>48.548983461562798</v>
      </c>
      <c r="S713" s="1">
        <f>(Table2[[#This Row],[Close Price]]-Table2[[#This Row],[20D EMA]])/Table2[[#This Row],[20D EMA]]</f>
        <v>-1.661622089072826E-2</v>
      </c>
      <c r="T713" s="1">
        <f>(Table2[[#This Row],[Close Price]]-Table2[[#This Row],[50D EMA]])/Table2[[#This Row],[50D EMA]]</f>
        <v>-4.2995204293653701E-2</v>
      </c>
      <c r="U713" s="1">
        <f>(Table2[[#This Row],[Close Price]]-Table2[[#This Row],[200D EMA]])/Table2[[#This Row],[200D EMA]]</f>
        <v>-7.7422409681868504E-2</v>
      </c>
      <c r="V713">
        <v>0.76710394655875702</v>
      </c>
      <c r="W713">
        <v>317.85000000000002</v>
      </c>
      <c r="X713">
        <v>325.10000000000002</v>
      </c>
      <c r="Y713">
        <v>317.85000000000002</v>
      </c>
      <c r="Z713">
        <v>325.10000000000002</v>
      </c>
      <c r="AA713">
        <v>307.64999999999998</v>
      </c>
      <c r="AB713">
        <v>334.95</v>
      </c>
      <c r="AC713" s="1">
        <f>(Table2[[#This Row],[Close Price]]/Table2[[#This Row],[Day Low]])-1</f>
        <v>1.7303759635045601E-3</v>
      </c>
      <c r="AD713" s="1">
        <f>(Table2[[#This Row],[Day High]]/Table2[[#This Row],[Close Price]])-1</f>
        <v>2.1042713567839266E-2</v>
      </c>
      <c r="AE713" s="1">
        <f>(Table2[[#This Row],[Close Price]]/Table2[[#This Row],[Current Week Low]])-1</f>
        <v>1.7303759635045601E-3</v>
      </c>
      <c r="AF713" s="1">
        <f>(Table2[[#This Row],[Current Week High]]/Table2[[#This Row],[Close Price]])-1</f>
        <v>2.1042713567839266E-2</v>
      </c>
      <c r="AG713" s="1">
        <f>(Table2[[#This Row],[Close Price]]/Table2[[#This Row],[Current Month Low]])-1</f>
        <v>3.4942304566877969E-2</v>
      </c>
      <c r="AH713" s="1">
        <f>(Table2[[#This Row],[Current Month High]]/Table2[[#This Row],[Close Price]])-1</f>
        <v>5.1978643216080478E-2</v>
      </c>
      <c r="AI713">
        <v>32.6162060301507</v>
      </c>
      <c r="AJ713">
        <v>3.4942304566877902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-0.12</v>
      </c>
      <c r="AM713" t="s">
        <v>3215</v>
      </c>
      <c r="AN713">
        <v>-1.32</v>
      </c>
      <c r="AO713" t="s">
        <v>3215</v>
      </c>
      <c r="AP713">
        <v>-2.9605484578476001E-2</v>
      </c>
      <c r="AQ713">
        <f>(Table2[[#This Row],[Sharpe Ratio]]-AVERAGE(Table2[Sharpe Ratio]))/_xlfn.STDEV.P(Table2[Sharpe Ratio])</f>
        <v>-1.0799975139145925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660</v>
      </c>
      <c r="AT713">
        <f>_xlfn.RANK.AVG(Table2[[#This Row],[6M Return vs Nifty Z-Score]],Table2[6M Return vs Nifty Z-Score])</f>
        <v>690</v>
      </c>
      <c r="AU713">
        <f>_xlfn.RANK.AVG(Table2[[#This Row],[Sharpe Ratio Z-Score]],Table2[Sharpe Ratio Z-Score])</f>
        <v>638</v>
      </c>
      <c r="AV713">
        <f>(Table2[[#This Row],[Rank 1Y]]+Table2[[#This Row],[Rank 6M]]+Table2[[#This Row],[Rank Sharpe]])/3</f>
        <v>662.66666666666663</v>
      </c>
    </row>
    <row r="714" spans="1:48" x14ac:dyDescent="0.3">
      <c r="A714" t="s">
        <v>803</v>
      </c>
      <c r="B714" t="s">
        <v>804</v>
      </c>
      <c r="C714" t="s">
        <v>3184</v>
      </c>
      <c r="D714" t="s">
        <v>467</v>
      </c>
      <c r="E714">
        <v>20627.229419700001</v>
      </c>
      <c r="F714">
        <v>572</v>
      </c>
      <c r="G714">
        <v>-13.9800755084541</v>
      </c>
      <c r="H714">
        <f>(Table2[[#This Row],[1Y Return vs Nifty]]-AVERAGE(Table2[1Y Return vs Nifty]))/_xlfn.STDEV.P(Table2[1Y Return vs Nifty])</f>
        <v>-0.69982343563992644</v>
      </c>
      <c r="I714">
        <v>-8.8522999131376405</v>
      </c>
      <c r="J714">
        <f>(Table2[[#This Row],[1M Return vs Nifty]]-AVERAGE(Table2[1M Return vs Nifty]))/_xlfn.STDEV.P(Table2[1M Return vs Nifty])</f>
        <v>-1.0987995092498726</v>
      </c>
      <c r="K714">
        <v>-26.6242762626608</v>
      </c>
      <c r="L714">
        <f>(Table2[[#This Row],[6M Return vs Nifty]]-AVERAGE(Table2[6M Return vs Nifty]))/_xlfn.STDEV.P(Table2[6M Return vs Nifty])</f>
        <v>-1.2972277937071619</v>
      </c>
      <c r="M714">
        <v>-7.4324381392098902</v>
      </c>
      <c r="N714">
        <f>(Table2[[#This Row],[1W Return vs Nifty]]-AVERAGE(Table2[1W Return vs Nifty]))/_xlfn.STDEV.P(Table2[1W Return vs Nifty])</f>
        <v>-1.8077535229452557</v>
      </c>
      <c r="O714">
        <v>609.98</v>
      </c>
      <c r="P714">
        <v>643.69143420017599</v>
      </c>
      <c r="Q714">
        <v>643.968589077346</v>
      </c>
      <c r="R714">
        <v>21.097589290077298</v>
      </c>
      <c r="S714" s="1">
        <f>(Table2[[#This Row],[Close Price]]-Table2[[#This Row],[20D EMA]])/Table2[[#This Row],[20D EMA]]</f>
        <v>-6.2264336535624146E-2</v>
      </c>
      <c r="T714" s="1">
        <f>(Table2[[#This Row],[Close Price]]-Table2[[#This Row],[50D EMA]])/Table2[[#This Row],[50D EMA]]</f>
        <v>-0.11137546717435624</v>
      </c>
      <c r="U714" s="1">
        <f>(Table2[[#This Row],[Close Price]]-Table2[[#This Row],[200D EMA]])/Table2[[#This Row],[200D EMA]]</f>
        <v>-0.11175791847310423</v>
      </c>
      <c r="V714">
        <v>0.97997509937990701</v>
      </c>
      <c r="W714">
        <v>568.54999999999995</v>
      </c>
      <c r="X714">
        <v>574.20000000000005</v>
      </c>
      <c r="Y714">
        <v>568.54999999999995</v>
      </c>
      <c r="Z714">
        <v>574.20000000000005</v>
      </c>
      <c r="AA714">
        <v>566</v>
      </c>
      <c r="AB714">
        <v>636</v>
      </c>
      <c r="AC714" s="1">
        <f>(Table2[[#This Row],[Close Price]]/Table2[[#This Row],[Day Low]])-1</f>
        <v>6.0680678920059794E-3</v>
      </c>
      <c r="AD714" s="1">
        <f>(Table2[[#This Row],[Day High]]/Table2[[#This Row],[Close Price]])-1</f>
        <v>3.8461538461538325E-3</v>
      </c>
      <c r="AE714" s="1">
        <f>(Table2[[#This Row],[Close Price]]/Table2[[#This Row],[Current Week Low]])-1</f>
        <v>6.0680678920059794E-3</v>
      </c>
      <c r="AF714" s="1">
        <f>(Table2[[#This Row],[Current Week High]]/Table2[[#This Row],[Close Price]])-1</f>
        <v>3.8461538461538325E-3</v>
      </c>
      <c r="AG714" s="1">
        <f>(Table2[[#This Row],[Close Price]]/Table2[[#This Row],[Current Month Low]])-1</f>
        <v>1.0600706713780994E-2</v>
      </c>
      <c r="AH714" s="1">
        <f>(Table2[[#This Row],[Current Month High]]/Table2[[#This Row],[Close Price]])-1</f>
        <v>0.11188811188811187</v>
      </c>
      <c r="AI714">
        <v>34.484265734265698</v>
      </c>
      <c r="AJ714">
        <v>30.593607305936001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-0.19</v>
      </c>
      <c r="AM714" t="s">
        <v>3215</v>
      </c>
      <c r="AN714">
        <v>-9.02</v>
      </c>
      <c r="AO714" t="s">
        <v>3215</v>
      </c>
      <c r="AP714">
        <v>-8.5584295371445004E-2</v>
      </c>
      <c r="AQ714">
        <f>(Table2[[#This Row],[Sharpe Ratio]]-AVERAGE(Table2[Sharpe Ratio]))/_xlfn.STDEV.P(Table2[Sharpe Ratio])</f>
        <v>-1.7311390604786097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568</v>
      </c>
      <c r="AT714">
        <f>_xlfn.RANK.AVG(Table2[[#This Row],[6M Return vs Nifty Z-Score]],Table2[6M Return vs Nifty Z-Score])</f>
        <v>715</v>
      </c>
      <c r="AU714">
        <f>_xlfn.RANK.AVG(Table2[[#This Row],[Sharpe Ratio Z-Score]],Table2[Sharpe Ratio Z-Score])</f>
        <v>712</v>
      </c>
      <c r="AV714">
        <f>(Table2[[#This Row],[Rank 1Y]]+Table2[[#This Row],[Rank 6M]]+Table2[[#This Row],[Rank Sharpe]])/3</f>
        <v>665</v>
      </c>
    </row>
    <row r="715" spans="1:48" x14ac:dyDescent="0.3">
      <c r="A715" t="s">
        <v>2250</v>
      </c>
      <c r="B715" t="s">
        <v>2251</v>
      </c>
      <c r="C715" t="s">
        <v>3170</v>
      </c>
      <c r="D715" t="s">
        <v>24</v>
      </c>
      <c r="E715">
        <v>2573.8992899999998</v>
      </c>
      <c r="F715">
        <v>49.94</v>
      </c>
      <c r="G715">
        <v>-53.3853340013642</v>
      </c>
      <c r="H715">
        <f>(Table2[[#This Row],[1Y Return vs Nifty]]-AVERAGE(Table2[1Y Return vs Nifty]))/_xlfn.STDEV.P(Table2[1Y Return vs Nifty])</f>
        <v>-1.3558672898151845</v>
      </c>
      <c r="I715">
        <v>-4.4235159443152199</v>
      </c>
      <c r="J715">
        <f>(Table2[[#This Row],[1M Return vs Nifty]]-AVERAGE(Table2[1M Return vs Nifty]))/_xlfn.STDEV.P(Table2[1M Return vs Nifty])</f>
        <v>-0.67088610486068723</v>
      </c>
      <c r="K715">
        <v>-28.103027933730701</v>
      </c>
      <c r="L715">
        <f>(Table2[[#This Row],[6M Return vs Nifty]]-AVERAGE(Table2[6M Return vs Nifty]))/_xlfn.STDEV.P(Table2[6M Return vs Nifty])</f>
        <v>-1.3412520691089125</v>
      </c>
      <c r="M715">
        <v>-0.57938894523375095</v>
      </c>
      <c r="N715">
        <f>(Table2[[#This Row],[1W Return vs Nifty]]-AVERAGE(Table2[1W Return vs Nifty]))/_xlfn.STDEV.P(Table2[1W Return vs Nifty])</f>
        <v>-0.15035912867957446</v>
      </c>
      <c r="O715">
        <v>50.26</v>
      </c>
      <c r="P715">
        <v>51.191326268191702</v>
      </c>
      <c r="Q715">
        <v>59.2481833636784</v>
      </c>
      <c r="R715">
        <v>48.067047888978898</v>
      </c>
      <c r="S715" s="1">
        <f>(Table2[[#This Row],[Close Price]]-Table2[[#This Row],[20D EMA]])/Table2[[#This Row],[20D EMA]]</f>
        <v>-6.366892160764033E-3</v>
      </c>
      <c r="T715" s="1">
        <f>(Table2[[#This Row],[Close Price]]-Table2[[#This Row],[50D EMA]])/Table2[[#This Row],[50D EMA]]</f>
        <v>-2.4444107223086924E-2</v>
      </c>
      <c r="U715" s="1">
        <f>(Table2[[#This Row],[Close Price]]-Table2[[#This Row],[200D EMA]])/Table2[[#This Row],[200D EMA]]</f>
        <v>-0.15710495808019501</v>
      </c>
      <c r="V715">
        <v>0.62840806373608105</v>
      </c>
      <c r="W715">
        <v>49.85</v>
      </c>
      <c r="X715">
        <v>50.4</v>
      </c>
      <c r="Y715">
        <v>49.85</v>
      </c>
      <c r="Z715">
        <v>50.4</v>
      </c>
      <c r="AA715">
        <v>48.88</v>
      </c>
      <c r="AB715">
        <v>51.16</v>
      </c>
      <c r="AC715" s="1">
        <f>(Table2[[#This Row],[Close Price]]/Table2[[#This Row],[Day Low]])-1</f>
        <v>1.8054162487461944E-3</v>
      </c>
      <c r="AD715" s="1">
        <f>(Table2[[#This Row],[Day High]]/Table2[[#This Row],[Close Price]])-1</f>
        <v>9.2110532639166909E-3</v>
      </c>
      <c r="AE715" s="1">
        <f>(Table2[[#This Row],[Close Price]]/Table2[[#This Row],[Current Week Low]])-1</f>
        <v>1.8054162487461944E-3</v>
      </c>
      <c r="AF715" s="1">
        <f>(Table2[[#This Row],[Current Week High]]/Table2[[#This Row],[Close Price]])-1</f>
        <v>9.2110532639166909E-3</v>
      </c>
      <c r="AG715" s="1">
        <f>(Table2[[#This Row],[Close Price]]/Table2[[#This Row],[Current Month Low]])-1</f>
        <v>2.1685761047463004E-2</v>
      </c>
      <c r="AH715" s="1">
        <f>(Table2[[#This Row],[Current Month High]]/Table2[[#This Row],[Close Price]])-1</f>
        <v>2.4429315178213784E-2</v>
      </c>
      <c r="AI715">
        <v>64.997997597116495</v>
      </c>
      <c r="AJ715">
        <v>2.1685761047462999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-0.06</v>
      </c>
      <c r="AM715" t="s">
        <v>3215</v>
      </c>
      <c r="AN715">
        <v>-0.22</v>
      </c>
      <c r="AO715" t="s">
        <v>3215</v>
      </c>
      <c r="AQ715">
        <f>(Table2[[#This Row],[Sharpe Ratio]]-AVERAGE(Table2[Sharpe Ratio]))/_xlfn.STDEV.P(Table2[Sharpe Ratio])</f>
        <v>-0.73562862250492933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727</v>
      </c>
      <c r="AT715">
        <f>_xlfn.RANK.AVG(Table2[[#This Row],[6M Return vs Nifty Z-Score]],Table2[6M Return vs Nifty Z-Score])</f>
        <v>718</v>
      </c>
      <c r="AU715">
        <f>_xlfn.RANK.AVG(Table2[[#This Row],[Sharpe Ratio Z-Score]],Table2[Sharpe Ratio Z-Score])</f>
        <v>551.5</v>
      </c>
      <c r="AV715">
        <f>(Table2[[#This Row],[Rank 1Y]]+Table2[[#This Row],[Rank 6M]]+Table2[[#This Row],[Rank Sharpe]])/3</f>
        <v>665.5</v>
      </c>
    </row>
    <row r="716" spans="1:48" x14ac:dyDescent="0.3">
      <c r="A716" t="s">
        <v>2304</v>
      </c>
      <c r="B716" t="s">
        <v>2305</v>
      </c>
      <c r="C716" t="s">
        <v>3176</v>
      </c>
      <c r="D716" t="s">
        <v>1551</v>
      </c>
      <c r="E716">
        <v>2451.7495812000002</v>
      </c>
      <c r="F716">
        <v>599.65</v>
      </c>
      <c r="G716">
        <v>-49.282257637995002</v>
      </c>
      <c r="H716">
        <f>(Table2[[#This Row],[1Y Return vs Nifty]]-AVERAGE(Table2[1Y Return vs Nifty]))/_xlfn.STDEV.P(Table2[1Y Return vs Nifty])</f>
        <v>-1.2875566598548596</v>
      </c>
      <c r="I716">
        <v>0.92052800357503495</v>
      </c>
      <c r="J716">
        <f>(Table2[[#This Row],[1M Return vs Nifty]]-AVERAGE(Table2[1M Return vs Nifty]))/_xlfn.STDEV.P(Table2[1M Return vs Nifty])</f>
        <v>-0.15453939320223165</v>
      </c>
      <c r="K716">
        <v>-32.313472173548497</v>
      </c>
      <c r="L716">
        <f>(Table2[[#This Row],[6M Return vs Nifty]]-AVERAGE(Table2[6M Return vs Nifty]))/_xlfn.STDEV.P(Table2[6M Return vs Nifty])</f>
        <v>-1.4666022278974669</v>
      </c>
      <c r="M716">
        <v>-0.95248488099324602</v>
      </c>
      <c r="N716">
        <f>(Table2[[#This Row],[1W Return vs Nifty]]-AVERAGE(Table2[1W Return vs Nifty]))/_xlfn.STDEV.P(Table2[1W Return vs Nifty])</f>
        <v>-0.24059153398532407</v>
      </c>
      <c r="O716">
        <v>592.88</v>
      </c>
      <c r="P716">
        <v>616.94709875310195</v>
      </c>
      <c r="Q716">
        <v>683.70150162452899</v>
      </c>
      <c r="R716">
        <v>52.827777301406101</v>
      </c>
      <c r="S716" s="1">
        <f>(Table2[[#This Row],[Close Price]]-Table2[[#This Row],[20D EMA]])/Table2[[#This Row],[20D EMA]]</f>
        <v>1.141883686412087E-2</v>
      </c>
      <c r="T716" s="1">
        <f>(Table2[[#This Row],[Close Price]]-Table2[[#This Row],[50D EMA]])/Table2[[#This Row],[50D EMA]]</f>
        <v>-2.803659955296128E-2</v>
      </c>
      <c r="U716" s="1">
        <f>(Table2[[#This Row],[Close Price]]-Table2[[#This Row],[200D EMA]])/Table2[[#This Row],[200D EMA]]</f>
        <v>-0.12293596170962909</v>
      </c>
      <c r="V716">
        <v>0.73027126907456696</v>
      </c>
      <c r="W716">
        <v>594.04999999999995</v>
      </c>
      <c r="X716">
        <v>608</v>
      </c>
      <c r="Y716">
        <v>594.04999999999995</v>
      </c>
      <c r="Z716">
        <v>608</v>
      </c>
      <c r="AA716">
        <v>564.85</v>
      </c>
      <c r="AB716">
        <v>609.5</v>
      </c>
      <c r="AC716" s="1">
        <f>(Table2[[#This Row],[Close Price]]/Table2[[#This Row],[Day Low]])-1</f>
        <v>9.4268159245856076E-3</v>
      </c>
      <c r="AD716" s="1">
        <f>(Table2[[#This Row],[Day High]]/Table2[[#This Row],[Close Price]])-1</f>
        <v>1.3924789460518783E-2</v>
      </c>
      <c r="AE716" s="1">
        <f>(Table2[[#This Row],[Close Price]]/Table2[[#This Row],[Current Week Low]])-1</f>
        <v>9.4268159245856076E-3</v>
      </c>
      <c r="AF716" s="1">
        <f>(Table2[[#This Row],[Current Week High]]/Table2[[#This Row],[Close Price]])-1</f>
        <v>1.3924789460518783E-2</v>
      </c>
      <c r="AG716" s="1">
        <f>(Table2[[#This Row],[Close Price]]/Table2[[#This Row],[Current Month Low]])-1</f>
        <v>6.160927679915007E-2</v>
      </c>
      <c r="AH716" s="1">
        <f>(Table2[[#This Row],[Current Month High]]/Table2[[#This Row],[Close Price]])-1</f>
        <v>1.6426248645043051E-2</v>
      </c>
      <c r="AI716">
        <v>50.921370799633102</v>
      </c>
      <c r="AJ716">
        <v>10.800073909829999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-0.19</v>
      </c>
      <c r="AM716" t="s">
        <v>3215</v>
      </c>
      <c r="AN716">
        <v>4.8600000000000003</v>
      </c>
      <c r="AO716" t="s">
        <v>3216</v>
      </c>
      <c r="AQ716">
        <f>(Table2[[#This Row],[Sharpe Ratio]]-AVERAGE(Table2[Sharpe Ratio]))/_xlfn.STDEV.P(Table2[Sharpe Ratio])</f>
        <v>-0.73562862250492933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720</v>
      </c>
      <c r="AT716">
        <f>_xlfn.RANK.AVG(Table2[[#This Row],[6M Return vs Nifty Z-Score]],Table2[6M Return vs Nifty Z-Score])</f>
        <v>727</v>
      </c>
      <c r="AU716">
        <f>_xlfn.RANK.AVG(Table2[[#This Row],[Sharpe Ratio Z-Score]],Table2[Sharpe Ratio Z-Score])</f>
        <v>551.5</v>
      </c>
      <c r="AV716">
        <f>(Table2[[#This Row],[Rank 1Y]]+Table2[[#This Row],[Rank 6M]]+Table2[[#This Row],[Rank Sharpe]])/3</f>
        <v>666.16666666666663</v>
      </c>
    </row>
    <row r="717" spans="1:48" x14ac:dyDescent="0.3">
      <c r="A717" t="s">
        <v>302</v>
      </c>
      <c r="B717" t="s">
        <v>303</v>
      </c>
      <c r="C717" t="s">
        <v>3178</v>
      </c>
      <c r="D717" t="s">
        <v>75</v>
      </c>
      <c r="E717">
        <v>93388.160855880007</v>
      </c>
      <c r="F717">
        <v>25619.4</v>
      </c>
      <c r="G717">
        <v>-28.637138851274798</v>
      </c>
      <c r="H717">
        <f>(Table2[[#This Row],[1Y Return vs Nifty]]-AVERAGE(Table2[1Y Return vs Nifty]))/_xlfn.STDEV.P(Table2[1Y Return vs Nifty])</f>
        <v>-0.94384356630459554</v>
      </c>
      <c r="I717">
        <v>2.4099675218027898</v>
      </c>
      <c r="J717">
        <f>(Table2[[#This Row],[1M Return vs Nifty]]-AVERAGE(Table2[1M Return vs Nifty]))/_xlfn.STDEV.P(Table2[1M Return vs Nifty])</f>
        <v>-1.0628301723526393E-2</v>
      </c>
      <c r="K717">
        <v>-14.168512101456599</v>
      </c>
      <c r="L717">
        <f>(Table2[[#This Row],[6M Return vs Nifty]]-AVERAGE(Table2[6M Return vs Nifty]))/_xlfn.STDEV.P(Table2[6M Return vs Nifty])</f>
        <v>-0.92640421156009167</v>
      </c>
      <c r="M717">
        <v>-0.36142035924105798</v>
      </c>
      <c r="N717">
        <f>(Table2[[#This Row],[1W Return vs Nifty]]-AVERAGE(Table2[1W Return vs Nifty]))/_xlfn.STDEV.P(Table2[1W Return vs Nifty])</f>
        <v>-9.7643920846562635E-2</v>
      </c>
      <c r="O717">
        <v>25570.51</v>
      </c>
      <c r="P717">
        <v>25853.5032089712</v>
      </c>
      <c r="Q717">
        <v>26056.857040539398</v>
      </c>
      <c r="R717">
        <v>62.061446242741297</v>
      </c>
      <c r="S717" s="1">
        <f>(Table2[[#This Row],[Close Price]]-Table2[[#This Row],[20D EMA]])/Table2[[#This Row],[20D EMA]]</f>
        <v>1.9119681226539111E-3</v>
      </c>
      <c r="T717" s="1">
        <f>(Table2[[#This Row],[Close Price]]-Table2[[#This Row],[50D EMA]])/Table2[[#This Row],[50D EMA]]</f>
        <v>-9.0549898433093107E-3</v>
      </c>
      <c r="U717" s="1">
        <f>(Table2[[#This Row],[Close Price]]-Table2[[#This Row],[200D EMA]])/Table2[[#This Row],[200D EMA]]</f>
        <v>-1.6788557417297064E-2</v>
      </c>
      <c r="V717">
        <v>0.65248991935567802</v>
      </c>
      <c r="W717">
        <v>25507.7</v>
      </c>
      <c r="X717">
        <v>26050</v>
      </c>
      <c r="Y717">
        <v>25507.7</v>
      </c>
      <c r="Z717">
        <v>26050</v>
      </c>
      <c r="AA717">
        <v>25260</v>
      </c>
      <c r="AB717">
        <v>26280</v>
      </c>
      <c r="AC717" s="1">
        <f>(Table2[[#This Row],[Close Price]]/Table2[[#This Row],[Day Low]])-1</f>
        <v>4.3790698494965419E-3</v>
      </c>
      <c r="AD717" s="1">
        <f>(Table2[[#This Row],[Day High]]/Table2[[#This Row],[Close Price]])-1</f>
        <v>1.6807575509184325E-2</v>
      </c>
      <c r="AE717" s="1">
        <f>(Table2[[#This Row],[Close Price]]/Table2[[#This Row],[Current Week Low]])-1</f>
        <v>4.3790698494965419E-3</v>
      </c>
      <c r="AF717" s="1">
        <f>(Table2[[#This Row],[Current Week High]]/Table2[[#This Row],[Close Price]])-1</f>
        <v>1.6807575509184325E-2</v>
      </c>
      <c r="AG717" s="1">
        <f>(Table2[[#This Row],[Close Price]]/Table2[[#This Row],[Current Month Low]])-1</f>
        <v>1.4228028503562973E-2</v>
      </c>
      <c r="AH717" s="1">
        <f>(Table2[[#This Row],[Current Month High]]/Table2[[#This Row],[Close Price]])-1</f>
        <v>2.5785147193142732E-2</v>
      </c>
      <c r="AI717">
        <v>19.978414795038098</v>
      </c>
      <c r="AJ717">
        <v>8.0987341772151993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-0.1</v>
      </c>
      <c r="AM717" t="s">
        <v>3215</v>
      </c>
      <c r="AN717">
        <v>3.22</v>
      </c>
      <c r="AO717" t="s">
        <v>3216</v>
      </c>
      <c r="AP717">
        <v>-8.2177285271752998E-2</v>
      </c>
      <c r="AQ717">
        <f>(Table2[[#This Row],[Sharpe Ratio]]-AVERAGE(Table2[Sharpe Ratio]))/_xlfn.STDEV.P(Table2[Sharpe Ratio])</f>
        <v>-1.6915089612670109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656</v>
      </c>
      <c r="AT717">
        <f>_xlfn.RANK.AVG(Table2[[#This Row],[6M Return vs Nifty Z-Score]],Table2[6M Return vs Nifty Z-Score])</f>
        <v>637</v>
      </c>
      <c r="AU717">
        <f>_xlfn.RANK.AVG(Table2[[#This Row],[Sharpe Ratio Z-Score]],Table2[Sharpe Ratio Z-Score])</f>
        <v>707</v>
      </c>
      <c r="AV717">
        <f>(Table2[[#This Row],[Rank 1Y]]+Table2[[#This Row],[Rank 6M]]+Table2[[#This Row],[Rank Sharpe]])/3</f>
        <v>666.66666666666663</v>
      </c>
    </row>
    <row r="718" spans="1:48" x14ac:dyDescent="0.3">
      <c r="A718" t="s">
        <v>1988</v>
      </c>
      <c r="B718" t="s">
        <v>1989</v>
      </c>
      <c r="C718" t="s">
        <v>3179</v>
      </c>
      <c r="D718" t="s">
        <v>1411</v>
      </c>
      <c r="E718">
        <v>3515.5667325129998</v>
      </c>
      <c r="F718">
        <v>131.5</v>
      </c>
      <c r="G718">
        <v>-51.415951297436401</v>
      </c>
      <c r="H718">
        <f>(Table2[[#This Row],[1Y Return vs Nifty]]-AVERAGE(Table2[1Y Return vs Nifty]))/_xlfn.STDEV.P(Table2[1Y Return vs Nifty])</f>
        <v>-1.3230797515818455</v>
      </c>
      <c r="I718">
        <v>-0.44471282396554401</v>
      </c>
      <c r="J718">
        <f>(Table2[[#This Row],[1M Return vs Nifty]]-AVERAGE(Table2[1M Return vs Nifty]))/_xlfn.STDEV.P(Table2[1M Return vs Nifty])</f>
        <v>-0.28645028667471983</v>
      </c>
      <c r="K718">
        <v>-8.73749214863426</v>
      </c>
      <c r="L718">
        <f>(Table2[[#This Row],[6M Return vs Nifty]]-AVERAGE(Table2[6M Return vs Nifty]))/_xlfn.STDEV.P(Table2[6M Return vs Nifty])</f>
        <v>-0.76471599656557399</v>
      </c>
      <c r="M718">
        <v>-4.5493152994669197</v>
      </c>
      <c r="N718">
        <f>(Table2[[#This Row],[1W Return vs Nifty]]-AVERAGE(Table2[1W Return vs Nifty]))/_xlfn.STDEV.P(Table2[1W Return vs Nifty])</f>
        <v>-1.1104768075278837</v>
      </c>
      <c r="O718">
        <v>131.28</v>
      </c>
      <c r="P718">
        <v>131.22062666358201</v>
      </c>
      <c r="Q718">
        <v>137.60021927816399</v>
      </c>
      <c r="R718">
        <v>50.615245890247998</v>
      </c>
      <c r="S718" s="1">
        <f>(Table2[[#This Row],[Close Price]]-Table2[[#This Row],[20D EMA]])/Table2[[#This Row],[20D EMA]]</f>
        <v>1.6758074344911552E-3</v>
      </c>
      <c r="T718" s="1">
        <f>(Table2[[#This Row],[Close Price]]-Table2[[#This Row],[50D EMA]])/Table2[[#This Row],[50D EMA]]</f>
        <v>2.1290352250354339E-3</v>
      </c>
      <c r="U718" s="1">
        <f>(Table2[[#This Row],[Close Price]]-Table2[[#This Row],[200D EMA]])/Table2[[#This Row],[200D EMA]]</f>
        <v>-4.4332918291592027E-2</v>
      </c>
      <c r="V718">
        <v>0.51295933252566195</v>
      </c>
      <c r="W718">
        <v>130.44999999999999</v>
      </c>
      <c r="X718">
        <v>132.51</v>
      </c>
      <c r="Y718">
        <v>130.44999999999999</v>
      </c>
      <c r="Z718">
        <v>132.51</v>
      </c>
      <c r="AA718">
        <v>128.71</v>
      </c>
      <c r="AB718">
        <v>139.69999999999999</v>
      </c>
      <c r="AC718" s="1">
        <f>(Table2[[#This Row],[Close Price]]/Table2[[#This Row],[Day Low]])-1</f>
        <v>8.0490609428900406E-3</v>
      </c>
      <c r="AD718" s="1">
        <f>(Table2[[#This Row],[Day High]]/Table2[[#This Row],[Close Price]])-1</f>
        <v>7.6806083650189372E-3</v>
      </c>
      <c r="AE718" s="1">
        <f>(Table2[[#This Row],[Close Price]]/Table2[[#This Row],[Current Week Low]])-1</f>
        <v>8.0490609428900406E-3</v>
      </c>
      <c r="AF718" s="1">
        <f>(Table2[[#This Row],[Current Week High]]/Table2[[#This Row],[Close Price]])-1</f>
        <v>7.6806083650189372E-3</v>
      </c>
      <c r="AG718" s="1">
        <f>(Table2[[#This Row],[Close Price]]/Table2[[#This Row],[Current Month Low]])-1</f>
        <v>2.1676637401911281E-2</v>
      </c>
      <c r="AH718" s="1">
        <f>(Table2[[#This Row],[Current Month High]]/Table2[[#This Row],[Close Price]])-1</f>
        <v>6.2357414448669157E-2</v>
      </c>
      <c r="AI718">
        <v>38.022813688212899</v>
      </c>
      <c r="AJ718">
        <v>25.897558640497799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-0.04</v>
      </c>
      <c r="AM718" t="s">
        <v>3215</v>
      </c>
      <c r="AN718">
        <v>-2.72</v>
      </c>
      <c r="AO718" t="s">
        <v>3215</v>
      </c>
      <c r="AP718">
        <v>-7.3393597497199994E-2</v>
      </c>
      <c r="AQ718">
        <f>(Table2[[#This Row],[Sharpe Ratio]]-AVERAGE(Table2[Sharpe Ratio]))/_xlfn.STDEV.P(Table2[Sharpe Ratio])</f>
        <v>-1.5893377296699251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723</v>
      </c>
      <c r="AT718">
        <f>_xlfn.RANK.AVG(Table2[[#This Row],[6M Return vs Nifty Z-Score]],Table2[6M Return vs Nifty Z-Score])</f>
        <v>578</v>
      </c>
      <c r="AU718">
        <f>_xlfn.RANK.AVG(Table2[[#This Row],[Sharpe Ratio Z-Score]],Table2[Sharpe Ratio Z-Score])</f>
        <v>699</v>
      </c>
      <c r="AV718">
        <f>(Table2[[#This Row],[Rank 1Y]]+Table2[[#This Row],[Rank 6M]]+Table2[[#This Row],[Rank Sharpe]])/3</f>
        <v>666.66666666666663</v>
      </c>
    </row>
    <row r="719" spans="1:48" x14ac:dyDescent="0.3">
      <c r="A719" t="s">
        <v>2347</v>
      </c>
      <c r="B719" t="s">
        <v>2348</v>
      </c>
      <c r="C719" t="s">
        <v>3174</v>
      </c>
      <c r="D719" t="s">
        <v>713</v>
      </c>
      <c r="E719">
        <v>2352.2496830099999</v>
      </c>
      <c r="F719">
        <v>442.1</v>
      </c>
      <c r="G719">
        <v>-42.428206985867</v>
      </c>
      <c r="H719">
        <f>(Table2[[#This Row],[1Y Return vs Nifty]]-AVERAGE(Table2[1Y Return vs Nifty]))/_xlfn.STDEV.P(Table2[1Y Return vs Nifty])</f>
        <v>-1.17344605689197</v>
      </c>
      <c r="I719">
        <v>-3.63657720529458</v>
      </c>
      <c r="J719">
        <f>(Table2[[#This Row],[1M Return vs Nifty]]-AVERAGE(Table2[1M Return vs Nifty]))/_xlfn.STDEV.P(Table2[1M Return vs Nifty])</f>
        <v>-0.59485132031697618</v>
      </c>
      <c r="K719">
        <v>-7.5341792558988203</v>
      </c>
      <c r="L719">
        <f>(Table2[[#This Row],[6M Return vs Nifty]]-AVERAGE(Table2[6M Return vs Nifty]))/_xlfn.STDEV.P(Table2[6M Return vs Nifty])</f>
        <v>-0.7288918759774744</v>
      </c>
      <c r="M719">
        <v>-5.3182409853175896</v>
      </c>
      <c r="N719">
        <f>(Table2[[#This Row],[1W Return vs Nifty]]-AVERAGE(Table2[1W Return vs Nifty]))/_xlfn.STDEV.P(Table2[1W Return vs Nifty])</f>
        <v>-1.2964397395401051</v>
      </c>
      <c r="O719">
        <v>454.46</v>
      </c>
      <c r="P719">
        <v>466.63497765227697</v>
      </c>
      <c r="Q719">
        <v>480.965202479384</v>
      </c>
      <c r="R719">
        <v>35.4743371699861</v>
      </c>
      <c r="S719" s="1">
        <f>(Table2[[#This Row],[Close Price]]-Table2[[#This Row],[20D EMA]])/Table2[[#This Row],[20D EMA]]</f>
        <v>-2.7197113057254672E-2</v>
      </c>
      <c r="T719" s="1">
        <f>(Table2[[#This Row],[Close Price]]-Table2[[#This Row],[50D EMA]])/Table2[[#This Row],[50D EMA]]</f>
        <v>-5.2578522458210826E-2</v>
      </c>
      <c r="U719" s="1">
        <f>(Table2[[#This Row],[Close Price]]-Table2[[#This Row],[200D EMA]])/Table2[[#This Row],[200D EMA]]</f>
        <v>-8.0806682643636552E-2</v>
      </c>
      <c r="V719">
        <v>0.45097213507199102</v>
      </c>
      <c r="W719">
        <v>439</v>
      </c>
      <c r="X719">
        <v>445.7</v>
      </c>
      <c r="Y719">
        <v>439</v>
      </c>
      <c r="Z719">
        <v>445.7</v>
      </c>
      <c r="AA719">
        <v>439</v>
      </c>
      <c r="AB719">
        <v>470</v>
      </c>
      <c r="AC719" s="1">
        <f>(Table2[[#This Row],[Close Price]]/Table2[[#This Row],[Day Low]])-1</f>
        <v>7.0615034168566293E-3</v>
      </c>
      <c r="AD719" s="1">
        <f>(Table2[[#This Row],[Day High]]/Table2[[#This Row],[Close Price]])-1</f>
        <v>8.1429540827866465E-3</v>
      </c>
      <c r="AE719" s="1">
        <f>(Table2[[#This Row],[Close Price]]/Table2[[#This Row],[Current Week Low]])-1</f>
        <v>7.0615034168566293E-3</v>
      </c>
      <c r="AF719" s="1">
        <f>(Table2[[#This Row],[Current Week High]]/Table2[[#This Row],[Close Price]])-1</f>
        <v>8.1429540827866465E-3</v>
      </c>
      <c r="AG719" s="1">
        <f>(Table2[[#This Row],[Close Price]]/Table2[[#This Row],[Current Month Low]])-1</f>
        <v>7.0615034168566293E-3</v>
      </c>
      <c r="AH719" s="1">
        <f>(Table2[[#This Row],[Current Month High]]/Table2[[#This Row],[Close Price]])-1</f>
        <v>6.3107894141596788E-2</v>
      </c>
      <c r="AI719">
        <v>29.925356254241098</v>
      </c>
      <c r="AJ719">
        <v>13.621177075301899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-0.21</v>
      </c>
      <c r="AM719" t="s">
        <v>3215</v>
      </c>
      <c r="AN719">
        <v>-1.45</v>
      </c>
      <c r="AO719" t="s">
        <v>3215</v>
      </c>
      <c r="AP719">
        <v>-0.11041599567039</v>
      </c>
      <c r="AQ719">
        <f>(Table2[[#This Row],[Sharpe Ratio]]-AVERAGE(Table2[Sharpe Ratio]))/_xlfn.STDEV.P(Table2[Sharpe Ratio])</f>
        <v>-2.0199796326063058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705</v>
      </c>
      <c r="AT719">
        <f>_xlfn.RANK.AVG(Table2[[#This Row],[6M Return vs Nifty Z-Score]],Table2[6M Return vs Nifty Z-Score])</f>
        <v>570</v>
      </c>
      <c r="AU719">
        <f>_xlfn.RANK.AVG(Table2[[#This Row],[Sharpe Ratio Z-Score]],Table2[Sharpe Ratio Z-Score])</f>
        <v>729</v>
      </c>
      <c r="AV719">
        <f>(Table2[[#This Row],[Rank 1Y]]+Table2[[#This Row],[Rank 6M]]+Table2[[#This Row],[Rank Sharpe]])/3</f>
        <v>668</v>
      </c>
    </row>
    <row r="720" spans="1:48" x14ac:dyDescent="0.3">
      <c r="A720" t="s">
        <v>1556</v>
      </c>
      <c r="B720" t="s">
        <v>1557</v>
      </c>
      <c r="C720" t="s">
        <v>3171</v>
      </c>
      <c r="D720" t="s">
        <v>673</v>
      </c>
      <c r="E720">
        <v>6414.8757686400004</v>
      </c>
      <c r="F720">
        <v>130.13999999999999</v>
      </c>
      <c r="G720">
        <v>-47.359345277647101</v>
      </c>
      <c r="H720">
        <f>(Table2[[#This Row],[1Y Return vs Nifty]]-AVERAGE(Table2[1Y Return vs Nifty]))/_xlfn.STDEV.P(Table2[1Y Return vs Nifty])</f>
        <v>-1.2555427895144111</v>
      </c>
      <c r="I720">
        <v>-6.2415753736693196</v>
      </c>
      <c r="J720">
        <f>(Table2[[#This Row],[1M Return vs Nifty]]-AVERAGE(Table2[1M Return vs Nifty]))/_xlfn.STDEV.P(Table2[1M Return vs Nifty])</f>
        <v>-0.84654877101769777</v>
      </c>
      <c r="K720">
        <v>-7.6156708951154499</v>
      </c>
      <c r="L720">
        <f>(Table2[[#This Row],[6M Return vs Nifty]]-AVERAGE(Table2[6M Return vs Nifty]))/_xlfn.STDEV.P(Table2[6M Return vs Nifty])</f>
        <v>-0.73131798337468013</v>
      </c>
      <c r="M720">
        <v>7.2661514202489494E-2</v>
      </c>
      <c r="N720">
        <f>(Table2[[#This Row],[1W Return vs Nifty]]-AVERAGE(Table2[1W Return vs Nifty]))/_xlfn.STDEV.P(Table2[1W Return vs Nifty])</f>
        <v>7.3377950777992846E-3</v>
      </c>
      <c r="O720">
        <v>132.30000000000001</v>
      </c>
      <c r="P720">
        <v>134.74366120487599</v>
      </c>
      <c r="Q720">
        <v>138.247315269496</v>
      </c>
      <c r="R720">
        <v>50.380167096240797</v>
      </c>
      <c r="S720" s="1">
        <f>(Table2[[#This Row],[Close Price]]-Table2[[#This Row],[20D EMA]])/Table2[[#This Row],[20D EMA]]</f>
        <v>-1.6326530612245087E-2</v>
      </c>
      <c r="T720" s="1">
        <f>(Table2[[#This Row],[Close Price]]-Table2[[#This Row],[50D EMA]])/Table2[[#This Row],[50D EMA]]</f>
        <v>-3.4166068842943174E-2</v>
      </c>
      <c r="U720" s="1">
        <f>(Table2[[#This Row],[Close Price]]-Table2[[#This Row],[200D EMA]])/Table2[[#This Row],[200D EMA]]</f>
        <v>-5.8643563917981388E-2</v>
      </c>
      <c r="V720">
        <v>0.47617318306899697</v>
      </c>
      <c r="W720">
        <v>129.5</v>
      </c>
      <c r="X720">
        <v>132.88999999999999</v>
      </c>
      <c r="Y720">
        <v>129.5</v>
      </c>
      <c r="Z720">
        <v>132.88999999999999</v>
      </c>
      <c r="AA720">
        <v>126.13</v>
      </c>
      <c r="AB720">
        <v>135.44</v>
      </c>
      <c r="AC720" s="1">
        <f>(Table2[[#This Row],[Close Price]]/Table2[[#This Row],[Day Low]])-1</f>
        <v>4.9420849420849233E-3</v>
      </c>
      <c r="AD720" s="1">
        <f>(Table2[[#This Row],[Day High]]/Table2[[#This Row],[Close Price]])-1</f>
        <v>2.1131089595819885E-2</v>
      </c>
      <c r="AE720" s="1">
        <f>(Table2[[#This Row],[Close Price]]/Table2[[#This Row],[Current Week Low]])-1</f>
        <v>4.9420849420849233E-3</v>
      </c>
      <c r="AF720" s="1">
        <f>(Table2[[#This Row],[Current Week High]]/Table2[[#This Row],[Close Price]])-1</f>
        <v>2.1131089595819885E-2</v>
      </c>
      <c r="AG720" s="1">
        <f>(Table2[[#This Row],[Close Price]]/Table2[[#This Row],[Current Month Low]])-1</f>
        <v>3.1792594941726815E-2</v>
      </c>
      <c r="AH720" s="1">
        <f>(Table2[[#This Row],[Current Month High]]/Table2[[#This Row],[Close Price]])-1</f>
        <v>4.0725372675580296E-2</v>
      </c>
      <c r="AI720">
        <v>31.7811587521131</v>
      </c>
      <c r="AJ720">
        <v>18.849315068493102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-0.14000000000000001</v>
      </c>
      <c r="AM720" t="s">
        <v>3215</v>
      </c>
      <c r="AN720">
        <v>-1.39</v>
      </c>
      <c r="AO720" t="s">
        <v>3215</v>
      </c>
      <c r="AP720">
        <v>-9.9134097508923005E-2</v>
      </c>
      <c r="AQ720">
        <f>(Table2[[#This Row],[Sharpe Ratio]]-AVERAGE(Table2[Sharpe Ratio]))/_xlfn.STDEV.P(Table2[Sharpe Ratio])</f>
        <v>-1.8887493954330998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714</v>
      </c>
      <c r="AT720">
        <f>_xlfn.RANK.AVG(Table2[[#This Row],[6M Return vs Nifty Z-Score]],Table2[6M Return vs Nifty Z-Score])</f>
        <v>571</v>
      </c>
      <c r="AU720">
        <f>_xlfn.RANK.AVG(Table2[[#This Row],[Sharpe Ratio Z-Score]],Table2[Sharpe Ratio Z-Score])</f>
        <v>720</v>
      </c>
      <c r="AV720">
        <f>(Table2[[#This Row],[Rank 1Y]]+Table2[[#This Row],[Rank 6M]]+Table2[[#This Row],[Rank Sharpe]])/3</f>
        <v>668.33333333333337</v>
      </c>
    </row>
    <row r="721" spans="1:48" x14ac:dyDescent="0.3">
      <c r="A721" t="s">
        <v>865</v>
      </c>
      <c r="B721" t="s">
        <v>866</v>
      </c>
      <c r="C721" t="s">
        <v>3180</v>
      </c>
      <c r="D721" t="s">
        <v>588</v>
      </c>
      <c r="E721">
        <v>18481.617614300001</v>
      </c>
      <c r="F721">
        <v>1442.35</v>
      </c>
      <c r="G721">
        <v>-39.753240779803797</v>
      </c>
      <c r="H721">
        <f>(Table2[[#This Row],[1Y Return vs Nifty]]-AVERAGE(Table2[1Y Return vs Nifty]))/_xlfn.STDEV.P(Table2[1Y Return vs Nifty])</f>
        <v>-1.1289115148858564</v>
      </c>
      <c r="I721">
        <v>-2.4693767322068599E-2</v>
      </c>
      <c r="J721">
        <f>(Table2[[#This Row],[1M Return vs Nifty]]-AVERAGE(Table2[1M Return vs Nifty]))/_xlfn.STDEV.P(Table2[1M Return vs Nifty])</f>
        <v>-0.24586763787046287</v>
      </c>
      <c r="K721">
        <v>-10.5315401224164</v>
      </c>
      <c r="L721">
        <f>(Table2[[#This Row],[6M Return vs Nifty]]-AVERAGE(Table2[6M Return vs Nifty]))/_xlfn.STDEV.P(Table2[6M Return vs Nifty])</f>
        <v>-0.81812703482637472</v>
      </c>
      <c r="M721">
        <v>0.26792841235103498</v>
      </c>
      <c r="N721">
        <f>(Table2[[#This Row],[1W Return vs Nifty]]-AVERAGE(Table2[1W Return vs Nifty]))/_xlfn.STDEV.P(Table2[1W Return vs Nifty])</f>
        <v>5.4562651228186029E-2</v>
      </c>
      <c r="O721">
        <v>1443.88</v>
      </c>
      <c r="P721">
        <v>1459.8073372629799</v>
      </c>
      <c r="Q721">
        <v>1478.36490877966</v>
      </c>
      <c r="R721">
        <v>50.190383874078201</v>
      </c>
      <c r="S721" s="1">
        <f>(Table2[[#This Row],[Close Price]]-Table2[[#This Row],[20D EMA]])/Table2[[#This Row],[20D EMA]]</f>
        <v>-1.059644845832202E-3</v>
      </c>
      <c r="T721" s="1">
        <f>(Table2[[#This Row],[Close Price]]-Table2[[#This Row],[50D EMA]])/Table2[[#This Row],[50D EMA]]</f>
        <v>-1.1958658390984032E-2</v>
      </c>
      <c r="U721" s="1">
        <f>(Table2[[#This Row],[Close Price]]-Table2[[#This Row],[200D EMA]])/Table2[[#This Row],[200D EMA]]</f>
        <v>-2.4361311991224953E-2</v>
      </c>
      <c r="V721">
        <v>0.58924167862309496</v>
      </c>
      <c r="W721">
        <v>1437.05</v>
      </c>
      <c r="X721">
        <v>1449</v>
      </c>
      <c r="Y721">
        <v>1437.05</v>
      </c>
      <c r="Z721">
        <v>1449</v>
      </c>
      <c r="AA721">
        <v>1381</v>
      </c>
      <c r="AB721">
        <v>1476.95</v>
      </c>
      <c r="AC721" s="1">
        <f>(Table2[[#This Row],[Close Price]]/Table2[[#This Row],[Day Low]])-1</f>
        <v>3.6881110608537604E-3</v>
      </c>
      <c r="AD721" s="1">
        <f>(Table2[[#This Row],[Day High]]/Table2[[#This Row],[Close Price]])-1</f>
        <v>4.6105314244115903E-3</v>
      </c>
      <c r="AE721" s="1">
        <f>(Table2[[#This Row],[Close Price]]/Table2[[#This Row],[Current Week Low]])-1</f>
        <v>3.6881110608537604E-3</v>
      </c>
      <c r="AF721" s="1">
        <f>(Table2[[#This Row],[Current Week High]]/Table2[[#This Row],[Close Price]])-1</f>
        <v>4.6105314244115903E-3</v>
      </c>
      <c r="AG721" s="1">
        <f>(Table2[[#This Row],[Close Price]]/Table2[[#This Row],[Current Month Low]])-1</f>
        <v>4.4424330195510509E-2</v>
      </c>
      <c r="AH721" s="1">
        <f>(Table2[[#This Row],[Current Month High]]/Table2[[#This Row],[Close Price]])-1</f>
        <v>2.3988629666863215E-2</v>
      </c>
      <c r="AI721">
        <v>19.544493361528001</v>
      </c>
      <c r="AJ721">
        <v>13.6603624901497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-0.1</v>
      </c>
      <c r="AM721" t="s">
        <v>3215</v>
      </c>
      <c r="AN721">
        <v>-0.55000000000000004</v>
      </c>
      <c r="AO721" t="s">
        <v>3215</v>
      </c>
      <c r="AP721">
        <v>-0.107732775302123</v>
      </c>
      <c r="AQ721">
        <f>(Table2[[#This Row],[Sharpe Ratio]]-AVERAGE(Table2[Sharpe Ratio]))/_xlfn.STDEV.P(Table2[Sharpe Ratio])</f>
        <v>-1.9887686040829045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698</v>
      </c>
      <c r="AT721">
        <f>_xlfn.RANK.AVG(Table2[[#This Row],[6M Return vs Nifty Z-Score]],Table2[6M Return vs Nifty Z-Score])</f>
        <v>594</v>
      </c>
      <c r="AU721">
        <f>_xlfn.RANK.AVG(Table2[[#This Row],[Sharpe Ratio Z-Score]],Table2[Sharpe Ratio Z-Score])</f>
        <v>727</v>
      </c>
      <c r="AV721">
        <f>(Table2[[#This Row],[Rank 1Y]]+Table2[[#This Row],[Rank 6M]]+Table2[[#This Row],[Rank Sharpe]])/3</f>
        <v>673</v>
      </c>
    </row>
    <row r="722" spans="1:48" x14ac:dyDescent="0.3">
      <c r="A722" t="s">
        <v>2077</v>
      </c>
      <c r="B722" t="s">
        <v>2078</v>
      </c>
      <c r="C722" t="s">
        <v>3170</v>
      </c>
      <c r="D722" t="s">
        <v>51</v>
      </c>
      <c r="E722">
        <v>3108.1053504000001</v>
      </c>
      <c r="F722">
        <v>308.55</v>
      </c>
      <c r="G722">
        <v>-75.371209811531699</v>
      </c>
      <c r="H722">
        <f>(Table2[[#This Row],[1Y Return vs Nifty]]-AVERAGE(Table2[1Y Return vs Nifty]))/_xlfn.STDEV.P(Table2[1Y Return vs Nifty])</f>
        <v>-1.7219021606818736</v>
      </c>
      <c r="I722">
        <v>1.3333345498945</v>
      </c>
      <c r="J722">
        <f>(Table2[[#This Row],[1M Return vs Nifty]]-AVERAGE(Table2[1M Return vs Nifty]))/_xlfn.STDEV.P(Table2[1M Return vs Nifty])</f>
        <v>-0.11465362414389736</v>
      </c>
      <c r="K722">
        <v>-48.443712424270402</v>
      </c>
      <c r="L722">
        <f>(Table2[[#This Row],[6M Return vs Nifty]]-AVERAGE(Table2[6M Return vs Nifty]))/_xlfn.STDEV.P(Table2[6M Return vs Nifty])</f>
        <v>-1.9468195307664444</v>
      </c>
      <c r="M722">
        <v>-2.6129778154339798</v>
      </c>
      <c r="N722">
        <f>(Table2[[#This Row],[1W Return vs Nifty]]-AVERAGE(Table2[1W Return vs Nifty]))/_xlfn.STDEV.P(Table2[1W Return vs Nifty])</f>
        <v>-0.642177981617853</v>
      </c>
      <c r="O722">
        <v>316.64999999999998</v>
      </c>
      <c r="P722">
        <v>354.40070143372799</v>
      </c>
      <c r="Q722">
        <v>448.89600981456903</v>
      </c>
      <c r="R722">
        <v>43.300186120390997</v>
      </c>
      <c r="S722" s="1">
        <f>(Table2[[#This Row],[Close Price]]-Table2[[#This Row],[20D EMA]])/Table2[[#This Row],[20D EMA]]</f>
        <v>-2.5580293699668296E-2</v>
      </c>
      <c r="T722" s="1">
        <f>(Table2[[#This Row],[Close Price]]-Table2[[#This Row],[50D EMA]])/Table2[[#This Row],[50D EMA]]</f>
        <v>-0.12937531231805968</v>
      </c>
      <c r="U722" s="1">
        <f>(Table2[[#This Row],[Close Price]]-Table2[[#This Row],[200D EMA]])/Table2[[#This Row],[200D EMA]]</f>
        <v>-0.31264704240196622</v>
      </c>
      <c r="V722">
        <v>0.47602730434905999</v>
      </c>
      <c r="W722">
        <v>303.2</v>
      </c>
      <c r="X722">
        <v>315</v>
      </c>
      <c r="Y722">
        <v>303.2</v>
      </c>
      <c r="Z722">
        <v>315</v>
      </c>
      <c r="AA722">
        <v>303.2</v>
      </c>
      <c r="AB722">
        <v>325</v>
      </c>
      <c r="AC722" s="1">
        <f>(Table2[[#This Row],[Close Price]]/Table2[[#This Row],[Day Low]])-1</f>
        <v>1.764511873350938E-2</v>
      </c>
      <c r="AD722" s="1">
        <f>(Table2[[#This Row],[Day High]]/Table2[[#This Row],[Close Price]])-1</f>
        <v>2.0904229460379176E-2</v>
      </c>
      <c r="AE722" s="1">
        <f>(Table2[[#This Row],[Close Price]]/Table2[[#This Row],[Current Week Low]])-1</f>
        <v>1.764511873350938E-2</v>
      </c>
      <c r="AF722" s="1">
        <f>(Table2[[#This Row],[Current Week High]]/Table2[[#This Row],[Close Price]])-1</f>
        <v>2.0904229460379176E-2</v>
      </c>
      <c r="AG722" s="1">
        <f>(Table2[[#This Row],[Close Price]]/Table2[[#This Row],[Current Month Low]])-1</f>
        <v>1.764511873350938E-2</v>
      </c>
      <c r="AH722" s="1">
        <f>(Table2[[#This Row],[Current Month High]]/Table2[[#This Row],[Close Price]])-1</f>
        <v>5.3313887538486426E-2</v>
      </c>
      <c r="AI722">
        <v>118.716577540106</v>
      </c>
      <c r="AJ722">
        <v>9.7261735419630302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-0.33</v>
      </c>
      <c r="AM722" t="s">
        <v>3215</v>
      </c>
      <c r="AN722">
        <v>-0.6</v>
      </c>
      <c r="AO722" t="s">
        <v>3215</v>
      </c>
      <c r="AQ722">
        <f>(Table2[[#This Row],[Sharpe Ratio]]-AVERAGE(Table2[Sharpe Ratio]))/_xlfn.STDEV.P(Table2[Sharpe Ratio])</f>
        <v>-0.73562862250492933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738</v>
      </c>
      <c r="AT722">
        <f>_xlfn.RANK.AVG(Table2[[#This Row],[6M Return vs Nifty Z-Score]],Table2[6M Return vs Nifty Z-Score])</f>
        <v>736</v>
      </c>
      <c r="AU722">
        <f>_xlfn.RANK.AVG(Table2[[#This Row],[Sharpe Ratio Z-Score]],Table2[Sharpe Ratio Z-Score])</f>
        <v>551.5</v>
      </c>
      <c r="AV722">
        <f>(Table2[[#This Row],[Rank 1Y]]+Table2[[#This Row],[Rank 6M]]+Table2[[#This Row],[Rank Sharpe]])/3</f>
        <v>675.16666666666663</v>
      </c>
    </row>
    <row r="723" spans="1:48" x14ac:dyDescent="0.3">
      <c r="A723" t="s">
        <v>634</v>
      </c>
      <c r="B723" t="s">
        <v>635</v>
      </c>
      <c r="C723" t="s">
        <v>3181</v>
      </c>
      <c r="D723" t="s">
        <v>417</v>
      </c>
      <c r="E723">
        <v>30599.926914420001</v>
      </c>
      <c r="F723">
        <v>421.35</v>
      </c>
      <c r="G723">
        <v>-27.148333099398901</v>
      </c>
      <c r="H723">
        <f>(Table2[[#This Row],[1Y Return vs Nifty]]-AVERAGE(Table2[1Y Return vs Nifty]))/_xlfn.STDEV.P(Table2[1Y Return vs Nifty])</f>
        <v>-0.91905697941404907</v>
      </c>
      <c r="I723">
        <v>-4.9096074106046999</v>
      </c>
      <c r="J723">
        <f>(Table2[[#This Row],[1M Return vs Nifty]]-AVERAGE(Table2[1M Return vs Nifty]))/_xlfn.STDEV.P(Table2[1M Return vs Nifty])</f>
        <v>-0.71785273399608163</v>
      </c>
      <c r="K723">
        <v>-20.6686100842199</v>
      </c>
      <c r="L723">
        <f>(Table2[[#This Row],[6M Return vs Nifty]]-AVERAGE(Table2[6M Return vs Nifty]))/_xlfn.STDEV.P(Table2[6M Return vs Nifty])</f>
        <v>-1.1199202084174213</v>
      </c>
      <c r="M723">
        <v>-0.84251227046464505</v>
      </c>
      <c r="N723">
        <f>(Table2[[#This Row],[1W Return vs Nifty]]-AVERAGE(Table2[1W Return vs Nifty]))/_xlfn.STDEV.P(Table2[1W Return vs Nifty])</f>
        <v>-0.21399490771667265</v>
      </c>
      <c r="O723">
        <v>416.41</v>
      </c>
      <c r="P723">
        <v>412.54044269205798</v>
      </c>
      <c r="Q723">
        <v>415.907495504743</v>
      </c>
      <c r="R723">
        <v>46.4837743531928</v>
      </c>
      <c r="S723" s="1">
        <f>(Table2[[#This Row],[Close Price]]-Table2[[#This Row],[20D EMA]])/Table2[[#This Row],[20D EMA]]</f>
        <v>1.1863307797603317E-2</v>
      </c>
      <c r="T723" s="1">
        <f>(Table2[[#This Row],[Close Price]]-Table2[[#This Row],[50D EMA]])/Table2[[#This Row],[50D EMA]]</f>
        <v>2.1354408916747013E-2</v>
      </c>
      <c r="U723" s="1">
        <f>(Table2[[#This Row],[Close Price]]-Table2[[#This Row],[200D EMA]])/Table2[[#This Row],[200D EMA]]</f>
        <v>1.3085853354607215E-2</v>
      </c>
      <c r="V723">
        <v>0.54669490524539199</v>
      </c>
      <c r="W723">
        <v>414.75</v>
      </c>
      <c r="X723">
        <v>429.9</v>
      </c>
      <c r="Y723">
        <v>414.75</v>
      </c>
      <c r="Z723">
        <v>429.9</v>
      </c>
      <c r="AA723">
        <v>398.5</v>
      </c>
      <c r="AB723">
        <v>429.9</v>
      </c>
      <c r="AC723" s="1">
        <f>(Table2[[#This Row],[Close Price]]/Table2[[#This Row],[Day Low]])-1</f>
        <v>1.5913200723327359E-2</v>
      </c>
      <c r="AD723" s="1">
        <f>(Table2[[#This Row],[Day High]]/Table2[[#This Row],[Close Price]])-1</f>
        <v>2.0291918832324507E-2</v>
      </c>
      <c r="AE723" s="1">
        <f>(Table2[[#This Row],[Close Price]]/Table2[[#This Row],[Current Week Low]])-1</f>
        <v>1.5913200723327359E-2</v>
      </c>
      <c r="AF723" s="1">
        <f>(Table2[[#This Row],[Current Week High]]/Table2[[#This Row],[Close Price]])-1</f>
        <v>2.0291918832324507E-2</v>
      </c>
      <c r="AG723" s="1">
        <f>(Table2[[#This Row],[Close Price]]/Table2[[#This Row],[Current Month Low]])-1</f>
        <v>5.7340025094102964E-2</v>
      </c>
      <c r="AH723" s="1">
        <f>(Table2[[#This Row],[Current Month High]]/Table2[[#This Row],[Close Price]])-1</f>
        <v>2.0291918832324507E-2</v>
      </c>
      <c r="AI723">
        <v>15.818203393853</v>
      </c>
      <c r="AJ723">
        <v>18.958215697346098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0.03</v>
      </c>
      <c r="AM723" t="s">
        <v>3216</v>
      </c>
      <c r="AN723">
        <v>1.07</v>
      </c>
      <c r="AO723" t="s">
        <v>3216</v>
      </c>
      <c r="AP723">
        <v>-7.2742504917760006E-2</v>
      </c>
      <c r="AQ723">
        <f>(Table2[[#This Row],[Sharpe Ratio]]-AVERAGE(Table2[Sharpe Ratio]))/_xlfn.STDEV.P(Table2[Sharpe Ratio])</f>
        <v>-1.581764267084218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647</v>
      </c>
      <c r="AT723">
        <f>_xlfn.RANK.AVG(Table2[[#This Row],[6M Return vs Nifty Z-Score]],Table2[6M Return vs Nifty Z-Score])</f>
        <v>685</v>
      </c>
      <c r="AU723">
        <f>_xlfn.RANK.AVG(Table2[[#This Row],[Sharpe Ratio Z-Score]],Table2[Sharpe Ratio Z-Score])</f>
        <v>698</v>
      </c>
      <c r="AV723">
        <f>(Table2[[#This Row],[Rank 1Y]]+Table2[[#This Row],[Rank 6M]]+Table2[[#This Row],[Rank Sharpe]])/3</f>
        <v>676.66666666666663</v>
      </c>
    </row>
    <row r="724" spans="1:48" x14ac:dyDescent="0.3">
      <c r="A724" t="s">
        <v>1468</v>
      </c>
      <c r="B724" t="s">
        <v>1469</v>
      </c>
      <c r="C724" t="s">
        <v>3174</v>
      </c>
      <c r="D724" t="s">
        <v>54</v>
      </c>
      <c r="E724">
        <v>7336.1350183280001</v>
      </c>
      <c r="F724">
        <v>224.57</v>
      </c>
      <c r="G724">
        <v>-30.0462648296831</v>
      </c>
      <c r="H724">
        <f>(Table2[[#This Row],[1Y Return vs Nifty]]-AVERAGE(Table2[1Y Return vs Nifty]))/_xlfn.STDEV.P(Table2[1Y Return vs Nifty])</f>
        <v>-0.96730359355095386</v>
      </c>
      <c r="I724">
        <v>0.84261055762876202</v>
      </c>
      <c r="J724">
        <f>(Table2[[#This Row],[1M Return vs Nifty]]-AVERAGE(Table2[1M Return vs Nifty]))/_xlfn.STDEV.P(Table2[1M Return vs Nifty])</f>
        <v>-0.16206785243413349</v>
      </c>
      <c r="K724">
        <v>-53.393337021755102</v>
      </c>
      <c r="L724">
        <f>(Table2[[#This Row],[6M Return vs Nifty]]-AVERAGE(Table2[6M Return vs Nifty]))/_xlfn.STDEV.P(Table2[6M Return vs Nifty])</f>
        <v>-2.0941760076367548</v>
      </c>
      <c r="M724">
        <v>-1.05421339838638</v>
      </c>
      <c r="N724">
        <f>(Table2[[#This Row],[1W Return vs Nifty]]-AVERAGE(Table2[1W Return vs Nifty]))/_xlfn.STDEV.P(Table2[1W Return vs Nifty])</f>
        <v>-0.26519434503949585</v>
      </c>
      <c r="O724">
        <v>224.93</v>
      </c>
      <c r="P724">
        <v>227.802497971984</v>
      </c>
      <c r="Q724">
        <v>256.695287771349</v>
      </c>
      <c r="R724">
        <v>51.478241152499201</v>
      </c>
      <c r="S724" s="1">
        <f>(Table2[[#This Row],[Close Price]]-Table2[[#This Row],[20D EMA]])/Table2[[#This Row],[20D EMA]]</f>
        <v>-1.6004979326902308E-3</v>
      </c>
      <c r="T724" s="1">
        <f>(Table2[[#This Row],[Close Price]]-Table2[[#This Row],[50D EMA]])/Table2[[#This Row],[50D EMA]]</f>
        <v>-1.4189914512621138E-2</v>
      </c>
      <c r="U724" s="1">
        <f>(Table2[[#This Row],[Close Price]]-Table2[[#This Row],[200D EMA]])/Table2[[#This Row],[200D EMA]]</f>
        <v>-0.12514950332849337</v>
      </c>
      <c r="V724">
        <v>0.92713489544468797</v>
      </c>
      <c r="W724">
        <v>0</v>
      </c>
      <c r="X724">
        <v>0</v>
      </c>
      <c r="Y724">
        <v>223.4</v>
      </c>
      <c r="Z724">
        <v>227.65</v>
      </c>
      <c r="AA724">
        <v>219.79</v>
      </c>
      <c r="AB724">
        <v>236</v>
      </c>
      <c r="AC724" s="1" t="e">
        <f>(Table2[[#This Row],[Close Price]]/Table2[[#This Row],[Day Low]])-1</f>
        <v>#DIV/0!</v>
      </c>
      <c r="AD724" s="1">
        <f>(Table2[[#This Row],[Day High]]/Table2[[#This Row],[Close Price]])-1</f>
        <v>-1</v>
      </c>
      <c r="AE724" s="1">
        <f>(Table2[[#This Row],[Close Price]]/Table2[[#This Row],[Current Week Low]])-1</f>
        <v>5.2372426141449324E-3</v>
      </c>
      <c r="AF724" s="1">
        <f>(Table2[[#This Row],[Current Week High]]/Table2[[#This Row],[Close Price]])-1</f>
        <v>1.3715099968829358E-2</v>
      </c>
      <c r="AG724" s="1">
        <f>(Table2[[#This Row],[Close Price]]/Table2[[#This Row],[Current Month Low]])-1</f>
        <v>2.1748032212566493E-2</v>
      </c>
      <c r="AH724" s="1">
        <f>(Table2[[#This Row],[Current Month High]]/Table2[[#This Row],[Close Price]])-1</f>
        <v>5.0897270338869927E-2</v>
      </c>
      <c r="AI724">
        <v>110.5356904306</v>
      </c>
      <c r="AJ724">
        <v>14.518103008669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-0.24</v>
      </c>
      <c r="AM724" t="s">
        <v>3215</v>
      </c>
      <c r="AN724">
        <v>-0.53</v>
      </c>
      <c r="AO724" t="s">
        <v>3215</v>
      </c>
      <c r="AP724">
        <v>-2.6673606513789999E-2</v>
      </c>
      <c r="AQ724">
        <f>(Table2[[#This Row],[Sharpe Ratio]]-AVERAGE(Table2[Sharpe Ratio]))/_xlfn.STDEV.P(Table2[Sharpe Ratio])</f>
        <v>-1.0458941167481679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663</v>
      </c>
      <c r="AT724">
        <f>_xlfn.RANK.AVG(Table2[[#This Row],[6M Return vs Nifty Z-Score]],Table2[6M Return vs Nifty Z-Score])</f>
        <v>737</v>
      </c>
      <c r="AU724">
        <f>_xlfn.RANK.AVG(Table2[[#This Row],[Sharpe Ratio Z-Score]],Table2[Sharpe Ratio Z-Score])</f>
        <v>634</v>
      </c>
      <c r="AV724">
        <f>(Table2[[#This Row],[Rank 1Y]]+Table2[[#This Row],[Rank 6M]]+Table2[[#This Row],[Rank Sharpe]])/3</f>
        <v>678</v>
      </c>
    </row>
    <row r="725" spans="1:48" x14ac:dyDescent="0.3">
      <c r="A725" t="s">
        <v>2287</v>
      </c>
      <c r="B725" t="s">
        <v>2288</v>
      </c>
      <c r="C725" t="s">
        <v>3184</v>
      </c>
      <c r="D725" t="s">
        <v>383</v>
      </c>
      <c r="E725">
        <v>2495.8235453759999</v>
      </c>
      <c r="F725">
        <v>215.73</v>
      </c>
      <c r="G725">
        <v>-51.384155212822002</v>
      </c>
      <c r="H725">
        <f>(Table2[[#This Row],[1Y Return vs Nifty]]-AVERAGE(Table2[1Y Return vs Nifty]))/_xlfn.STDEV.P(Table2[1Y Return vs Nifty])</f>
        <v>-1.3225503901033042</v>
      </c>
      <c r="I725">
        <v>-0.233416934414233</v>
      </c>
      <c r="J725">
        <f>(Table2[[#This Row],[1M Return vs Nifty]]-AVERAGE(Table2[1M Return vs Nifty]))/_xlfn.STDEV.P(Table2[1M Return vs Nifty])</f>
        <v>-0.26603467280241266</v>
      </c>
      <c r="K725">
        <v>-16.367679239591201</v>
      </c>
      <c r="L725">
        <f>(Table2[[#This Row],[6M Return vs Nifty]]-AVERAGE(Table2[6M Return vs Nifty]))/_xlfn.STDEV.P(Table2[6M Return vs Nifty])</f>
        <v>-0.99187615092477788</v>
      </c>
      <c r="M725">
        <v>-2.6585171581402198</v>
      </c>
      <c r="N725">
        <f>(Table2[[#This Row],[1W Return vs Nifty]]-AVERAGE(Table2[1W Return vs Nifty]))/_xlfn.STDEV.P(Table2[1W Return vs Nifty])</f>
        <v>-0.65319156829781011</v>
      </c>
      <c r="O725">
        <v>217.49</v>
      </c>
      <c r="P725">
        <v>219.16224637979201</v>
      </c>
      <c r="Q725">
        <v>249.21038377412901</v>
      </c>
      <c r="R725">
        <v>46.330918743804602</v>
      </c>
      <c r="S725" s="1">
        <f>(Table2[[#This Row],[Close Price]]-Table2[[#This Row],[20D EMA]])/Table2[[#This Row],[20D EMA]]</f>
        <v>-8.0923260839579712E-3</v>
      </c>
      <c r="T725" s="1">
        <f>(Table2[[#This Row],[Close Price]]-Table2[[#This Row],[50D EMA]])/Table2[[#This Row],[50D EMA]]</f>
        <v>-1.5660755611366518E-2</v>
      </c>
      <c r="U725" s="1">
        <f>(Table2[[#This Row],[Close Price]]-Table2[[#This Row],[200D EMA]])/Table2[[#This Row],[200D EMA]]</f>
        <v>-0.13434586178589514</v>
      </c>
      <c r="V725">
        <v>0.73785672632416099</v>
      </c>
      <c r="W725">
        <v>214.7</v>
      </c>
      <c r="X725">
        <v>218.98</v>
      </c>
      <c r="Y725">
        <v>214.7</v>
      </c>
      <c r="Z725">
        <v>218.98</v>
      </c>
      <c r="AA725">
        <v>214.7</v>
      </c>
      <c r="AB725">
        <v>232</v>
      </c>
      <c r="AC725" s="1">
        <f>(Table2[[#This Row],[Close Price]]/Table2[[#This Row],[Day Low]])-1</f>
        <v>4.7973917093619978E-3</v>
      </c>
      <c r="AD725" s="1">
        <f>(Table2[[#This Row],[Day High]]/Table2[[#This Row],[Close Price]])-1</f>
        <v>1.5065127705928605E-2</v>
      </c>
      <c r="AE725" s="1">
        <f>(Table2[[#This Row],[Close Price]]/Table2[[#This Row],[Current Week Low]])-1</f>
        <v>4.7973917093619978E-3</v>
      </c>
      <c r="AF725" s="1">
        <f>(Table2[[#This Row],[Current Week High]]/Table2[[#This Row],[Close Price]])-1</f>
        <v>1.5065127705928605E-2</v>
      </c>
      <c r="AG725" s="1">
        <f>(Table2[[#This Row],[Close Price]]/Table2[[#This Row],[Current Month Low]])-1</f>
        <v>4.7973917093619978E-3</v>
      </c>
      <c r="AH725" s="1">
        <f>(Table2[[#This Row],[Current Month High]]/Table2[[#This Row],[Close Price]])-1</f>
        <v>7.5418347007834008E-2</v>
      </c>
      <c r="AI725">
        <v>100.13442729337601</v>
      </c>
      <c r="AJ725">
        <v>12.652741514360301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-0.09</v>
      </c>
      <c r="AM725" t="s">
        <v>3215</v>
      </c>
      <c r="AN725">
        <v>-3.31</v>
      </c>
      <c r="AO725" t="s">
        <v>3215</v>
      </c>
      <c r="AP725">
        <v>-4.1684456071730998E-2</v>
      </c>
      <c r="AQ725">
        <f>(Table2[[#This Row],[Sharpe Ratio]]-AVERAGE(Table2[Sharpe Ratio]))/_xlfn.STDEV.P(Table2[Sharpe Ratio])</f>
        <v>-1.2204992514043178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722</v>
      </c>
      <c r="AT725">
        <f>_xlfn.RANK.AVG(Table2[[#This Row],[6M Return vs Nifty Z-Score]],Table2[6M Return vs Nifty Z-Score])</f>
        <v>659</v>
      </c>
      <c r="AU725">
        <f>_xlfn.RANK.AVG(Table2[[#This Row],[Sharpe Ratio Z-Score]],Table2[Sharpe Ratio Z-Score])</f>
        <v>657</v>
      </c>
      <c r="AV725">
        <f>(Table2[[#This Row],[Rank 1Y]]+Table2[[#This Row],[Rank 6M]]+Table2[[#This Row],[Rank Sharpe]])/3</f>
        <v>679.33333333333337</v>
      </c>
    </row>
    <row r="726" spans="1:48" x14ac:dyDescent="0.3">
      <c r="A726" t="s">
        <v>1352</v>
      </c>
      <c r="B726" t="s">
        <v>1353</v>
      </c>
      <c r="C726" t="s">
        <v>3179</v>
      </c>
      <c r="D726" t="s">
        <v>124</v>
      </c>
      <c r="E726">
        <v>8453.1715094499996</v>
      </c>
      <c r="F726">
        <v>689.35</v>
      </c>
      <c r="G726">
        <v>-39.868257248230599</v>
      </c>
      <c r="H726">
        <f>(Table2[[#This Row],[1Y Return vs Nifty]]-AVERAGE(Table2[1Y Return vs Nifty]))/_xlfn.STDEV.P(Table2[1Y Return vs Nifty])</f>
        <v>-1.1308263823458407</v>
      </c>
      <c r="I726">
        <v>6.6381338510889503</v>
      </c>
      <c r="J726">
        <f>(Table2[[#This Row],[1M Return vs Nifty]]-AVERAGE(Table2[1M Return vs Nifty]))/_xlfn.STDEV.P(Table2[1M Return vs Nifty])</f>
        <v>0.39790123167108671</v>
      </c>
      <c r="K726">
        <v>-13.1097251753515</v>
      </c>
      <c r="L726">
        <f>(Table2[[#This Row],[6M Return vs Nifty]]-AVERAGE(Table2[6M Return vs Nifty]))/_xlfn.STDEV.P(Table2[6M Return vs Nifty])</f>
        <v>-0.8948828086507723</v>
      </c>
      <c r="M726">
        <v>-3.5501765331764701</v>
      </c>
      <c r="N726">
        <f>(Table2[[#This Row],[1W Return vs Nifty]]-AVERAGE(Table2[1W Return vs Nifty]))/_xlfn.STDEV.P(Table2[1W Return vs Nifty])</f>
        <v>-0.86883736449004256</v>
      </c>
      <c r="O726">
        <v>693.76</v>
      </c>
      <c r="P726">
        <v>682.80612219886905</v>
      </c>
      <c r="Q726">
        <v>702.42891450316495</v>
      </c>
      <c r="R726">
        <v>56.386614934884797</v>
      </c>
      <c r="S726" s="1">
        <f>(Table2[[#This Row],[Close Price]]-Table2[[#This Row],[20D EMA]])/Table2[[#This Row],[20D EMA]]</f>
        <v>-6.3566651291512453E-3</v>
      </c>
      <c r="T726" s="1">
        <f>(Table2[[#This Row],[Close Price]]-Table2[[#This Row],[50D EMA]])/Table2[[#This Row],[50D EMA]]</f>
        <v>9.5838007135282451E-3</v>
      </c>
      <c r="U726" s="1">
        <f>(Table2[[#This Row],[Close Price]]-Table2[[#This Row],[200D EMA]])/Table2[[#This Row],[200D EMA]]</f>
        <v>-1.8619555990823315E-2</v>
      </c>
      <c r="V726">
        <v>0.79469797632139005</v>
      </c>
      <c r="W726">
        <v>686.5</v>
      </c>
      <c r="X726">
        <v>712</v>
      </c>
      <c r="Y726">
        <v>686.5</v>
      </c>
      <c r="Z726">
        <v>712</v>
      </c>
      <c r="AA726">
        <v>675</v>
      </c>
      <c r="AB726">
        <v>745</v>
      </c>
      <c r="AC726" s="1">
        <f>(Table2[[#This Row],[Close Price]]/Table2[[#This Row],[Day Low]])-1</f>
        <v>4.1514930808448369E-3</v>
      </c>
      <c r="AD726" s="1">
        <f>(Table2[[#This Row],[Day High]]/Table2[[#This Row],[Close Price]])-1</f>
        <v>3.2857039239863495E-2</v>
      </c>
      <c r="AE726" s="1">
        <f>(Table2[[#This Row],[Close Price]]/Table2[[#This Row],[Current Week Low]])-1</f>
        <v>4.1514930808448369E-3</v>
      </c>
      <c r="AF726" s="1">
        <f>(Table2[[#This Row],[Current Week High]]/Table2[[#This Row],[Close Price]])-1</f>
        <v>3.2857039239863495E-2</v>
      </c>
      <c r="AG726" s="1">
        <f>(Table2[[#This Row],[Close Price]]/Table2[[#This Row],[Current Month Low]])-1</f>
        <v>2.1259259259259311E-2</v>
      </c>
      <c r="AH726" s="1">
        <f>(Table2[[#This Row],[Current Month High]]/Table2[[#This Row],[Close Price]])-1</f>
        <v>8.072822223834053E-2</v>
      </c>
      <c r="AI726">
        <v>23.1594980778994</v>
      </c>
      <c r="AJ726">
        <v>15.1603742064817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-0.16</v>
      </c>
      <c r="AM726" t="s">
        <v>3215</v>
      </c>
      <c r="AN726">
        <v>2.6</v>
      </c>
      <c r="AO726" t="s">
        <v>3216</v>
      </c>
      <c r="AP726">
        <v>-9.6001054933272004E-2</v>
      </c>
      <c r="AQ726">
        <f>(Table2[[#This Row],[Sharpe Ratio]]-AVERAGE(Table2[Sharpe Ratio]))/_xlfn.STDEV.P(Table2[Sharpe Ratio])</f>
        <v>-1.8523060669796747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699</v>
      </c>
      <c r="AT726">
        <f>_xlfn.RANK.AVG(Table2[[#This Row],[6M Return vs Nifty Z-Score]],Table2[6M Return vs Nifty Z-Score])</f>
        <v>623</v>
      </c>
      <c r="AU726">
        <f>_xlfn.RANK.AVG(Table2[[#This Row],[Sharpe Ratio Z-Score]],Table2[Sharpe Ratio Z-Score])</f>
        <v>719</v>
      </c>
      <c r="AV726">
        <f>(Table2[[#This Row],[Rank 1Y]]+Table2[[#This Row],[Rank 6M]]+Table2[[#This Row],[Rank Sharpe]])/3</f>
        <v>680.33333333333337</v>
      </c>
    </row>
    <row r="727" spans="1:48" x14ac:dyDescent="0.3">
      <c r="A727" t="s">
        <v>1089</v>
      </c>
      <c r="B727" t="s">
        <v>1090</v>
      </c>
      <c r="C727" t="s">
        <v>3169</v>
      </c>
      <c r="D727" t="s">
        <v>21</v>
      </c>
      <c r="E727">
        <v>12275.17185312</v>
      </c>
      <c r="F727">
        <v>807.75</v>
      </c>
      <c r="G727">
        <v>-38.859567262436798</v>
      </c>
      <c r="H727">
        <f>(Table2[[#This Row],[1Y Return vs Nifty]]-AVERAGE(Table2[1Y Return vs Nifty]))/_xlfn.STDEV.P(Table2[1Y Return vs Nifty])</f>
        <v>-1.1140330686801732</v>
      </c>
      <c r="I727">
        <v>3.61581684452283</v>
      </c>
      <c r="J727">
        <f>(Table2[[#This Row],[1M Return vs Nifty]]-AVERAGE(Table2[1M Return vs Nifty]))/_xlfn.STDEV.P(Table2[1M Return vs Nifty])</f>
        <v>0.10588202989301575</v>
      </c>
      <c r="K727">
        <v>-12.641314652812101</v>
      </c>
      <c r="L727">
        <f>(Table2[[#This Row],[6M Return vs Nifty]]-AVERAGE(Table2[6M Return vs Nifty]))/_xlfn.STDEV.P(Table2[6M Return vs Nifty])</f>
        <v>-0.88093764513969242</v>
      </c>
      <c r="M727">
        <v>0.62679981956953701</v>
      </c>
      <c r="N727">
        <f>(Table2[[#This Row],[1W Return vs Nifty]]-AVERAGE(Table2[1W Return vs Nifty]))/_xlfn.STDEV.P(Table2[1W Return vs Nifty])</f>
        <v>0.1413548865894915</v>
      </c>
      <c r="O727">
        <v>805.79</v>
      </c>
      <c r="P727">
        <v>807.03607153110102</v>
      </c>
      <c r="Q727">
        <v>830.54866938519206</v>
      </c>
      <c r="R727">
        <v>64.6262776581612</v>
      </c>
      <c r="S727" s="1">
        <f>(Table2[[#This Row],[Close Price]]-Table2[[#This Row],[20D EMA]])/Table2[[#This Row],[20D EMA]]</f>
        <v>2.4323955372988451E-3</v>
      </c>
      <c r="T727" s="1">
        <f>(Table2[[#This Row],[Close Price]]-Table2[[#This Row],[50D EMA]])/Table2[[#This Row],[50D EMA]]</f>
        <v>8.8463018455237877E-4</v>
      </c>
      <c r="U727" s="1">
        <f>(Table2[[#This Row],[Close Price]]-Table2[[#This Row],[200D EMA]])/Table2[[#This Row],[200D EMA]]</f>
        <v>-2.7450130528857045E-2</v>
      </c>
      <c r="V727">
        <v>0.51141077622187303</v>
      </c>
      <c r="W727">
        <v>806.15</v>
      </c>
      <c r="X727">
        <v>824.95</v>
      </c>
      <c r="Y727">
        <v>806.15</v>
      </c>
      <c r="Z727">
        <v>824.95</v>
      </c>
      <c r="AA727">
        <v>792</v>
      </c>
      <c r="AB727">
        <v>833</v>
      </c>
      <c r="AC727" s="1">
        <f>(Table2[[#This Row],[Close Price]]/Table2[[#This Row],[Day Low]])-1</f>
        <v>1.9847422936178916E-3</v>
      </c>
      <c r="AD727" s="1">
        <f>(Table2[[#This Row],[Day High]]/Table2[[#This Row],[Close Price]])-1</f>
        <v>2.1293717115444144E-2</v>
      </c>
      <c r="AE727" s="1">
        <f>(Table2[[#This Row],[Close Price]]/Table2[[#This Row],[Current Week Low]])-1</f>
        <v>1.9847422936178916E-3</v>
      </c>
      <c r="AF727" s="1">
        <f>(Table2[[#This Row],[Current Week High]]/Table2[[#This Row],[Close Price]])-1</f>
        <v>2.1293717115444144E-2</v>
      </c>
      <c r="AG727" s="1">
        <f>(Table2[[#This Row],[Close Price]]/Table2[[#This Row],[Current Month Low]])-1</f>
        <v>1.9886363636363535E-2</v>
      </c>
      <c r="AH727" s="1">
        <f>(Table2[[#This Row],[Current Month High]]/Table2[[#This Row],[Close Price]])-1</f>
        <v>3.1259671928195676E-2</v>
      </c>
      <c r="AI727">
        <v>18.9724543484989</v>
      </c>
      <c r="AJ727">
        <v>9.0080971659919093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-0.18</v>
      </c>
      <c r="AM727" t="s">
        <v>3215</v>
      </c>
      <c r="AN727">
        <v>0.55000000000000004</v>
      </c>
      <c r="AO727" t="s">
        <v>3216</v>
      </c>
      <c r="AP727">
        <v>-0.15305597335811999</v>
      </c>
      <c r="AQ727">
        <f>(Table2[[#This Row],[Sharpe Ratio]]-AVERAGE(Table2[Sharpe Ratio]))/_xlfn.STDEV.P(Table2[Sharpe Ratio])</f>
        <v>-2.5159648209971062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695</v>
      </c>
      <c r="AT727">
        <f>_xlfn.RANK.AVG(Table2[[#This Row],[6M Return vs Nifty Z-Score]],Table2[6M Return vs Nifty Z-Score])</f>
        <v>617</v>
      </c>
      <c r="AU727">
        <f>_xlfn.RANK.AVG(Table2[[#This Row],[Sharpe Ratio Z-Score]],Table2[Sharpe Ratio Z-Score])</f>
        <v>738</v>
      </c>
      <c r="AV727">
        <f>(Table2[[#This Row],[Rank 1Y]]+Table2[[#This Row],[Rank 6M]]+Table2[[#This Row],[Rank Sharpe]])/3</f>
        <v>683.33333333333337</v>
      </c>
    </row>
    <row r="728" spans="1:48" x14ac:dyDescent="0.3">
      <c r="A728" t="s">
        <v>1450</v>
      </c>
      <c r="B728" t="s">
        <v>1451</v>
      </c>
      <c r="C728" t="s">
        <v>3170</v>
      </c>
      <c r="D728" t="s">
        <v>24</v>
      </c>
      <c r="E728">
        <v>7556.5313848799997</v>
      </c>
      <c r="F728">
        <v>477.2</v>
      </c>
      <c r="G728">
        <v>-39.079982591651003</v>
      </c>
      <c r="H728">
        <f>(Table2[[#This Row],[1Y Return vs Nifty]]-AVERAGE(Table2[1Y Return vs Nifty]))/_xlfn.STDEV.P(Table2[1Y Return vs Nifty])</f>
        <v>-1.1177026835393935</v>
      </c>
      <c r="I728">
        <v>2.3758957041666902</v>
      </c>
      <c r="J728">
        <f>(Table2[[#This Row],[1M Return vs Nifty]]-AVERAGE(Table2[1M Return vs Nifty]))/_xlfn.STDEV.P(Table2[1M Return vs Nifty])</f>
        <v>-1.392035380396859E-2</v>
      </c>
      <c r="K728">
        <v>-13.085135936637</v>
      </c>
      <c r="L728">
        <f>(Table2[[#This Row],[6M Return vs Nifty]]-AVERAGE(Table2[6M Return vs Nifty]))/_xlfn.STDEV.P(Table2[6M Return vs Nifty])</f>
        <v>-0.89415075644872588</v>
      </c>
      <c r="M728">
        <v>-3.705577410309</v>
      </c>
      <c r="N728">
        <f>(Table2[[#This Row],[1W Return vs Nifty]]-AVERAGE(Table2[1W Return vs Nifty]))/_xlfn.STDEV.P(Table2[1W Return vs Nifty])</f>
        <v>-0.90642071393539925</v>
      </c>
      <c r="O728">
        <v>471.58</v>
      </c>
      <c r="P728">
        <v>467.78865045259403</v>
      </c>
      <c r="Q728">
        <v>478.11115523173999</v>
      </c>
      <c r="R728">
        <v>56.591712832865802</v>
      </c>
      <c r="S728" s="1">
        <f>(Table2[[#This Row],[Close Price]]-Table2[[#This Row],[20D EMA]])/Table2[[#This Row],[20D EMA]]</f>
        <v>1.1917384112981901E-2</v>
      </c>
      <c r="T728" s="1">
        <f>(Table2[[#This Row],[Close Price]]-Table2[[#This Row],[50D EMA]])/Table2[[#This Row],[50D EMA]]</f>
        <v>2.0118806940485432E-2</v>
      </c>
      <c r="U728" s="1">
        <f>(Table2[[#This Row],[Close Price]]-Table2[[#This Row],[200D EMA]])/Table2[[#This Row],[200D EMA]]</f>
        <v>-1.905739328124149E-3</v>
      </c>
      <c r="V728">
        <v>0.75394112221378995</v>
      </c>
      <c r="W728">
        <v>477.2</v>
      </c>
      <c r="X728">
        <v>483.75</v>
      </c>
      <c r="Y728">
        <v>477.2</v>
      </c>
      <c r="Z728">
        <v>483.75</v>
      </c>
      <c r="AA728">
        <v>464</v>
      </c>
      <c r="AB728">
        <v>489</v>
      </c>
      <c r="AC728" s="1">
        <f>(Table2[[#This Row],[Close Price]]/Table2[[#This Row],[Day Low]])-1</f>
        <v>0</v>
      </c>
      <c r="AD728" s="1">
        <f>(Table2[[#This Row],[Day High]]/Table2[[#This Row],[Close Price]])-1</f>
        <v>1.3725901089689962E-2</v>
      </c>
      <c r="AE728" s="1">
        <f>(Table2[[#This Row],[Close Price]]/Table2[[#This Row],[Current Week Low]])-1</f>
        <v>0</v>
      </c>
      <c r="AF728" s="1">
        <f>(Table2[[#This Row],[Current Week High]]/Table2[[#This Row],[Close Price]])-1</f>
        <v>1.3725901089689962E-2</v>
      </c>
      <c r="AG728" s="1">
        <f>(Table2[[#This Row],[Close Price]]/Table2[[#This Row],[Current Month Low]])-1</f>
        <v>2.8448275862068995E-2</v>
      </c>
      <c r="AH728" s="1">
        <f>(Table2[[#This Row],[Current Month High]]/Table2[[#This Row],[Close Price]])-1</f>
        <v>2.4727577535624601E-2</v>
      </c>
      <c r="AI728">
        <v>25.733445096395599</v>
      </c>
      <c r="AJ728">
        <v>8.9373359205570093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0.02</v>
      </c>
      <c r="AM728" t="s">
        <v>3216</v>
      </c>
      <c r="AN728">
        <v>2.6</v>
      </c>
      <c r="AO728" t="s">
        <v>3216</v>
      </c>
      <c r="AP728">
        <v>-0.12138581471932899</v>
      </c>
      <c r="AQ728">
        <f>(Table2[[#This Row],[Sharpe Ratio]]-AVERAGE(Table2[Sharpe Ratio]))/_xlfn.STDEV.P(Table2[Sharpe Ratio])</f>
        <v>-2.1475797877341227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696</v>
      </c>
      <c r="AT728">
        <f>_xlfn.RANK.AVG(Table2[[#This Row],[6M Return vs Nifty Z-Score]],Table2[6M Return vs Nifty Z-Score])</f>
        <v>621</v>
      </c>
      <c r="AU728">
        <f>_xlfn.RANK.AVG(Table2[[#This Row],[Sharpe Ratio Z-Score]],Table2[Sharpe Ratio Z-Score])</f>
        <v>733</v>
      </c>
      <c r="AV728">
        <f>(Table2[[#This Row],[Rank 1Y]]+Table2[[#This Row],[Rank 6M]]+Table2[[#This Row],[Rank Sharpe]])/3</f>
        <v>683.33333333333337</v>
      </c>
    </row>
    <row r="729" spans="1:48" x14ac:dyDescent="0.3">
      <c r="A729" t="s">
        <v>1679</v>
      </c>
      <c r="B729" t="s">
        <v>1680</v>
      </c>
      <c r="C729" t="s">
        <v>3179</v>
      </c>
      <c r="D729" t="s">
        <v>493</v>
      </c>
      <c r="E729">
        <v>5205.694997394</v>
      </c>
      <c r="F729">
        <v>105.74</v>
      </c>
      <c r="G729">
        <v>-40.538572693551501</v>
      </c>
      <c r="H729">
        <f>(Table2[[#This Row],[1Y Return vs Nifty]]-AVERAGE(Table2[1Y Return vs Nifty]))/_xlfn.STDEV.P(Table2[1Y Return vs Nifty])</f>
        <v>-1.1419862210343918</v>
      </c>
      <c r="I729">
        <v>-6.4679380925434096</v>
      </c>
      <c r="J729">
        <f>(Table2[[#This Row],[1M Return vs Nifty]]-AVERAGE(Table2[1M Return vs Nifty]))/_xlfn.STDEV.P(Table2[1M Return vs Nifty])</f>
        <v>-0.86842015655876281</v>
      </c>
      <c r="K729">
        <v>-13.6829425345726</v>
      </c>
      <c r="L729">
        <f>(Table2[[#This Row],[6M Return vs Nifty]]-AVERAGE(Table2[6M Return vs Nifty]))/_xlfn.STDEV.P(Table2[6M Return vs Nifty])</f>
        <v>-0.91194820196941895</v>
      </c>
      <c r="M729">
        <v>-4.5215750895972899</v>
      </c>
      <c r="N729">
        <f>(Table2[[#This Row],[1W Return vs Nifty]]-AVERAGE(Table2[1W Return vs Nifty]))/_xlfn.STDEV.P(Table2[1W Return vs Nifty])</f>
        <v>-1.1037679007285437</v>
      </c>
      <c r="O729">
        <v>107.33</v>
      </c>
      <c r="P729">
        <v>107.797303196146</v>
      </c>
      <c r="Q729">
        <v>108.592170945749</v>
      </c>
      <c r="R729">
        <v>32.906274466674198</v>
      </c>
      <c r="S729" s="1">
        <f>(Table2[[#This Row],[Close Price]]-Table2[[#This Row],[20D EMA]])/Table2[[#This Row],[20D EMA]]</f>
        <v>-1.4814124662256624E-2</v>
      </c>
      <c r="T729" s="1">
        <f>(Table2[[#This Row],[Close Price]]-Table2[[#This Row],[50D EMA]])/Table2[[#This Row],[50D EMA]]</f>
        <v>-1.9084922675686771E-2</v>
      </c>
      <c r="U729" s="1">
        <f>(Table2[[#This Row],[Close Price]]-Table2[[#This Row],[200D EMA]])/Table2[[#This Row],[200D EMA]]</f>
        <v>-2.6264977676649547E-2</v>
      </c>
      <c r="V729">
        <v>0.62068626446890296</v>
      </c>
      <c r="W729">
        <v>104.5</v>
      </c>
      <c r="X729">
        <v>106.69</v>
      </c>
      <c r="Y729">
        <v>104.5</v>
      </c>
      <c r="Z729">
        <v>106.69</v>
      </c>
      <c r="AA729">
        <v>104</v>
      </c>
      <c r="AB729">
        <v>112.4</v>
      </c>
      <c r="AC729" s="1">
        <f>(Table2[[#This Row],[Close Price]]/Table2[[#This Row],[Day Low]])-1</f>
        <v>1.1866028708134024E-2</v>
      </c>
      <c r="AD729" s="1">
        <f>(Table2[[#This Row],[Day High]]/Table2[[#This Row],[Close Price]])-1</f>
        <v>8.9843011159447261E-3</v>
      </c>
      <c r="AE729" s="1">
        <f>(Table2[[#This Row],[Close Price]]/Table2[[#This Row],[Current Week Low]])-1</f>
        <v>1.1866028708134024E-2</v>
      </c>
      <c r="AF729" s="1">
        <f>(Table2[[#This Row],[Current Week High]]/Table2[[#This Row],[Close Price]])-1</f>
        <v>8.9843011159447261E-3</v>
      </c>
      <c r="AG729" s="1">
        <f>(Table2[[#This Row],[Close Price]]/Table2[[#This Row],[Current Month Low]])-1</f>
        <v>1.6730769230769216E-2</v>
      </c>
      <c r="AH729" s="1">
        <f>(Table2[[#This Row],[Current Month High]]/Table2[[#This Row],[Close Price]])-1</f>
        <v>6.2984679402307675E-2</v>
      </c>
      <c r="AI729">
        <v>26.442216758085799</v>
      </c>
      <c r="AJ729">
        <v>15.5628415300546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-0.03</v>
      </c>
      <c r="AM729" t="s">
        <v>3215</v>
      </c>
      <c r="AN729">
        <v>-4</v>
      </c>
      <c r="AO729" t="s">
        <v>3215</v>
      </c>
      <c r="AP729">
        <v>-0.10333344591737501</v>
      </c>
      <c r="AQ729">
        <f>(Table2[[#This Row],[Sharpe Ratio]]-AVERAGE(Table2[Sharpe Ratio]))/_xlfn.STDEV.P(Table2[Sharpe Ratio])</f>
        <v>-1.937595917510057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700</v>
      </c>
      <c r="AT729">
        <f>_xlfn.RANK.AVG(Table2[[#This Row],[6M Return vs Nifty Z-Score]],Table2[6M Return vs Nifty Z-Score])</f>
        <v>632</v>
      </c>
      <c r="AU729">
        <f>_xlfn.RANK.AVG(Table2[[#This Row],[Sharpe Ratio Z-Score]],Table2[Sharpe Ratio Z-Score])</f>
        <v>724</v>
      </c>
      <c r="AV729">
        <f>(Table2[[#This Row],[Rank 1Y]]+Table2[[#This Row],[Rank 6M]]+Table2[[#This Row],[Rank Sharpe]])/3</f>
        <v>685.33333333333337</v>
      </c>
    </row>
    <row r="730" spans="1:48" x14ac:dyDescent="0.3">
      <c r="A730" t="s">
        <v>1827</v>
      </c>
      <c r="B730" t="s">
        <v>1828</v>
      </c>
      <c r="C730" t="s">
        <v>3170</v>
      </c>
      <c r="D730" t="s">
        <v>51</v>
      </c>
      <c r="E730">
        <v>4279.3782171599996</v>
      </c>
      <c r="F730">
        <v>601.15</v>
      </c>
      <c r="G730">
        <v>-48.086907503645101</v>
      </c>
      <c r="H730">
        <f>(Table2[[#This Row],[1Y Return vs Nifty]]-AVERAGE(Table2[1Y Return vs Nifty]))/_xlfn.STDEV.P(Table2[1Y Return vs Nifty])</f>
        <v>-1.267655709087872</v>
      </c>
      <c r="I730">
        <v>-2.7540007290795598</v>
      </c>
      <c r="J730">
        <f>(Table2[[#This Row],[1M Return vs Nifty]]-AVERAGE(Table2[1M Return vs Nifty]))/_xlfn.STDEV.P(Table2[1M Return vs Nifty])</f>
        <v>-0.50957592480668246</v>
      </c>
      <c r="K730">
        <v>-44.626227661092997</v>
      </c>
      <c r="L730">
        <f>(Table2[[#This Row],[6M Return vs Nifty]]-AVERAGE(Table2[6M Return vs Nifty]))/_xlfn.STDEV.P(Table2[6M Return vs Nifty])</f>
        <v>-1.8331682640635554</v>
      </c>
      <c r="M730">
        <v>-3.6580796154197102</v>
      </c>
      <c r="N730">
        <f>(Table2[[#This Row],[1W Return vs Nifty]]-AVERAGE(Table2[1W Return vs Nifty]))/_xlfn.STDEV.P(Table2[1W Return vs Nifty])</f>
        <v>-0.89493348003976525</v>
      </c>
      <c r="O730">
        <v>613.71</v>
      </c>
      <c r="P730">
        <v>648.24454595371697</v>
      </c>
      <c r="Q730">
        <v>763.99432566138296</v>
      </c>
      <c r="R730">
        <v>36.034023036670099</v>
      </c>
      <c r="S730" s="1">
        <f>(Table2[[#This Row],[Close Price]]-Table2[[#This Row],[20D EMA]])/Table2[[#This Row],[20D EMA]]</f>
        <v>-2.0465692265076434E-2</v>
      </c>
      <c r="T730" s="1">
        <f>(Table2[[#This Row],[Close Price]]-Table2[[#This Row],[50D EMA]])/Table2[[#This Row],[50D EMA]]</f>
        <v>-7.2649351618423674E-2</v>
      </c>
      <c r="U730" s="1">
        <f>(Table2[[#This Row],[Close Price]]-Table2[[#This Row],[200D EMA]])/Table2[[#This Row],[200D EMA]]</f>
        <v>-0.21314860620255277</v>
      </c>
      <c r="V730">
        <v>0.63704208587831301</v>
      </c>
      <c r="W730">
        <v>600</v>
      </c>
      <c r="X730">
        <v>618.79999999999995</v>
      </c>
      <c r="Y730">
        <v>600</v>
      </c>
      <c r="Z730">
        <v>618.79999999999995</v>
      </c>
      <c r="AA730">
        <v>597</v>
      </c>
      <c r="AB730">
        <v>636.29999999999995</v>
      </c>
      <c r="AC730" s="1">
        <f>(Table2[[#This Row],[Close Price]]/Table2[[#This Row],[Day Low]])-1</f>
        <v>1.9166666666665666E-3</v>
      </c>
      <c r="AD730" s="1">
        <f>(Table2[[#This Row],[Day High]]/Table2[[#This Row],[Close Price]])-1</f>
        <v>2.9360392580886518E-2</v>
      </c>
      <c r="AE730" s="1">
        <f>(Table2[[#This Row],[Close Price]]/Table2[[#This Row],[Current Week Low]])-1</f>
        <v>1.9166666666665666E-3</v>
      </c>
      <c r="AF730" s="1">
        <f>(Table2[[#This Row],[Current Week High]]/Table2[[#This Row],[Close Price]])-1</f>
        <v>2.9360392580886518E-2</v>
      </c>
      <c r="AG730" s="1">
        <f>(Table2[[#This Row],[Close Price]]/Table2[[#This Row],[Current Month Low]])-1</f>
        <v>6.951423785594546E-3</v>
      </c>
      <c r="AH730" s="1">
        <f>(Table2[[#This Row],[Current Month High]]/Table2[[#This Row],[Close Price]])-1</f>
        <v>5.8471263411794094E-2</v>
      </c>
      <c r="AI730">
        <v>106.803626382766</v>
      </c>
      <c r="AJ730">
        <v>2.5240897075125601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-0.15</v>
      </c>
      <c r="AM730" t="s">
        <v>3215</v>
      </c>
      <c r="AN730">
        <v>-2.83</v>
      </c>
      <c r="AO730" t="s">
        <v>3215</v>
      </c>
      <c r="AP730">
        <v>-1.2783040803994001E-2</v>
      </c>
      <c r="AQ730">
        <f>(Table2[[#This Row],[Sharpe Ratio]]-AVERAGE(Table2[Sharpe Ratio]))/_xlfn.STDEV.P(Table2[Sharpe Ratio])</f>
        <v>-0.88432004415172583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717</v>
      </c>
      <c r="AT730">
        <f>_xlfn.RANK.AVG(Table2[[#This Row],[6M Return vs Nifty Z-Score]],Table2[6M Return vs Nifty Z-Score])</f>
        <v>735</v>
      </c>
      <c r="AU730">
        <f>_xlfn.RANK.AVG(Table2[[#This Row],[Sharpe Ratio Z-Score]],Table2[Sharpe Ratio Z-Score])</f>
        <v>604</v>
      </c>
      <c r="AV730">
        <f>(Table2[[#This Row],[Rank 1Y]]+Table2[[#This Row],[Rank 6M]]+Table2[[#This Row],[Rank Sharpe]])/3</f>
        <v>685.33333333333337</v>
      </c>
    </row>
    <row r="731" spans="1:48" x14ac:dyDescent="0.3">
      <c r="A731" t="s">
        <v>574</v>
      </c>
      <c r="B731" t="s">
        <v>575</v>
      </c>
      <c r="C731" t="s">
        <v>3178</v>
      </c>
      <c r="D731" t="s">
        <v>75</v>
      </c>
      <c r="E731">
        <v>35673.434512090003</v>
      </c>
      <c r="F731">
        <v>1856.55</v>
      </c>
      <c r="G731">
        <v>-47.349496025708099</v>
      </c>
      <c r="H731">
        <f>(Table2[[#This Row],[1Y Return vs Nifty]]-AVERAGE(Table2[1Y Return vs Nifty]))/_xlfn.STDEV.P(Table2[1Y Return vs Nifty])</f>
        <v>-1.2553788128917487</v>
      </c>
      <c r="I731">
        <v>6.0179166099077701</v>
      </c>
      <c r="J731">
        <f>(Table2[[#This Row],[1M Return vs Nifty]]-AVERAGE(Table2[1M Return vs Nifty]))/_xlfn.STDEV.P(Table2[1M Return vs Nifty])</f>
        <v>0.33797524002122192</v>
      </c>
      <c r="K731">
        <v>-16.765022060349601</v>
      </c>
      <c r="L731">
        <f>(Table2[[#This Row],[6M Return vs Nifty]]-AVERAGE(Table2[6M Return vs Nifty]))/_xlfn.STDEV.P(Table2[6M Return vs Nifty])</f>
        <v>-1.003705540613528</v>
      </c>
      <c r="M731">
        <v>0.59333261675325599</v>
      </c>
      <c r="N731">
        <f>(Table2[[#This Row],[1W Return vs Nifty]]-AVERAGE(Table2[1W Return vs Nifty]))/_xlfn.STDEV.P(Table2[1W Return vs Nifty])</f>
        <v>0.13326091954366703</v>
      </c>
      <c r="O731">
        <v>1863.04</v>
      </c>
      <c r="P731">
        <v>1842.36719256163</v>
      </c>
      <c r="Q731">
        <v>1920.78685080694</v>
      </c>
      <c r="R731">
        <v>63.244967106477702</v>
      </c>
      <c r="S731" s="1">
        <f>(Table2[[#This Row],[Close Price]]-Table2[[#This Row],[20D EMA]])/Table2[[#This Row],[20D EMA]]</f>
        <v>-3.4835537615939588E-3</v>
      </c>
      <c r="T731" s="1">
        <f>(Table2[[#This Row],[Close Price]]-Table2[[#This Row],[50D EMA]])/Table2[[#This Row],[50D EMA]]</f>
        <v>7.6981437227234793E-3</v>
      </c>
      <c r="U731" s="1">
        <f>(Table2[[#This Row],[Close Price]]-Table2[[#This Row],[200D EMA]])/Table2[[#This Row],[200D EMA]]</f>
        <v>-3.3442987586026839E-2</v>
      </c>
      <c r="V731">
        <v>0.49986176495831602</v>
      </c>
      <c r="W731">
        <v>1851.6</v>
      </c>
      <c r="X731">
        <v>1917.4</v>
      </c>
      <c r="Y731">
        <v>1851.6</v>
      </c>
      <c r="Z731">
        <v>1917.4</v>
      </c>
      <c r="AA731">
        <v>1833.1</v>
      </c>
      <c r="AB731">
        <v>1945.85</v>
      </c>
      <c r="AC731" s="1">
        <f>(Table2[[#This Row],[Close Price]]/Table2[[#This Row],[Day Low]])-1</f>
        <v>2.6733635774465192E-3</v>
      </c>
      <c r="AD731" s="1">
        <f>(Table2[[#This Row],[Day High]]/Table2[[#This Row],[Close Price]])-1</f>
        <v>3.2775847674449965E-2</v>
      </c>
      <c r="AE731" s="1">
        <f>(Table2[[#This Row],[Close Price]]/Table2[[#This Row],[Current Week Low]])-1</f>
        <v>2.6733635774465192E-3</v>
      </c>
      <c r="AF731" s="1">
        <f>(Table2[[#This Row],[Current Week High]]/Table2[[#This Row],[Close Price]])-1</f>
        <v>3.2775847674449965E-2</v>
      </c>
      <c r="AG731" s="1">
        <f>(Table2[[#This Row],[Close Price]]/Table2[[#This Row],[Current Month Low]])-1</f>
        <v>1.2792537232011458E-2</v>
      </c>
      <c r="AH731" s="1">
        <f>(Table2[[#This Row],[Current Month High]]/Table2[[#This Row],[Close Price]])-1</f>
        <v>4.8099970375158119E-2</v>
      </c>
      <c r="AI731">
        <v>30.925641647141099</v>
      </c>
      <c r="AJ731">
        <v>12.422792781882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0.01</v>
      </c>
      <c r="AM731" t="s">
        <v>3216</v>
      </c>
      <c r="AN731">
        <v>0.59</v>
      </c>
      <c r="AO731" t="s">
        <v>3216</v>
      </c>
      <c r="AP731">
        <v>-6.1838463839385002E-2</v>
      </c>
      <c r="AQ731">
        <f>(Table2[[#This Row],[Sharpe Ratio]]-AVERAGE(Table2[Sharpe Ratio]))/_xlfn.STDEV.P(Table2[Sharpe Ratio])</f>
        <v>-1.4549292366326163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713</v>
      </c>
      <c r="AT731">
        <f>_xlfn.RANK.AVG(Table2[[#This Row],[6M Return vs Nifty Z-Score]],Table2[6M Return vs Nifty Z-Score])</f>
        <v>664</v>
      </c>
      <c r="AU731">
        <f>_xlfn.RANK.AVG(Table2[[#This Row],[Sharpe Ratio Z-Score]],Table2[Sharpe Ratio Z-Score])</f>
        <v>679</v>
      </c>
      <c r="AV731">
        <f>(Table2[[#This Row],[Rank 1Y]]+Table2[[#This Row],[Rank 6M]]+Table2[[#This Row],[Rank Sharpe]])/3</f>
        <v>685.33333333333337</v>
      </c>
    </row>
    <row r="732" spans="1:48" x14ac:dyDescent="0.3">
      <c r="A732" t="s">
        <v>1209</v>
      </c>
      <c r="B732" t="s">
        <v>1210</v>
      </c>
      <c r="C732" t="s">
        <v>3180</v>
      </c>
      <c r="D732" t="s">
        <v>1211</v>
      </c>
      <c r="E732">
        <v>10086.569758095</v>
      </c>
      <c r="F732">
        <v>928.75</v>
      </c>
      <c r="G732">
        <v>-44.885613381297702</v>
      </c>
      <c r="H732">
        <f>(Table2[[#This Row],[1Y Return vs Nifty]]-AVERAGE(Table2[1Y Return vs Nifty]))/_xlfn.STDEV.P(Table2[1Y Return vs Nifty])</f>
        <v>-1.2143585245318753</v>
      </c>
      <c r="I732">
        <v>-1.97930880562179</v>
      </c>
      <c r="J732">
        <f>(Table2[[#This Row],[1M Return vs Nifty]]-AVERAGE(Table2[1M Return vs Nifty]))/_xlfn.STDEV.P(Table2[1M Return vs Nifty])</f>
        <v>-0.43472443946594141</v>
      </c>
      <c r="K732">
        <v>-18.984897908952</v>
      </c>
      <c r="L732">
        <f>(Table2[[#This Row],[6M Return vs Nifty]]-AVERAGE(Table2[6M Return vs Nifty]))/_xlfn.STDEV.P(Table2[6M Return vs Nifty])</f>
        <v>-1.0697940040306875</v>
      </c>
      <c r="M732">
        <v>-3.2906996860657598</v>
      </c>
      <c r="N732">
        <f>(Table2[[#This Row],[1W Return vs Nifty]]-AVERAGE(Table2[1W Return vs Nifty]))/_xlfn.STDEV.P(Table2[1W Return vs Nifty])</f>
        <v>-0.80608347791046786</v>
      </c>
      <c r="O732">
        <v>934.53</v>
      </c>
      <c r="P732">
        <v>947.34631409335202</v>
      </c>
      <c r="Q732">
        <v>1002.68687426011</v>
      </c>
      <c r="R732">
        <v>43.1458708039412</v>
      </c>
      <c r="S732" s="1">
        <f>(Table2[[#This Row],[Close Price]]-Table2[[#This Row],[20D EMA]])/Table2[[#This Row],[20D EMA]]</f>
        <v>-6.184927182647933E-3</v>
      </c>
      <c r="T732" s="1">
        <f>(Table2[[#This Row],[Close Price]]-Table2[[#This Row],[50D EMA]])/Table2[[#This Row],[50D EMA]]</f>
        <v>-1.9629900720255011E-2</v>
      </c>
      <c r="U732" s="1">
        <f>(Table2[[#This Row],[Close Price]]-Table2[[#This Row],[200D EMA]])/Table2[[#This Row],[200D EMA]]</f>
        <v>-7.3738747517432673E-2</v>
      </c>
      <c r="V732">
        <v>0.63437285158676604</v>
      </c>
      <c r="W732">
        <v>925.15</v>
      </c>
      <c r="X732">
        <v>932.75</v>
      </c>
      <c r="Y732">
        <v>925.15</v>
      </c>
      <c r="Z732">
        <v>932.75</v>
      </c>
      <c r="AA732">
        <v>917</v>
      </c>
      <c r="AB732">
        <v>965</v>
      </c>
      <c r="AC732" s="1">
        <f>(Table2[[#This Row],[Close Price]]/Table2[[#This Row],[Day Low]])-1</f>
        <v>3.8912608766146217E-3</v>
      </c>
      <c r="AD732" s="1">
        <f>(Table2[[#This Row],[Day High]]/Table2[[#This Row],[Close Price]])-1</f>
        <v>4.3068640646028999E-3</v>
      </c>
      <c r="AE732" s="1">
        <f>(Table2[[#This Row],[Close Price]]/Table2[[#This Row],[Current Week Low]])-1</f>
        <v>3.8912608766146217E-3</v>
      </c>
      <c r="AF732" s="1">
        <f>(Table2[[#This Row],[Current Week High]]/Table2[[#This Row],[Close Price]])-1</f>
        <v>4.3068640646028999E-3</v>
      </c>
      <c r="AG732" s="1">
        <f>(Table2[[#This Row],[Close Price]]/Table2[[#This Row],[Current Month Low]])-1</f>
        <v>1.2813522355507034E-2</v>
      </c>
      <c r="AH732" s="1">
        <f>(Table2[[#This Row],[Current Month High]]/Table2[[#This Row],[Close Price]])-1</f>
        <v>3.9030955585464433E-2</v>
      </c>
      <c r="AI732">
        <v>39.650067294750997</v>
      </c>
      <c r="AJ732">
        <v>8.7529274004683799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-0.12</v>
      </c>
      <c r="AM732" t="s">
        <v>3215</v>
      </c>
      <c r="AN732">
        <v>7.0000000000000007E-2</v>
      </c>
      <c r="AO732" t="s">
        <v>3216</v>
      </c>
      <c r="AP732">
        <v>-6.5978440382865003E-2</v>
      </c>
      <c r="AQ732">
        <f>(Table2[[#This Row],[Sharpe Ratio]]-AVERAGE(Table2[Sharpe Ratio]))/_xlfn.STDEV.P(Table2[Sharpe Ratio])</f>
        <v>-1.5030851493980752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709</v>
      </c>
      <c r="AT732">
        <f>_xlfn.RANK.AVG(Table2[[#This Row],[6M Return vs Nifty Z-Score]],Table2[6M Return vs Nifty Z-Score])</f>
        <v>676</v>
      </c>
      <c r="AU732">
        <f>_xlfn.RANK.AVG(Table2[[#This Row],[Sharpe Ratio Z-Score]],Table2[Sharpe Ratio Z-Score])</f>
        <v>684</v>
      </c>
      <c r="AV732">
        <f>(Table2[[#This Row],[Rank 1Y]]+Table2[[#This Row],[Rank 6M]]+Table2[[#This Row],[Rank Sharpe]])/3</f>
        <v>689.66666666666663</v>
      </c>
    </row>
    <row r="733" spans="1:48" x14ac:dyDescent="0.3">
      <c r="A733" t="s">
        <v>1354</v>
      </c>
      <c r="B733" t="s">
        <v>1355</v>
      </c>
      <c r="C733" t="s">
        <v>3184</v>
      </c>
      <c r="D733" t="s">
        <v>467</v>
      </c>
      <c r="E733">
        <v>8449.5825478400002</v>
      </c>
      <c r="F733">
        <v>764.65</v>
      </c>
      <c r="G733">
        <v>-44.320699886510397</v>
      </c>
      <c r="H733">
        <f>(Table2[[#This Row],[1Y Return vs Nifty]]-AVERAGE(Table2[1Y Return vs Nifty]))/_xlfn.STDEV.P(Table2[1Y Return vs Nifty])</f>
        <v>-1.2049534846826238</v>
      </c>
      <c r="I733">
        <v>-4.9630169344142301</v>
      </c>
      <c r="J733">
        <f>(Table2[[#This Row],[1M Return vs Nifty]]-AVERAGE(Table2[1M Return vs Nifty]))/_xlfn.STDEV.P(Table2[1M Return vs Nifty])</f>
        <v>-0.72301321401069341</v>
      </c>
      <c r="K733">
        <v>-31.355349753450199</v>
      </c>
      <c r="L733">
        <f>(Table2[[#This Row],[6M Return vs Nifty]]-AVERAGE(Table2[6M Return vs Nifty]))/_xlfn.STDEV.P(Table2[6M Return vs Nifty])</f>
        <v>-1.4380777324624214</v>
      </c>
      <c r="M733">
        <v>-1.0277054119018201</v>
      </c>
      <c r="N733">
        <f>(Table2[[#This Row],[1W Return vs Nifty]]-AVERAGE(Table2[1W Return vs Nifty]))/_xlfn.STDEV.P(Table2[1W Return vs Nifty])</f>
        <v>-0.25878344866924968</v>
      </c>
      <c r="O733">
        <v>773.67</v>
      </c>
      <c r="P733">
        <v>779.36151530808695</v>
      </c>
      <c r="Q733">
        <v>834.15804018111396</v>
      </c>
      <c r="R733">
        <v>43.864474449933198</v>
      </c>
      <c r="S733" s="1">
        <f>(Table2[[#This Row],[Close Price]]-Table2[[#This Row],[20D EMA]])/Table2[[#This Row],[20D EMA]]</f>
        <v>-1.165871754107046E-2</v>
      </c>
      <c r="T733" s="1">
        <f>(Table2[[#This Row],[Close Price]]-Table2[[#This Row],[50D EMA]])/Table2[[#This Row],[50D EMA]]</f>
        <v>-1.8876368692995329E-2</v>
      </c>
      <c r="U733" s="1">
        <f>(Table2[[#This Row],[Close Price]]-Table2[[#This Row],[200D EMA]])/Table2[[#This Row],[200D EMA]]</f>
        <v>-8.3327183618612924E-2</v>
      </c>
      <c r="V733">
        <v>0.34286842028759301</v>
      </c>
      <c r="W733">
        <v>762.3</v>
      </c>
      <c r="X733">
        <v>770.7</v>
      </c>
      <c r="Y733">
        <v>762.3</v>
      </c>
      <c r="Z733">
        <v>770.7</v>
      </c>
      <c r="AA733">
        <v>756.35</v>
      </c>
      <c r="AB733">
        <v>785.5</v>
      </c>
      <c r="AC733" s="1">
        <f>(Table2[[#This Row],[Close Price]]/Table2[[#This Row],[Day Low]])-1</f>
        <v>3.0827758100486768E-3</v>
      </c>
      <c r="AD733" s="1">
        <f>(Table2[[#This Row],[Day High]]/Table2[[#This Row],[Close Price]])-1</f>
        <v>7.9121166546787247E-3</v>
      </c>
      <c r="AE733" s="1">
        <f>(Table2[[#This Row],[Close Price]]/Table2[[#This Row],[Current Week Low]])-1</f>
        <v>3.0827758100486768E-3</v>
      </c>
      <c r="AF733" s="1">
        <f>(Table2[[#This Row],[Current Week High]]/Table2[[#This Row],[Close Price]])-1</f>
        <v>7.9121166546787247E-3</v>
      </c>
      <c r="AG733" s="1">
        <f>(Table2[[#This Row],[Close Price]]/Table2[[#This Row],[Current Month Low]])-1</f>
        <v>1.0973755536457963E-2</v>
      </c>
      <c r="AH733" s="1">
        <f>(Table2[[#This Row],[Current Month High]]/Table2[[#This Row],[Close Price]])-1</f>
        <v>2.7267377231413148E-2</v>
      </c>
      <c r="AI733">
        <v>44.680572811090002</v>
      </c>
      <c r="AJ733">
        <v>6.1424208772903999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-0.03</v>
      </c>
      <c r="AM733" t="s">
        <v>3215</v>
      </c>
      <c r="AN733">
        <v>-1.54</v>
      </c>
      <c r="AO733" t="s">
        <v>3215</v>
      </c>
      <c r="AP733">
        <v>-3.1861660669623003E-2</v>
      </c>
      <c r="AQ733">
        <f>(Table2[[#This Row],[Sharpe Ratio]]-AVERAGE(Table2[Sharpe Ratio]))/_xlfn.STDEV.P(Table2[Sharpe Ratio])</f>
        <v>-1.1062411937730925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708</v>
      </c>
      <c r="AT733">
        <f>_xlfn.RANK.AVG(Table2[[#This Row],[6M Return vs Nifty Z-Score]],Table2[6M Return vs Nifty Z-Score])</f>
        <v>725</v>
      </c>
      <c r="AU733">
        <f>_xlfn.RANK.AVG(Table2[[#This Row],[Sharpe Ratio Z-Score]],Table2[Sharpe Ratio Z-Score])</f>
        <v>642</v>
      </c>
      <c r="AV733">
        <f>(Table2[[#This Row],[Rank 1Y]]+Table2[[#This Row],[Rank 6M]]+Table2[[#This Row],[Rank Sharpe]])/3</f>
        <v>691.66666666666663</v>
      </c>
    </row>
    <row r="734" spans="1:48" x14ac:dyDescent="0.3">
      <c r="A734" t="s">
        <v>2238</v>
      </c>
      <c r="B734" t="s">
        <v>2239</v>
      </c>
      <c r="C734" t="s">
        <v>3180</v>
      </c>
      <c r="D734" t="s">
        <v>1211</v>
      </c>
      <c r="E734">
        <v>2593.6331706249998</v>
      </c>
      <c r="F734">
        <v>344.8</v>
      </c>
      <c r="G734">
        <v>-65.916100953961205</v>
      </c>
      <c r="H734">
        <f>(Table2[[#This Row],[1Y Return vs Nifty]]-AVERAGE(Table2[1Y Return vs Nifty]))/_xlfn.STDEV.P(Table2[1Y Return vs Nifty])</f>
        <v>-1.5644874832046729</v>
      </c>
      <c r="I734">
        <v>-7.2537922695348698</v>
      </c>
      <c r="J734">
        <f>(Table2[[#This Row],[1M Return vs Nifty]]-AVERAGE(Table2[1M Return vs Nifty]))/_xlfn.STDEV.P(Table2[1M Return vs Nifty])</f>
        <v>-0.94435014966684638</v>
      </c>
      <c r="K734">
        <v>-24.1498820417311</v>
      </c>
      <c r="L734">
        <f>(Table2[[#This Row],[6M Return vs Nifty]]-AVERAGE(Table2[6M Return vs Nifty]))/_xlfn.STDEV.P(Table2[6M Return vs Nifty])</f>
        <v>-1.2235620019681788</v>
      </c>
      <c r="M734">
        <v>-3.2362715363268699</v>
      </c>
      <c r="N734">
        <f>(Table2[[#This Row],[1W Return vs Nifty]]-AVERAGE(Table2[1W Return vs Nifty]))/_xlfn.STDEV.P(Table2[1W Return vs Nifty])</f>
        <v>-0.7929201534232041</v>
      </c>
      <c r="O734">
        <v>370.21</v>
      </c>
      <c r="P734">
        <v>389.86759844954901</v>
      </c>
      <c r="Q734">
        <v>418.70594441519398</v>
      </c>
      <c r="R734">
        <v>35.216734442349598</v>
      </c>
      <c r="S734" s="1">
        <f>(Table2[[#This Row],[Close Price]]-Table2[[#This Row],[20D EMA]])/Table2[[#This Row],[20D EMA]]</f>
        <v>-6.8636719699629853E-2</v>
      </c>
      <c r="T734" s="1">
        <f>(Table2[[#This Row],[Close Price]]-Table2[[#This Row],[50D EMA]])/Table2[[#This Row],[50D EMA]]</f>
        <v>-0.11559718896563032</v>
      </c>
      <c r="U734" s="1">
        <f>(Table2[[#This Row],[Close Price]]-Table2[[#This Row],[200D EMA]])/Table2[[#This Row],[200D EMA]]</f>
        <v>-0.17651037775071071</v>
      </c>
      <c r="V734">
        <v>0.50763804780425204</v>
      </c>
      <c r="W734">
        <v>343</v>
      </c>
      <c r="X734">
        <v>362</v>
      </c>
      <c r="Y734">
        <v>343</v>
      </c>
      <c r="Z734">
        <v>362</v>
      </c>
      <c r="AA734">
        <v>343</v>
      </c>
      <c r="AB734">
        <v>374.9</v>
      </c>
      <c r="AC734" s="1">
        <f>(Table2[[#This Row],[Close Price]]/Table2[[#This Row],[Day Low]])-1</f>
        <v>5.2478134110787167E-3</v>
      </c>
      <c r="AD734" s="1">
        <f>(Table2[[#This Row],[Day High]]/Table2[[#This Row],[Close Price]])-1</f>
        <v>4.9883990719257421E-2</v>
      </c>
      <c r="AE734" s="1">
        <f>(Table2[[#This Row],[Close Price]]/Table2[[#This Row],[Current Week Low]])-1</f>
        <v>5.2478134110787167E-3</v>
      </c>
      <c r="AF734" s="1">
        <f>(Table2[[#This Row],[Current Week High]]/Table2[[#This Row],[Close Price]])-1</f>
        <v>4.9883990719257421E-2</v>
      </c>
      <c r="AG734" s="1">
        <f>(Table2[[#This Row],[Close Price]]/Table2[[#This Row],[Current Month Low]])-1</f>
        <v>5.2478134110787167E-3</v>
      </c>
      <c r="AH734" s="1">
        <f>(Table2[[#This Row],[Current Month High]]/Table2[[#This Row],[Close Price]])-1</f>
        <v>8.7296983758700542E-2</v>
      </c>
      <c r="AI734">
        <v>71.635730858468605</v>
      </c>
      <c r="AJ734">
        <v>9.4603174603174498</v>
      </c>
      <c r="AK734" t="str">
        <f>IF(AND(Table2[[#This Row],[20D EMA]]&gt;Table2[[#This Row],[50D EMA]],Table2[[#This Row],[50D EMA]]&gt;Table2[[#This Row],[200D EMA]]),"Uptrend","Downtrend/NoTrend")</f>
        <v>Downtrend/NoTrend</v>
      </c>
      <c r="AL734">
        <v>-0.28000000000000003</v>
      </c>
      <c r="AM734" t="s">
        <v>3215</v>
      </c>
      <c r="AN734">
        <v>-7.17</v>
      </c>
      <c r="AO734" t="s">
        <v>3215</v>
      </c>
      <c r="AP734">
        <v>-3.3849599148259003E-2</v>
      </c>
      <c r="AQ734">
        <f>(Table2[[#This Row],[Sharpe Ratio]]-AVERAGE(Table2[Sharpe Ratio]))/_xlfn.STDEV.P(Table2[Sharpe Ratio])</f>
        <v>-1.1293647527968891</v>
      </c>
      <c r="AR7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4">
        <f>_xlfn.RANK.AVG(Table2[[#This Row],[1Y Return vs Nifty Z-Score]],Table2[1Y Return vs Nifty Z-Score])</f>
        <v>735</v>
      </c>
      <c r="AT734">
        <f>_xlfn.RANK.AVG(Table2[[#This Row],[6M Return vs Nifty Z-Score]],Table2[6M Return vs Nifty Z-Score])</f>
        <v>701</v>
      </c>
      <c r="AU734">
        <f>_xlfn.RANK.AVG(Table2[[#This Row],[Sharpe Ratio Z-Score]],Table2[Sharpe Ratio Z-Score])</f>
        <v>647</v>
      </c>
      <c r="AV734">
        <f>(Table2[[#This Row],[Rank 1Y]]+Table2[[#This Row],[Rank 6M]]+Table2[[#This Row],[Rank Sharpe]])/3</f>
        <v>694.33333333333337</v>
      </c>
    </row>
    <row r="735" spans="1:48" x14ac:dyDescent="0.3">
      <c r="A735" t="s">
        <v>1309</v>
      </c>
      <c r="B735" t="s">
        <v>1310</v>
      </c>
      <c r="C735" t="s">
        <v>3180</v>
      </c>
      <c r="D735" t="s">
        <v>81</v>
      </c>
      <c r="E735">
        <v>8736.7421868099991</v>
      </c>
      <c r="F735">
        <v>296.14999999999998</v>
      </c>
      <c r="G735">
        <v>-69.4395485025277</v>
      </c>
      <c r="H735">
        <f>(Table2[[#This Row],[1Y Return vs Nifty]]-AVERAGE(Table2[1Y Return vs Nifty]))/_xlfn.STDEV.P(Table2[1Y Return vs Nifty])</f>
        <v>-1.6231480832908729</v>
      </c>
      <c r="I735">
        <v>-1.74956813716338</v>
      </c>
      <c r="J735">
        <f>(Table2[[#This Row],[1M Return vs Nifty]]-AVERAGE(Table2[1M Return vs Nifty]))/_xlfn.STDEV.P(Table2[1M Return vs Nifty])</f>
        <v>-0.41252667315835945</v>
      </c>
      <c r="K735">
        <v>-14.2177503182071</v>
      </c>
      <c r="L735">
        <f>(Table2[[#This Row],[6M Return vs Nifty]]-AVERAGE(Table2[6M Return vs Nifty]))/_xlfn.STDEV.P(Table2[6M Return vs Nifty])</f>
        <v>-0.92787009447804425</v>
      </c>
      <c r="M735">
        <v>-0.51037664566217</v>
      </c>
      <c r="N735">
        <f>(Table2[[#This Row],[1W Return vs Nifty]]-AVERAGE(Table2[1W Return vs Nifty]))/_xlfn.STDEV.P(Table2[1W Return vs Nifty])</f>
        <v>-0.13366866065464575</v>
      </c>
      <c r="O735">
        <v>294.24</v>
      </c>
      <c r="P735">
        <v>296.11442411419301</v>
      </c>
      <c r="Q735">
        <v>335.73493894723902</v>
      </c>
      <c r="R735">
        <v>56.957041730783899</v>
      </c>
      <c r="S735" s="1">
        <f>(Table2[[#This Row],[Close Price]]-Table2[[#This Row],[20D EMA]])/Table2[[#This Row],[20D EMA]]</f>
        <v>6.4912996193582382E-3</v>
      </c>
      <c r="T735" s="1">
        <f>(Table2[[#This Row],[Close Price]]-Table2[[#This Row],[50D EMA]])/Table2[[#This Row],[50D EMA]]</f>
        <v>1.2014236021560386E-4</v>
      </c>
      <c r="U735" s="1">
        <f>(Table2[[#This Row],[Close Price]]-Table2[[#This Row],[200D EMA]])/Table2[[#This Row],[200D EMA]]</f>
        <v>-0.11790533053058216</v>
      </c>
      <c r="V735">
        <v>0.41923667487533101</v>
      </c>
      <c r="W735">
        <v>294</v>
      </c>
      <c r="X735">
        <v>300.95</v>
      </c>
      <c r="Y735">
        <v>294</v>
      </c>
      <c r="Z735">
        <v>300.95</v>
      </c>
      <c r="AA735">
        <v>289</v>
      </c>
      <c r="AB735">
        <v>302.95</v>
      </c>
      <c r="AC735" s="1">
        <f>(Table2[[#This Row],[Close Price]]/Table2[[#This Row],[Day Low]])-1</f>
        <v>7.3129251700678743E-3</v>
      </c>
      <c r="AD735" s="1">
        <f>(Table2[[#This Row],[Day High]]/Table2[[#This Row],[Close Price]])-1</f>
        <v>1.6208002701333823E-2</v>
      </c>
      <c r="AE735" s="1">
        <f>(Table2[[#This Row],[Close Price]]/Table2[[#This Row],[Current Week Low]])-1</f>
        <v>7.3129251700678743E-3</v>
      </c>
      <c r="AF735" s="1">
        <f>(Table2[[#This Row],[Current Week High]]/Table2[[#This Row],[Close Price]])-1</f>
        <v>1.6208002701333823E-2</v>
      </c>
      <c r="AG735" s="1">
        <f>(Table2[[#This Row],[Close Price]]/Table2[[#This Row],[Current Month Low]])-1</f>
        <v>2.4740484429065734E-2</v>
      </c>
      <c r="AH735" s="1">
        <f>(Table2[[#This Row],[Current Month High]]/Table2[[#This Row],[Close Price]])-1</f>
        <v>2.2961337160222861E-2</v>
      </c>
      <c r="AI735">
        <v>78.963363160560505</v>
      </c>
      <c r="AJ735">
        <v>13.467432950191499</v>
      </c>
      <c r="AK735" t="str">
        <f>IF(AND(Table2[[#This Row],[20D EMA]]&gt;Table2[[#This Row],[50D EMA]],Table2[[#This Row],[50D EMA]]&gt;Table2[[#This Row],[200D EMA]]),"Uptrend","Downtrend/NoTrend")</f>
        <v>Downtrend/NoTrend</v>
      </c>
      <c r="AL735">
        <v>-0.06</v>
      </c>
      <c r="AM735" t="s">
        <v>3215</v>
      </c>
      <c r="AN735">
        <v>0.34</v>
      </c>
      <c r="AO735" t="s">
        <v>3216</v>
      </c>
      <c r="AP735">
        <v>-8.9854824433218003E-2</v>
      </c>
      <c r="AQ735">
        <f>(Table2[[#This Row],[Sharpe Ratio]]-AVERAGE(Table2[Sharpe Ratio]))/_xlfn.STDEV.P(Table2[Sharpe Ratio])</f>
        <v>-1.780813550853434</v>
      </c>
      <c r="AR7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5">
        <f>_xlfn.RANK.AVG(Table2[[#This Row],[1Y Return vs Nifty Z-Score]],Table2[1Y Return vs Nifty Z-Score])</f>
        <v>736</v>
      </c>
      <c r="AT735">
        <f>_xlfn.RANK.AVG(Table2[[#This Row],[6M Return vs Nifty Z-Score]],Table2[6M Return vs Nifty Z-Score])</f>
        <v>638</v>
      </c>
      <c r="AU735">
        <f>_xlfn.RANK.AVG(Table2[[#This Row],[Sharpe Ratio Z-Score]],Table2[Sharpe Ratio Z-Score])</f>
        <v>714</v>
      </c>
      <c r="AV735">
        <f>(Table2[[#This Row],[Rank 1Y]]+Table2[[#This Row],[Rank 6M]]+Table2[[#This Row],[Rank Sharpe]])/3</f>
        <v>696</v>
      </c>
    </row>
    <row r="736" spans="1:48" x14ac:dyDescent="0.3">
      <c r="A736" t="s">
        <v>2248</v>
      </c>
      <c r="B736" t="s">
        <v>2249</v>
      </c>
      <c r="C736" t="s">
        <v>3187</v>
      </c>
      <c r="D736" t="s">
        <v>1926</v>
      </c>
      <c r="E736">
        <v>2577.7586156000002</v>
      </c>
      <c r="F736">
        <v>13.99</v>
      </c>
      <c r="G736">
        <v>-53.596334546315198</v>
      </c>
      <c r="H736">
        <f>(Table2[[#This Row],[1Y Return vs Nifty]]-AVERAGE(Table2[1Y Return vs Nifty]))/_xlfn.STDEV.P(Table2[1Y Return vs Nifty])</f>
        <v>-1.3593801613464709</v>
      </c>
      <c r="I736">
        <v>-8.1953216963189899</v>
      </c>
      <c r="J736">
        <f>(Table2[[#This Row],[1M Return vs Nifty]]-AVERAGE(Table2[1M Return vs Nifty]))/_xlfn.STDEV.P(Table2[1M Return vs Nifty])</f>
        <v>-1.0353216364641393</v>
      </c>
      <c r="K736">
        <v>-34.624345032171099</v>
      </c>
      <c r="L736">
        <f>(Table2[[#This Row],[6M Return vs Nifty]]-AVERAGE(Table2[6M Return vs Nifty]))/_xlfn.STDEV.P(Table2[6M Return vs Nifty])</f>
        <v>-1.5353997854162524</v>
      </c>
      <c r="M736">
        <v>-1.2192512003410101</v>
      </c>
      <c r="N736">
        <f>(Table2[[#This Row],[1W Return vs Nifty]]-AVERAGE(Table2[1W Return vs Nifty]))/_xlfn.STDEV.P(Table2[1W Return vs Nifty])</f>
        <v>-0.30510836288165144</v>
      </c>
      <c r="O736">
        <v>14.39</v>
      </c>
      <c r="P736">
        <v>14.9131570284153</v>
      </c>
      <c r="Q736">
        <v>16.6117521415715</v>
      </c>
      <c r="R736">
        <v>37.576456305963099</v>
      </c>
      <c r="S736" s="1">
        <f>(Table2[[#This Row],[Close Price]]-Table2[[#This Row],[20D EMA]])/Table2[[#This Row],[20D EMA]]</f>
        <v>-2.7797081306462846E-2</v>
      </c>
      <c r="T736" s="1">
        <f>(Table2[[#This Row],[Close Price]]-Table2[[#This Row],[50D EMA]])/Table2[[#This Row],[50D EMA]]</f>
        <v>-6.1902186549523411E-2</v>
      </c>
      <c r="U736" s="1">
        <f>(Table2[[#This Row],[Close Price]]-Table2[[#This Row],[200D EMA]])/Table2[[#This Row],[200D EMA]]</f>
        <v>-0.15782514205774067</v>
      </c>
      <c r="V736">
        <v>0.77996925523052496</v>
      </c>
      <c r="W736">
        <v>13.92</v>
      </c>
      <c r="X736">
        <v>14.08</v>
      </c>
      <c r="Y736">
        <v>13.92</v>
      </c>
      <c r="Z736">
        <v>14.08</v>
      </c>
      <c r="AA736">
        <v>13.68</v>
      </c>
      <c r="AB736">
        <v>14.9</v>
      </c>
      <c r="AC736" s="1">
        <f>(Table2[[#This Row],[Close Price]]/Table2[[#This Row],[Day Low]])-1</f>
        <v>5.0287356321838672E-3</v>
      </c>
      <c r="AD736" s="1">
        <f>(Table2[[#This Row],[Day High]]/Table2[[#This Row],[Close Price]])-1</f>
        <v>6.4331665475338973E-3</v>
      </c>
      <c r="AE736" s="1">
        <f>(Table2[[#This Row],[Close Price]]/Table2[[#This Row],[Current Week Low]])-1</f>
        <v>5.0287356321838672E-3</v>
      </c>
      <c r="AF736" s="1">
        <f>(Table2[[#This Row],[Current Week High]]/Table2[[#This Row],[Close Price]])-1</f>
        <v>6.4331665475338973E-3</v>
      </c>
      <c r="AG736" s="1">
        <f>(Table2[[#This Row],[Close Price]]/Table2[[#This Row],[Current Month Low]])-1</f>
        <v>2.266081871345027E-2</v>
      </c>
      <c r="AH736" s="1">
        <f>(Table2[[#This Row],[Current Month High]]/Table2[[#This Row],[Close Price]])-1</f>
        <v>6.5046461758398788E-2</v>
      </c>
      <c r="AI736">
        <v>86.204431736954902</v>
      </c>
      <c r="AJ736">
        <v>8.8715953307393107</v>
      </c>
      <c r="AK736" t="str">
        <f>IF(AND(Table2[[#This Row],[20D EMA]]&gt;Table2[[#This Row],[50D EMA]],Table2[[#This Row],[50D EMA]]&gt;Table2[[#This Row],[200D EMA]]),"Uptrend","Downtrend/NoTrend")</f>
        <v>Downtrend/NoTrend</v>
      </c>
      <c r="AL736">
        <v>-0.15</v>
      </c>
      <c r="AM736" t="s">
        <v>3215</v>
      </c>
      <c r="AN736">
        <v>-5.35</v>
      </c>
      <c r="AO736" t="s">
        <v>3215</v>
      </c>
      <c r="AP736">
        <v>-3.3405764313736E-2</v>
      </c>
      <c r="AQ736">
        <f>(Table2[[#This Row],[Sharpe Ratio]]-AVERAGE(Table2[Sharpe Ratio]))/_xlfn.STDEV.P(Table2[Sharpe Ratio])</f>
        <v>-1.1242020975622304</v>
      </c>
      <c r="AR7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6">
        <f>_xlfn.RANK.AVG(Table2[[#This Row],[1Y Return vs Nifty Z-Score]],Table2[1Y Return vs Nifty Z-Score])</f>
        <v>729</v>
      </c>
      <c r="AT736">
        <f>_xlfn.RANK.AVG(Table2[[#This Row],[6M Return vs Nifty Z-Score]],Table2[6M Return vs Nifty Z-Score])</f>
        <v>729</v>
      </c>
      <c r="AU736">
        <f>_xlfn.RANK.AVG(Table2[[#This Row],[Sharpe Ratio Z-Score]],Table2[Sharpe Ratio Z-Score])</f>
        <v>646</v>
      </c>
      <c r="AV736">
        <f>(Table2[[#This Row],[Rank 1Y]]+Table2[[#This Row],[Rank 6M]]+Table2[[#This Row],[Rank Sharpe]])/3</f>
        <v>701.33333333333337</v>
      </c>
    </row>
    <row r="737" spans="1:48" x14ac:dyDescent="0.3">
      <c r="A737" t="s">
        <v>1050</v>
      </c>
      <c r="B737" t="s">
        <v>1051</v>
      </c>
      <c r="C737" t="s">
        <v>3187</v>
      </c>
      <c r="D737" t="s">
        <v>613</v>
      </c>
      <c r="E737">
        <v>13057.30099548</v>
      </c>
      <c r="F737">
        <v>135.94</v>
      </c>
      <c r="G737">
        <v>-75.014230361667103</v>
      </c>
      <c r="H737">
        <f>(Table2[[#This Row],[1Y Return vs Nifty]]-AVERAGE(Table2[1Y Return vs Nifty]))/_xlfn.STDEV.P(Table2[1Y Return vs Nifty])</f>
        <v>-1.7159589393173273</v>
      </c>
      <c r="I737">
        <v>-2.9158185907289398</v>
      </c>
      <c r="J737">
        <f>(Table2[[#This Row],[1M Return vs Nifty]]-AVERAGE(Table2[1M Return vs Nifty]))/_xlfn.STDEV.P(Table2[1M Return vs Nifty])</f>
        <v>-0.52521092361376487</v>
      </c>
      <c r="K737">
        <v>-20.162163317720601</v>
      </c>
      <c r="L737">
        <f>(Table2[[#This Row],[6M Return vs Nifty]]-AVERAGE(Table2[6M Return vs Nifty]))/_xlfn.STDEV.P(Table2[6M Return vs Nifty])</f>
        <v>-1.1048426586429148</v>
      </c>
      <c r="M737">
        <v>-0.910846960902297</v>
      </c>
      <c r="N737">
        <f>(Table2[[#This Row],[1W Return vs Nifty]]-AVERAGE(Table2[1W Return vs Nifty]))/_xlfn.STDEV.P(Table2[1W Return vs Nifty])</f>
        <v>-0.23052149751042444</v>
      </c>
      <c r="O737">
        <v>137.33000000000001</v>
      </c>
      <c r="P737">
        <v>140.75722172931</v>
      </c>
      <c r="Q737">
        <v>167.331389054699</v>
      </c>
      <c r="R737">
        <v>46.722038926758003</v>
      </c>
      <c r="S737" s="1">
        <f>(Table2[[#This Row],[Close Price]]-Table2[[#This Row],[20D EMA]])/Table2[[#This Row],[20D EMA]]</f>
        <v>-1.0121604893322761E-2</v>
      </c>
      <c r="T737" s="1">
        <f>(Table2[[#This Row],[Close Price]]-Table2[[#This Row],[50D EMA]])/Table2[[#This Row],[50D EMA]]</f>
        <v>-3.4223620430460032E-2</v>
      </c>
      <c r="U737" s="1">
        <f>(Table2[[#This Row],[Close Price]]-Table2[[#This Row],[200D EMA]])/Table2[[#This Row],[200D EMA]]</f>
        <v>-0.18760012232037029</v>
      </c>
      <c r="V737">
        <v>0.85659568071177306</v>
      </c>
      <c r="W737">
        <v>134.5</v>
      </c>
      <c r="X737">
        <v>136.88</v>
      </c>
      <c r="Y737">
        <v>134.5</v>
      </c>
      <c r="Z737">
        <v>136.88</v>
      </c>
      <c r="AA737">
        <v>132.57</v>
      </c>
      <c r="AB737">
        <v>143.05000000000001</v>
      </c>
      <c r="AC737" s="1">
        <f>(Table2[[#This Row],[Close Price]]/Table2[[#This Row],[Day Low]])-1</f>
        <v>1.0706319702602274E-2</v>
      </c>
      <c r="AD737" s="1">
        <f>(Table2[[#This Row],[Day High]]/Table2[[#This Row],[Close Price]])-1</f>
        <v>6.9148153597176076E-3</v>
      </c>
      <c r="AE737" s="1">
        <f>(Table2[[#This Row],[Close Price]]/Table2[[#This Row],[Current Week Low]])-1</f>
        <v>1.0706319702602274E-2</v>
      </c>
      <c r="AF737" s="1">
        <f>(Table2[[#This Row],[Current Week High]]/Table2[[#This Row],[Close Price]])-1</f>
        <v>6.9148153597176076E-3</v>
      </c>
      <c r="AG737" s="1">
        <f>(Table2[[#This Row],[Close Price]]/Table2[[#This Row],[Current Month Low]])-1</f>
        <v>2.5420532548842134E-2</v>
      </c>
      <c r="AH737" s="1">
        <f>(Table2[[#This Row],[Current Month High]]/Table2[[#This Row],[Close Price]])-1</f>
        <v>5.2302486391055059E-2</v>
      </c>
      <c r="AI737">
        <v>120.464910990142</v>
      </c>
      <c r="AJ737">
        <v>8.3187250996015791</v>
      </c>
      <c r="AK737" t="str">
        <f>IF(AND(Table2[[#This Row],[20D EMA]]&gt;Table2[[#This Row],[50D EMA]],Table2[[#This Row],[50D EMA]]&gt;Table2[[#This Row],[200D EMA]]),"Uptrend","Downtrend/NoTrend")</f>
        <v>Downtrend/NoTrend</v>
      </c>
      <c r="AL737">
        <v>-0.17</v>
      </c>
      <c r="AM737" t="s">
        <v>3215</v>
      </c>
      <c r="AN737">
        <v>-5.24</v>
      </c>
      <c r="AO737" t="s">
        <v>3215</v>
      </c>
      <c r="AP737">
        <v>-7.6493682284423006E-2</v>
      </c>
      <c r="AQ737">
        <f>(Table2[[#This Row],[Sharpe Ratio]]-AVERAGE(Table2[Sharpe Ratio]))/_xlfn.STDEV.P(Table2[Sharpe Ratio])</f>
        <v>-1.6253976954719409</v>
      </c>
      <c r="AR7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7">
        <f>_xlfn.RANK.AVG(Table2[[#This Row],[1Y Return vs Nifty Z-Score]],Table2[1Y Return vs Nifty Z-Score])</f>
        <v>737</v>
      </c>
      <c r="AT737">
        <f>_xlfn.RANK.AVG(Table2[[#This Row],[6M Return vs Nifty Z-Score]],Table2[6M Return vs Nifty Z-Score])</f>
        <v>682</v>
      </c>
      <c r="AU737">
        <f>_xlfn.RANK.AVG(Table2[[#This Row],[Sharpe Ratio Z-Score]],Table2[Sharpe Ratio Z-Score])</f>
        <v>702</v>
      </c>
      <c r="AV737">
        <f>(Table2[[#This Row],[Rank 1Y]]+Table2[[#This Row],[Rank 6M]]+Table2[[#This Row],[Rank Sharpe]])/3</f>
        <v>707</v>
      </c>
    </row>
    <row r="738" spans="1:48" x14ac:dyDescent="0.3">
      <c r="A738" t="s">
        <v>2178</v>
      </c>
      <c r="B738" t="s">
        <v>2179</v>
      </c>
      <c r="C738" t="s">
        <v>3182</v>
      </c>
      <c r="D738" t="s">
        <v>261</v>
      </c>
      <c r="E738">
        <v>2760.3146837999998</v>
      </c>
      <c r="F738">
        <v>402.8</v>
      </c>
      <c r="G738">
        <v>-57.177197263211298</v>
      </c>
      <c r="H738">
        <f>(Table2[[#This Row],[1Y Return vs Nifty]]-AVERAGE(Table2[1Y Return vs Nifty]))/_xlfn.STDEV.P(Table2[1Y Return vs Nifty])</f>
        <v>-1.4189966457425238</v>
      </c>
      <c r="I738">
        <v>-4.2794198770331597</v>
      </c>
      <c r="J738">
        <f>(Table2[[#This Row],[1M Return vs Nifty]]-AVERAGE(Table2[1M Return vs Nifty]))/_xlfn.STDEV.P(Table2[1M Return vs Nifty])</f>
        <v>-0.65696340302112233</v>
      </c>
      <c r="K738">
        <v>-24.2198153681279</v>
      </c>
      <c r="L738">
        <f>(Table2[[#This Row],[6M Return vs Nifty]]-AVERAGE(Table2[6M Return vs Nifty]))/_xlfn.STDEV.P(Table2[6M Return vs Nifty])</f>
        <v>-1.2256440040252419</v>
      </c>
      <c r="M738">
        <v>-3.2681353839801801</v>
      </c>
      <c r="N738">
        <f>(Table2[[#This Row],[1W Return vs Nifty]]-AVERAGE(Table2[1W Return vs Nifty]))/_xlfn.STDEV.P(Table2[1W Return vs Nifty])</f>
        <v>-0.80062635266174942</v>
      </c>
      <c r="O738">
        <v>410.23</v>
      </c>
      <c r="P738">
        <v>422.50497696867899</v>
      </c>
      <c r="Q738">
        <v>469.15624937638898</v>
      </c>
      <c r="R738">
        <v>38.007800122237803</v>
      </c>
      <c r="S738" s="1">
        <f>(Table2[[#This Row],[Close Price]]-Table2[[#This Row],[20D EMA]])/Table2[[#This Row],[20D EMA]]</f>
        <v>-1.8111790946542198E-2</v>
      </c>
      <c r="T738" s="1">
        <f>(Table2[[#This Row],[Close Price]]-Table2[[#This Row],[50D EMA]])/Table2[[#This Row],[50D EMA]]</f>
        <v>-4.6638449350478874E-2</v>
      </c>
      <c r="U738" s="1">
        <f>(Table2[[#This Row],[Close Price]]-Table2[[#This Row],[200D EMA]])/Table2[[#This Row],[200D EMA]]</f>
        <v>-0.14143741976066801</v>
      </c>
      <c r="V738">
        <v>0.73442836324203797</v>
      </c>
      <c r="W738">
        <v>401</v>
      </c>
      <c r="X738">
        <v>408.75</v>
      </c>
      <c r="Y738">
        <v>401</v>
      </c>
      <c r="Z738">
        <v>408.75</v>
      </c>
      <c r="AA738">
        <v>401</v>
      </c>
      <c r="AB738">
        <v>427.8</v>
      </c>
      <c r="AC738" s="1">
        <f>(Table2[[#This Row],[Close Price]]/Table2[[#This Row],[Day Low]])-1</f>
        <v>4.4887780548628076E-3</v>
      </c>
      <c r="AD738" s="1">
        <f>(Table2[[#This Row],[Day High]]/Table2[[#This Row],[Close Price]])-1</f>
        <v>1.4771598808341668E-2</v>
      </c>
      <c r="AE738" s="1">
        <f>(Table2[[#This Row],[Close Price]]/Table2[[#This Row],[Current Week Low]])-1</f>
        <v>4.4887780548628076E-3</v>
      </c>
      <c r="AF738" s="1">
        <f>(Table2[[#This Row],[Current Week High]]/Table2[[#This Row],[Close Price]])-1</f>
        <v>1.4771598808341668E-2</v>
      </c>
      <c r="AG738" s="1">
        <f>(Table2[[#This Row],[Close Price]]/Table2[[#This Row],[Current Month Low]])-1</f>
        <v>4.4887780548628076E-3</v>
      </c>
      <c r="AH738" s="1">
        <f>(Table2[[#This Row],[Current Month High]]/Table2[[#This Row],[Close Price]])-1</f>
        <v>6.2065541211519415E-2</v>
      </c>
      <c r="AI738">
        <v>47.715988083416001</v>
      </c>
      <c r="AJ738">
        <v>1.23146519225936</v>
      </c>
      <c r="AK738" t="str">
        <f>IF(AND(Table2[[#This Row],[20D EMA]]&gt;Table2[[#This Row],[50D EMA]],Table2[[#This Row],[50D EMA]]&gt;Table2[[#This Row],[200D EMA]]),"Uptrend","Downtrend/NoTrend")</f>
        <v>Downtrend/NoTrend</v>
      </c>
      <c r="AL738">
        <v>-0.17</v>
      </c>
      <c r="AM738" t="s">
        <v>3215</v>
      </c>
      <c r="AN738">
        <v>-1.07</v>
      </c>
      <c r="AO738" t="s">
        <v>3215</v>
      </c>
      <c r="AP738">
        <v>-0.14431749226292001</v>
      </c>
      <c r="AQ738">
        <f>(Table2[[#This Row],[Sharpe Ratio]]-AVERAGE(Table2[Sharpe Ratio]))/_xlfn.STDEV.P(Table2[Sharpe Ratio])</f>
        <v>-2.4143194302796669</v>
      </c>
      <c r="AR7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8">
        <f>_xlfn.RANK.AVG(Table2[[#This Row],[1Y Return vs Nifty Z-Score]],Table2[1Y Return vs Nifty Z-Score])</f>
        <v>730</v>
      </c>
      <c r="AT738">
        <f>_xlfn.RANK.AVG(Table2[[#This Row],[6M Return vs Nifty Z-Score]],Table2[6M Return vs Nifty Z-Score])</f>
        <v>703</v>
      </c>
      <c r="AU738">
        <f>_xlfn.RANK.AVG(Table2[[#This Row],[Sharpe Ratio Z-Score]],Table2[Sharpe Ratio Z-Score])</f>
        <v>737</v>
      </c>
      <c r="AV738">
        <f>(Table2[[#This Row],[Rank 1Y]]+Table2[[#This Row],[Rank 6M]]+Table2[[#This Row],[Rank Sharpe]])/3</f>
        <v>723.33333333333337</v>
      </c>
    </row>
    <row r="739" spans="1:48" x14ac:dyDescent="0.3">
      <c r="A739" t="s">
        <v>1677</v>
      </c>
      <c r="B739" t="s">
        <v>1678</v>
      </c>
      <c r="C739" t="s">
        <v>3180</v>
      </c>
      <c r="D739" t="s">
        <v>464</v>
      </c>
      <c r="E739">
        <v>5240.5220883599904</v>
      </c>
      <c r="F739">
        <v>315.89999999999998</v>
      </c>
      <c r="G739">
        <v>-53.172423175335098</v>
      </c>
      <c r="H739">
        <f>(Table2[[#This Row],[1Y Return vs Nifty]]-AVERAGE(Table2[1Y Return vs Nifty]))/_xlfn.STDEV.P(Table2[1Y Return vs Nifty])</f>
        <v>-1.3523226147071934</v>
      </c>
      <c r="I739">
        <v>1.86658306558575</v>
      </c>
      <c r="J739">
        <f>(Table2[[#This Row],[1M Return vs Nifty]]-AVERAGE(Table2[1M Return vs Nifty]))/_xlfn.STDEV.P(Table2[1M Return vs Nifty])</f>
        <v>-6.3130635138047259E-2</v>
      </c>
      <c r="K739">
        <v>-31.309373915710999</v>
      </c>
      <c r="L739">
        <f>(Table2[[#This Row],[6M Return vs Nifty]]-AVERAGE(Table2[6M Return vs Nifty]))/_xlfn.STDEV.P(Table2[6M Return vs Nifty])</f>
        <v>-1.4367089746229174</v>
      </c>
      <c r="M739">
        <v>-0.16938607339027301</v>
      </c>
      <c r="N739">
        <f>(Table2[[#This Row],[1W Return vs Nifty]]-AVERAGE(Table2[1W Return vs Nifty]))/_xlfn.STDEV.P(Table2[1W Return vs Nifty])</f>
        <v>-5.1200864643833055E-2</v>
      </c>
      <c r="O739">
        <v>315.14999999999998</v>
      </c>
      <c r="P739">
        <v>321.39956188730099</v>
      </c>
      <c r="Q739">
        <v>357.580894664391</v>
      </c>
      <c r="R739">
        <v>52.979668993045003</v>
      </c>
      <c r="S739" s="1">
        <f>(Table2[[#This Row],[Close Price]]-Table2[[#This Row],[20D EMA]])/Table2[[#This Row],[20D EMA]]</f>
        <v>2.3798191337458356E-3</v>
      </c>
      <c r="T739" s="1">
        <f>(Table2[[#This Row],[Close Price]]-Table2[[#This Row],[50D EMA]])/Table2[[#This Row],[50D EMA]]</f>
        <v>-1.7111292420583443E-2</v>
      </c>
      <c r="U739" s="1">
        <f>(Table2[[#This Row],[Close Price]]-Table2[[#This Row],[200D EMA]])/Table2[[#This Row],[200D EMA]]</f>
        <v>-0.1165635392895104</v>
      </c>
      <c r="V739">
        <v>0.68521731520930296</v>
      </c>
      <c r="W739">
        <v>312.05</v>
      </c>
      <c r="X739">
        <v>322</v>
      </c>
      <c r="Y739">
        <v>312.05</v>
      </c>
      <c r="Z739">
        <v>322</v>
      </c>
      <c r="AA739">
        <v>305.35000000000002</v>
      </c>
      <c r="AB739">
        <v>328.65</v>
      </c>
      <c r="AC739" s="1">
        <f>(Table2[[#This Row],[Close Price]]/Table2[[#This Row],[Day Low]])-1</f>
        <v>1.2337766383592186E-2</v>
      </c>
      <c r="AD739" s="1">
        <f>(Table2[[#This Row],[Day High]]/Table2[[#This Row],[Close Price]])-1</f>
        <v>1.9309908198797077E-2</v>
      </c>
      <c r="AE739" s="1">
        <f>(Table2[[#This Row],[Close Price]]/Table2[[#This Row],[Current Week Low]])-1</f>
        <v>1.2337766383592186E-2</v>
      </c>
      <c r="AF739" s="1">
        <f>(Table2[[#This Row],[Current Week High]]/Table2[[#This Row],[Close Price]])-1</f>
        <v>1.9309908198797077E-2</v>
      </c>
      <c r="AG739" s="1">
        <f>(Table2[[#This Row],[Close Price]]/Table2[[#This Row],[Current Month Low]])-1</f>
        <v>3.4550515801539117E-2</v>
      </c>
      <c r="AH739" s="1">
        <f>(Table2[[#This Row],[Current Month High]]/Table2[[#This Row],[Close Price]])-1</f>
        <v>4.0360873694206933E-2</v>
      </c>
      <c r="AI739">
        <v>71.699905033238295</v>
      </c>
      <c r="AJ739">
        <v>20.274129069103299</v>
      </c>
      <c r="AK739" t="str">
        <f>IF(AND(Table2[[#This Row],[20D EMA]]&gt;Table2[[#This Row],[50D EMA]],Table2[[#This Row],[50D EMA]]&gt;Table2[[#This Row],[200D EMA]]),"Uptrend","Downtrend/NoTrend")</f>
        <v>Downtrend/NoTrend</v>
      </c>
      <c r="AL739">
        <v>-0.1</v>
      </c>
      <c r="AM739" t="s">
        <v>3215</v>
      </c>
      <c r="AN739">
        <v>0.06</v>
      </c>
      <c r="AO739" t="s">
        <v>3216</v>
      </c>
      <c r="AP739">
        <v>-0.10738973723360801</v>
      </c>
      <c r="AQ739">
        <f>(Table2[[#This Row],[Sharpe Ratio]]-AVERAGE(Table2[Sharpe Ratio]))/_xlfn.STDEV.P(Table2[Sharpe Ratio])</f>
        <v>-1.9847784096629251</v>
      </c>
      <c r="AR7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9">
        <f>_xlfn.RANK.AVG(Table2[[#This Row],[1Y Return vs Nifty Z-Score]],Table2[1Y Return vs Nifty Z-Score])</f>
        <v>726</v>
      </c>
      <c r="AT739">
        <f>_xlfn.RANK.AVG(Table2[[#This Row],[6M Return vs Nifty Z-Score]],Table2[6M Return vs Nifty Z-Score])</f>
        <v>724</v>
      </c>
      <c r="AU739">
        <f>_xlfn.RANK.AVG(Table2[[#This Row],[Sharpe Ratio Z-Score]],Table2[Sharpe Ratio Z-Score])</f>
        <v>726</v>
      </c>
      <c r="AV739">
        <f>(Table2[[#This Row],[Rank 1Y]]+Table2[[#This Row],[Rank 6M]]+Table2[[#This Row],[Rank Sharpe]])/3</f>
        <v>725.33333333333337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0FC0B-7937-4CC6-8DFD-8872E0447AD5}">
  <dimension ref="A1:Q1497"/>
  <sheetViews>
    <sheetView workbookViewId="0">
      <selection sqref="A1:Q1214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9.6640625" bestFit="1" customWidth="1"/>
    <col min="5" max="5" width="13" bestFit="1" customWidth="1"/>
    <col min="6" max="6" width="12.21875" bestFit="1" customWidth="1"/>
    <col min="7" max="7" width="18.21875" bestFit="1" customWidth="1"/>
    <col min="8" max="10" width="19" bestFit="1" customWidth="1"/>
    <col min="11" max="12" width="12" bestFit="1" customWidth="1"/>
    <col min="13" max="13" width="23.5546875" bestFit="1" customWidth="1"/>
    <col min="14" max="14" width="17" bestFit="1" customWidth="1"/>
    <col min="15" max="15" width="23.21875" bestFit="1" customWidth="1"/>
    <col min="16" max="16" width="22.8867187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3167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3168</v>
      </c>
      <c r="D2" t="s">
        <v>18</v>
      </c>
      <c r="E2">
        <v>1992823.6003483499</v>
      </c>
      <c r="F2">
        <v>2942.7</v>
      </c>
      <c r="G2">
        <v>-4.9315552377344201</v>
      </c>
      <c r="H2">
        <v>-3.2292832268357601</v>
      </c>
      <c r="I2">
        <v>-13.0440018144603</v>
      </c>
      <c r="J2">
        <v>-1.12746807370387</v>
      </c>
      <c r="K2">
        <v>2982.24481221718</v>
      </c>
      <c r="L2">
        <v>2854.80385549023</v>
      </c>
      <c r="M2">
        <v>44.105209932308803</v>
      </c>
      <c r="N2">
        <v>0.99791113551805</v>
      </c>
      <c r="O2">
        <v>9.3417609678186597</v>
      </c>
      <c r="P2">
        <v>32.536143764356098</v>
      </c>
      <c r="Q2">
        <v>1.615789148613E-3</v>
      </c>
    </row>
    <row r="3" spans="1:17" x14ac:dyDescent="0.3">
      <c r="A3" t="s">
        <v>19</v>
      </c>
      <c r="B3" t="s">
        <v>20</v>
      </c>
      <c r="C3" t="s">
        <v>3169</v>
      </c>
      <c r="D3" t="s">
        <v>21</v>
      </c>
      <c r="E3">
        <v>1636316.2608906799</v>
      </c>
      <c r="F3">
        <v>4522.6000000000004</v>
      </c>
      <c r="G3">
        <v>-0.29620694357016503</v>
      </c>
      <c r="H3">
        <v>0.53439915753979805</v>
      </c>
      <c r="I3">
        <v>-6.34564760501096</v>
      </c>
      <c r="J3">
        <v>-0.51413762269768704</v>
      </c>
      <c r="K3">
        <v>4333.0037601732301</v>
      </c>
      <c r="L3">
        <v>4003.4458593946802</v>
      </c>
      <c r="M3">
        <v>61.041004935213799</v>
      </c>
      <c r="N3">
        <v>0.63870771765486101</v>
      </c>
      <c r="O3">
        <v>1.5400433379029601</v>
      </c>
      <c r="P3">
        <v>36.593174267592801</v>
      </c>
      <c r="Q3">
        <v>-2.7857052375817998E-2</v>
      </c>
    </row>
    <row r="4" spans="1:17" x14ac:dyDescent="0.3">
      <c r="A4" t="s">
        <v>22</v>
      </c>
      <c r="B4" t="s">
        <v>23</v>
      </c>
      <c r="C4" t="s">
        <v>3170</v>
      </c>
      <c r="D4" t="s">
        <v>24</v>
      </c>
      <c r="E4">
        <v>1270491.3395424299</v>
      </c>
      <c r="F4">
        <v>1670.95</v>
      </c>
      <c r="G4">
        <v>-23.1376854126888</v>
      </c>
      <c r="H4">
        <v>-0.75545083271931501</v>
      </c>
      <c r="I4">
        <v>0.29436176594645103</v>
      </c>
      <c r="J4">
        <v>0.120819137047101</v>
      </c>
      <c r="K4">
        <v>1631.0715569838601</v>
      </c>
      <c r="L4">
        <v>1580.43848268585</v>
      </c>
      <c r="M4">
        <v>68.579024941236199</v>
      </c>
      <c r="N4">
        <v>0.56961897607283896</v>
      </c>
      <c r="O4">
        <v>7.3640743289745201</v>
      </c>
      <c r="P4">
        <v>22.544094459315701</v>
      </c>
      <c r="Q4">
        <v>-8.1898139289270006E-2</v>
      </c>
    </row>
    <row r="5" spans="1:17" x14ac:dyDescent="0.3">
      <c r="A5" t="s">
        <v>25</v>
      </c>
      <c r="B5" t="s">
        <v>26</v>
      </c>
      <c r="C5" t="s">
        <v>3171</v>
      </c>
      <c r="D5" t="s">
        <v>27</v>
      </c>
      <c r="E5">
        <v>978110.39188321505</v>
      </c>
      <c r="F5">
        <v>1635.45</v>
      </c>
      <c r="G5">
        <v>52.017931290112003</v>
      </c>
      <c r="H5">
        <v>6.5490876076758102</v>
      </c>
      <c r="I5">
        <v>18.215084281264101</v>
      </c>
      <c r="J5">
        <v>4.6536573745160998</v>
      </c>
      <c r="K5">
        <v>1505.5605056496399</v>
      </c>
      <c r="L5">
        <v>1304.45267771521</v>
      </c>
      <c r="M5">
        <v>75.717011053623295</v>
      </c>
      <c r="N5">
        <v>0.77358818761886505</v>
      </c>
      <c r="O5">
        <v>1.18927512305482</v>
      </c>
      <c r="P5">
        <v>82.640013401083195</v>
      </c>
      <c r="Q5">
        <v>0.14314258355062201</v>
      </c>
    </row>
    <row r="6" spans="1:17" x14ac:dyDescent="0.3">
      <c r="A6" t="s">
        <v>28</v>
      </c>
      <c r="B6" t="s">
        <v>29</v>
      </c>
      <c r="C6" t="s">
        <v>3170</v>
      </c>
      <c r="D6" t="s">
        <v>24</v>
      </c>
      <c r="E6">
        <v>880761.42791744997</v>
      </c>
      <c r="F6">
        <v>1262.8499999999999</v>
      </c>
      <c r="G6">
        <v>1.82510483800155</v>
      </c>
      <c r="H6">
        <v>3.13353099024271</v>
      </c>
      <c r="I6">
        <v>1.5424261186795301</v>
      </c>
      <c r="J6">
        <v>2.0859015653605999</v>
      </c>
      <c r="K6">
        <v>1207.9533925757901</v>
      </c>
      <c r="L6">
        <v>1119.34744420948</v>
      </c>
      <c r="M6">
        <v>65.740357010525599</v>
      </c>
      <c r="N6">
        <v>0.83318563893726305</v>
      </c>
      <c r="O6">
        <v>0.217761412677663</v>
      </c>
      <c r="P6">
        <v>40.472747497219103</v>
      </c>
      <c r="Q6">
        <v>8.1939161751188996E-2</v>
      </c>
    </row>
    <row r="7" spans="1:17" x14ac:dyDescent="0.3">
      <c r="A7" t="s">
        <v>30</v>
      </c>
      <c r="B7" t="s">
        <v>31</v>
      </c>
      <c r="C7" t="s">
        <v>3169</v>
      </c>
      <c r="D7" t="s">
        <v>21</v>
      </c>
      <c r="E7">
        <v>805224.47893529001</v>
      </c>
      <c r="F7">
        <v>1950.25</v>
      </c>
      <c r="G7">
        <v>5.0215946694802396</v>
      </c>
      <c r="H7">
        <v>2.3823403114695498</v>
      </c>
      <c r="I7">
        <v>6.4307266695879903</v>
      </c>
      <c r="J7">
        <v>0.75647793364137195</v>
      </c>
      <c r="K7">
        <v>1824.8609497375401</v>
      </c>
      <c r="L7">
        <v>1637.1886645391601</v>
      </c>
      <c r="M7">
        <v>62.491873212373797</v>
      </c>
      <c r="N7">
        <v>0.72086992260737603</v>
      </c>
      <c r="O7">
        <v>1.30752467632355</v>
      </c>
      <c r="P7">
        <v>44.286612658602401</v>
      </c>
      <c r="Q7">
        <v>-2.8299969787974999E-2</v>
      </c>
    </row>
    <row r="8" spans="1:17" x14ac:dyDescent="0.3">
      <c r="A8" t="s">
        <v>32</v>
      </c>
      <c r="B8" t="s">
        <v>33</v>
      </c>
      <c r="C8" t="s">
        <v>3170</v>
      </c>
      <c r="D8" t="s">
        <v>34</v>
      </c>
      <c r="E8">
        <v>705802.97434288997</v>
      </c>
      <c r="F8">
        <v>785.55</v>
      </c>
      <c r="G8">
        <v>4.3589776893702403</v>
      </c>
      <c r="H8">
        <v>-5.3799794537868602</v>
      </c>
      <c r="I8">
        <v>-7.7886196240970902</v>
      </c>
      <c r="J8">
        <v>-0.93953548209862203</v>
      </c>
      <c r="K8">
        <v>816.21363490690101</v>
      </c>
      <c r="L8">
        <v>764.63219682598697</v>
      </c>
      <c r="M8">
        <v>43.572846559932799</v>
      </c>
      <c r="N8">
        <v>1.02617891680354</v>
      </c>
      <c r="O8">
        <v>16.097002100439099</v>
      </c>
      <c r="P8">
        <v>44.615243004418197</v>
      </c>
      <c r="Q8">
        <v>6.6530931449342995E-2</v>
      </c>
    </row>
    <row r="9" spans="1:17" x14ac:dyDescent="0.3">
      <c r="A9" t="s">
        <v>35</v>
      </c>
      <c r="B9" t="s">
        <v>36</v>
      </c>
      <c r="C9" t="s">
        <v>3172</v>
      </c>
      <c r="D9" t="s">
        <v>37</v>
      </c>
      <c r="E9">
        <v>689123.36918828997</v>
      </c>
      <c r="F9">
        <v>2867.1</v>
      </c>
      <c r="G9">
        <v>-10.502696646745999</v>
      </c>
      <c r="H9">
        <v>4.3144201736476901</v>
      </c>
      <c r="I9">
        <v>9.40088092656889</v>
      </c>
      <c r="J9">
        <v>0.69760570501720598</v>
      </c>
      <c r="K9">
        <v>2745.3236629306798</v>
      </c>
      <c r="L9">
        <v>2563.6678917930399</v>
      </c>
      <c r="M9">
        <v>71.580149619010797</v>
      </c>
      <c r="N9">
        <v>0.96273544078272799</v>
      </c>
      <c r="O9">
        <v>3.35879460081616</v>
      </c>
      <c r="P9">
        <v>31.999723763265099</v>
      </c>
      <c r="Q9">
        <v>-5.3489561341322003E-2</v>
      </c>
    </row>
    <row r="10" spans="1:17" x14ac:dyDescent="0.3">
      <c r="A10" t="s">
        <v>38</v>
      </c>
      <c r="B10" t="s">
        <v>39</v>
      </c>
      <c r="C10" t="s">
        <v>3170</v>
      </c>
      <c r="D10" t="s">
        <v>40</v>
      </c>
      <c r="E10">
        <v>654099.63724891504</v>
      </c>
      <c r="F10">
        <v>1028.1500000000001</v>
      </c>
      <c r="G10">
        <v>29.202121158892499</v>
      </c>
      <c r="H10">
        <v>-4.6229831488227697</v>
      </c>
      <c r="I10">
        <v>-1.5752459749841199</v>
      </c>
      <c r="J10">
        <v>-2.8038231337674202</v>
      </c>
      <c r="K10">
        <v>1059.71957880934</v>
      </c>
      <c r="L10">
        <v>964.571197593085</v>
      </c>
      <c r="M10">
        <v>41.331690648608003</v>
      </c>
      <c r="N10">
        <v>0.30045409769310299</v>
      </c>
      <c r="O10">
        <v>18.8542527841268</v>
      </c>
      <c r="P10">
        <v>72.118523478697497</v>
      </c>
      <c r="Q10">
        <v>-2.1850556267766E-2</v>
      </c>
    </row>
    <row r="11" spans="1:17" x14ac:dyDescent="0.3">
      <c r="A11" t="s">
        <v>41</v>
      </c>
      <c r="B11" t="s">
        <v>42</v>
      </c>
      <c r="C11" t="s">
        <v>3172</v>
      </c>
      <c r="D11" t="s">
        <v>43</v>
      </c>
      <c r="E11">
        <v>642594.34523483401</v>
      </c>
      <c r="F11">
        <v>511.1</v>
      </c>
      <c r="G11">
        <v>-12.6470223066556</v>
      </c>
      <c r="H11">
        <v>0.63746914153513901</v>
      </c>
      <c r="I11">
        <v>7.1754736142491398</v>
      </c>
      <c r="J11">
        <v>0.56659392490512805</v>
      </c>
      <c r="K11">
        <v>490.48437182832703</v>
      </c>
      <c r="L11">
        <v>454.76881703127799</v>
      </c>
      <c r="M11">
        <v>57.457017624495599</v>
      </c>
      <c r="N11">
        <v>0.820507922752856</v>
      </c>
      <c r="O11">
        <v>1.8391704167481899</v>
      </c>
      <c r="P11">
        <v>27.982972330036301</v>
      </c>
      <c r="Q11">
        <v>0.120044965394506</v>
      </c>
    </row>
    <row r="12" spans="1:17" x14ac:dyDescent="0.3">
      <c r="A12" t="s">
        <v>44</v>
      </c>
      <c r="B12" t="s">
        <v>45</v>
      </c>
      <c r="C12" t="s">
        <v>3173</v>
      </c>
      <c r="D12" t="s">
        <v>46</v>
      </c>
      <c r="E12">
        <v>496785.65736999997</v>
      </c>
      <c r="F12">
        <v>3662.25</v>
      </c>
      <c r="G12">
        <v>-0.28377294565400701</v>
      </c>
      <c r="H12">
        <v>-2.2459414400995401</v>
      </c>
      <c r="I12">
        <v>-12.420824119458601</v>
      </c>
      <c r="J12">
        <v>-0.617822707082746</v>
      </c>
      <c r="K12">
        <v>3619.0814584688201</v>
      </c>
      <c r="L12">
        <v>3450.8599217167998</v>
      </c>
      <c r="M12">
        <v>49.502107241874398</v>
      </c>
      <c r="N12">
        <v>0.80594311326071399</v>
      </c>
      <c r="O12">
        <v>7.0352925114342204</v>
      </c>
      <c r="P12">
        <v>28.678343669296002</v>
      </c>
      <c r="Q12">
        <v>0.11893945403909199</v>
      </c>
    </row>
    <row r="13" spans="1:17" x14ac:dyDescent="0.3">
      <c r="A13" t="s">
        <v>47</v>
      </c>
      <c r="B13" t="s">
        <v>48</v>
      </c>
      <c r="C13" t="s">
        <v>3169</v>
      </c>
      <c r="D13" t="s">
        <v>21</v>
      </c>
      <c r="E13">
        <v>490567.83537872002</v>
      </c>
      <c r="F13">
        <v>1811.85</v>
      </c>
      <c r="G13">
        <v>13.129343851599099</v>
      </c>
      <c r="H13">
        <v>6.6467385185855203</v>
      </c>
      <c r="I13">
        <v>-5.0082595216722003</v>
      </c>
      <c r="J13">
        <v>1.63208094274447</v>
      </c>
      <c r="K13">
        <v>1665.33228635819</v>
      </c>
      <c r="L13">
        <v>1509.28352290047</v>
      </c>
      <c r="M13">
        <v>71.978665944247098</v>
      </c>
      <c r="N13">
        <v>0.81091329391860201</v>
      </c>
      <c r="O13">
        <v>0.68438336506886299</v>
      </c>
      <c r="P13">
        <v>49.919324810723502</v>
      </c>
      <c r="Q13">
        <v>1.9429598454230999E-2</v>
      </c>
    </row>
    <row r="14" spans="1:17" x14ac:dyDescent="0.3">
      <c r="A14" t="s">
        <v>49</v>
      </c>
      <c r="B14" t="s">
        <v>50</v>
      </c>
      <c r="C14" t="s">
        <v>3170</v>
      </c>
      <c r="D14" t="s">
        <v>51</v>
      </c>
      <c r="E14">
        <v>469959.28076825</v>
      </c>
      <c r="F14">
        <v>7345.75</v>
      </c>
      <c r="G14">
        <v>-28.397634444207799</v>
      </c>
      <c r="H14">
        <v>13.2870131731126</v>
      </c>
      <c r="I14">
        <v>-2.3276012551466598</v>
      </c>
      <c r="J14">
        <v>1.9391164762516599</v>
      </c>
      <c r="K14">
        <v>7024.2982263087397</v>
      </c>
      <c r="L14">
        <v>6989.6041604346801</v>
      </c>
      <c r="M14">
        <v>78.022858564004096</v>
      </c>
      <c r="N14">
        <v>1.4035982161259499</v>
      </c>
      <c r="O14">
        <v>11.5202668209508</v>
      </c>
      <c r="P14">
        <v>18.713436116228699</v>
      </c>
      <c r="Q14">
        <v>-5.2587978593255001E-2</v>
      </c>
    </row>
    <row r="15" spans="1:17" x14ac:dyDescent="0.3">
      <c r="A15" t="s">
        <v>52</v>
      </c>
      <c r="B15" t="s">
        <v>53</v>
      </c>
      <c r="C15" t="s">
        <v>3174</v>
      </c>
      <c r="D15" t="s">
        <v>54</v>
      </c>
      <c r="E15">
        <v>444776.72006374999</v>
      </c>
      <c r="F15">
        <v>1862.95</v>
      </c>
      <c r="G15">
        <v>36.617628006476302</v>
      </c>
      <c r="H15">
        <v>2.90836828816493</v>
      </c>
      <c r="I15">
        <v>3.3064861174257398</v>
      </c>
      <c r="J15">
        <v>-0.34369704965606401</v>
      </c>
      <c r="K15">
        <v>1735.6986806668299</v>
      </c>
      <c r="L15">
        <v>1529.8042878587</v>
      </c>
      <c r="M15">
        <v>70.496718359510794</v>
      </c>
      <c r="N15">
        <v>0.84124903142460505</v>
      </c>
      <c r="O15">
        <v>0.55825438149170703</v>
      </c>
      <c r="P15">
        <v>74.376374783544705</v>
      </c>
      <c r="Q15">
        <v>0.136856666329255</v>
      </c>
    </row>
    <row r="16" spans="1:17" x14ac:dyDescent="0.3">
      <c r="A16" t="s">
        <v>55</v>
      </c>
      <c r="B16" t="s">
        <v>56</v>
      </c>
      <c r="C16" t="s">
        <v>3175</v>
      </c>
      <c r="D16" t="s">
        <v>57</v>
      </c>
      <c r="E16">
        <v>389224.17861876002</v>
      </c>
      <c r="F16">
        <v>411.1</v>
      </c>
      <c r="G16">
        <v>44.729732711895402</v>
      </c>
      <c r="H16">
        <v>-3.0457715674016099</v>
      </c>
      <c r="I16">
        <v>14.364855888674199</v>
      </c>
      <c r="J16">
        <v>1.5797163001991901</v>
      </c>
      <c r="K16">
        <v>396.35505599334101</v>
      </c>
      <c r="L16">
        <v>348.48663012622097</v>
      </c>
      <c r="M16">
        <v>50.228490354588999</v>
      </c>
      <c r="N16">
        <v>0.76299990051477595</v>
      </c>
      <c r="O16">
        <v>3.6973972269520798</v>
      </c>
      <c r="P16">
        <v>80.504939626783695</v>
      </c>
      <c r="Q16">
        <v>0.18185894867805</v>
      </c>
    </row>
    <row r="17" spans="1:17" x14ac:dyDescent="0.3">
      <c r="A17" t="s">
        <v>58</v>
      </c>
      <c r="B17" t="s">
        <v>59</v>
      </c>
      <c r="C17" t="s">
        <v>3176</v>
      </c>
      <c r="D17" t="s">
        <v>60</v>
      </c>
      <c r="E17">
        <v>387219.78215127002</v>
      </c>
      <c r="F17">
        <v>12289</v>
      </c>
      <c r="G17">
        <v>-8.9174613019107696</v>
      </c>
      <c r="H17">
        <v>-3.0572932496246201</v>
      </c>
      <c r="I17">
        <v>-9.6491794957042991</v>
      </c>
      <c r="J17">
        <v>-0.822871170050538</v>
      </c>
      <c r="K17">
        <v>12369.300472582199</v>
      </c>
      <c r="L17">
        <v>11812.9679870705</v>
      </c>
      <c r="M17">
        <v>50.653789116202702</v>
      </c>
      <c r="N17">
        <v>0.71071053673491003</v>
      </c>
      <c r="O17">
        <v>11.3190658312311</v>
      </c>
      <c r="P17">
        <v>26.200880089138501</v>
      </c>
      <c r="Q17">
        <v>5.8537961426441999E-2</v>
      </c>
    </row>
    <row r="18" spans="1:17" x14ac:dyDescent="0.3">
      <c r="A18" t="s">
        <v>61</v>
      </c>
      <c r="B18" t="s">
        <v>62</v>
      </c>
      <c r="C18" t="s">
        <v>3170</v>
      </c>
      <c r="D18" t="s">
        <v>24</v>
      </c>
      <c r="E18">
        <v>376499.57884396001</v>
      </c>
      <c r="F18">
        <v>1231.05</v>
      </c>
      <c r="G18">
        <v>-5.5779971595249096</v>
      </c>
      <c r="H18">
        <v>1.5961305788497899</v>
      </c>
      <c r="I18">
        <v>0.730719727530171</v>
      </c>
      <c r="J18">
        <v>4.0160483235455802</v>
      </c>
      <c r="K18">
        <v>1188.4160765874699</v>
      </c>
      <c r="L18">
        <v>1132.9287048838</v>
      </c>
      <c r="M18">
        <v>72.490309702257903</v>
      </c>
      <c r="N18">
        <v>0.71720745085027904</v>
      </c>
      <c r="O18">
        <v>8.8217375411234507</v>
      </c>
      <c r="P18">
        <v>29.393525331090999</v>
      </c>
      <c r="Q18">
        <v>3.0410676012722002E-2</v>
      </c>
    </row>
    <row r="19" spans="1:17" x14ac:dyDescent="0.3">
      <c r="A19" t="s">
        <v>63</v>
      </c>
      <c r="B19" t="s">
        <v>64</v>
      </c>
      <c r="C19" t="s">
        <v>3168</v>
      </c>
      <c r="D19" t="s">
        <v>65</v>
      </c>
      <c r="E19">
        <v>366652.23745886999</v>
      </c>
      <c r="F19">
        <v>292.5</v>
      </c>
      <c r="G19">
        <v>30.916769415925401</v>
      </c>
      <c r="H19">
        <v>-15.7792815960683</v>
      </c>
      <c r="I19">
        <v>-3.4464241903552701</v>
      </c>
      <c r="J19">
        <v>-7.2900727934355096</v>
      </c>
      <c r="K19">
        <v>309.98143212058</v>
      </c>
      <c r="L19">
        <v>272.15679836356998</v>
      </c>
      <c r="M19">
        <v>28.447001102313799</v>
      </c>
      <c r="N19">
        <v>0.86351626652027402</v>
      </c>
      <c r="O19">
        <v>17.948717948717899</v>
      </c>
      <c r="P19">
        <v>62.590327959977699</v>
      </c>
      <c r="Q19">
        <v>9.7939082303811001E-2</v>
      </c>
    </row>
    <row r="20" spans="1:17" x14ac:dyDescent="0.3">
      <c r="A20" t="s">
        <v>66</v>
      </c>
      <c r="B20" t="s">
        <v>67</v>
      </c>
      <c r="C20" t="s">
        <v>3176</v>
      </c>
      <c r="D20" t="s">
        <v>60</v>
      </c>
      <c r="E20">
        <v>365180.5135452</v>
      </c>
      <c r="F20">
        <v>992.1</v>
      </c>
      <c r="G20">
        <v>29.148610383166002</v>
      </c>
      <c r="H20">
        <v>-11.342077474653699</v>
      </c>
      <c r="I20">
        <v>-13.2376813527008</v>
      </c>
      <c r="J20">
        <v>-6.8788717607854997</v>
      </c>
      <c r="K20">
        <v>1045.64898120767</v>
      </c>
      <c r="L20">
        <v>935.54819135788296</v>
      </c>
      <c r="M20">
        <v>27.280142444908801</v>
      </c>
      <c r="N20">
        <v>0.98022877321353097</v>
      </c>
      <c r="O20">
        <v>18.838826731176201</v>
      </c>
      <c r="P20">
        <v>63.093868157159299</v>
      </c>
      <c r="Q20">
        <v>0.15533423257477</v>
      </c>
    </row>
    <row r="21" spans="1:17" x14ac:dyDescent="0.3">
      <c r="A21" t="s">
        <v>68</v>
      </c>
      <c r="B21" t="s">
        <v>69</v>
      </c>
      <c r="C21" t="s">
        <v>3170</v>
      </c>
      <c r="D21" t="s">
        <v>24</v>
      </c>
      <c r="E21">
        <v>361907.42638442002</v>
      </c>
      <c r="F21">
        <v>1831.3</v>
      </c>
      <c r="G21">
        <v>-23.877501503769601</v>
      </c>
      <c r="H21">
        <v>-0.23019670593675401</v>
      </c>
      <c r="I21">
        <v>-9.8840484769692392</v>
      </c>
      <c r="J21">
        <v>1.6203238991991</v>
      </c>
      <c r="K21">
        <v>1787.7155934647101</v>
      </c>
      <c r="L21">
        <v>1774.2215181854799</v>
      </c>
      <c r="M21">
        <v>66.536491772282304</v>
      </c>
      <c r="N21">
        <v>0.72295017255001504</v>
      </c>
      <c r="O21">
        <v>5.1984928739147103</v>
      </c>
      <c r="P21">
        <v>18.619036823525601</v>
      </c>
      <c r="Q21">
        <v>-0.109186575414873</v>
      </c>
    </row>
    <row r="22" spans="1:17" x14ac:dyDescent="0.3">
      <c r="A22" t="s">
        <v>70</v>
      </c>
      <c r="B22" t="s">
        <v>71</v>
      </c>
      <c r="C22" t="s">
        <v>3177</v>
      </c>
      <c r="D22" t="s">
        <v>72</v>
      </c>
      <c r="E22">
        <v>338392.23275203502</v>
      </c>
      <c r="F22">
        <v>2984.9</v>
      </c>
      <c r="G22">
        <v>-6.4306301325170496</v>
      </c>
      <c r="H22">
        <v>-6.6183484412635503</v>
      </c>
      <c r="I22">
        <v>-19.334835089263802</v>
      </c>
      <c r="J22">
        <v>-1.6455132966077799</v>
      </c>
      <c r="K22">
        <v>3062.3437617279201</v>
      </c>
      <c r="L22">
        <v>3000.7360176121001</v>
      </c>
      <c r="M22">
        <v>40.050949096221203</v>
      </c>
      <c r="N22">
        <v>0.64748984953924005</v>
      </c>
      <c r="O22">
        <v>25.427987537270901</v>
      </c>
      <c r="P22">
        <v>39.351073762838404</v>
      </c>
      <c r="Q22">
        <v>7.1218809166015001E-2</v>
      </c>
    </row>
    <row r="23" spans="1:17" x14ac:dyDescent="0.3">
      <c r="A23" t="s">
        <v>73</v>
      </c>
      <c r="B23" t="s">
        <v>74</v>
      </c>
      <c r="C23" t="s">
        <v>3178</v>
      </c>
      <c r="D23" t="s">
        <v>75</v>
      </c>
      <c r="E23">
        <v>337710.84793841001</v>
      </c>
      <c r="F23">
        <v>11717.95</v>
      </c>
      <c r="G23">
        <v>10.1033139249769</v>
      </c>
      <c r="H23">
        <v>2.7074345148611298</v>
      </c>
      <c r="I23">
        <v>6.6594859284296604</v>
      </c>
      <c r="J23">
        <v>1.34701722295497</v>
      </c>
      <c r="K23">
        <v>11340.116688252499</v>
      </c>
      <c r="L23">
        <v>10352.8424119955</v>
      </c>
      <c r="M23">
        <v>69.999395287191305</v>
      </c>
      <c r="N23">
        <v>0.646052258124446</v>
      </c>
      <c r="O23">
        <v>3.0726364253132998</v>
      </c>
      <c r="P23">
        <v>45.6541600114356</v>
      </c>
      <c r="Q23">
        <v>3.3740517648007E-2</v>
      </c>
    </row>
    <row r="24" spans="1:17" x14ac:dyDescent="0.3">
      <c r="A24" t="s">
        <v>76</v>
      </c>
      <c r="B24" t="s">
        <v>77</v>
      </c>
      <c r="C24" t="s">
        <v>3179</v>
      </c>
      <c r="D24" t="s">
        <v>78</v>
      </c>
      <c r="E24">
        <v>337538.49603693897</v>
      </c>
      <c r="F24">
        <v>5204.8</v>
      </c>
      <c r="G24">
        <v>11.3344193727659</v>
      </c>
      <c r="H24">
        <v>1.1747850601204499</v>
      </c>
      <c r="I24">
        <v>14.519360490622001</v>
      </c>
      <c r="J24">
        <v>-3.0249937962251199</v>
      </c>
      <c r="K24">
        <v>5026.3921799426898</v>
      </c>
      <c r="L24">
        <v>4561.16842870655</v>
      </c>
      <c r="M24">
        <v>51.415205258531699</v>
      </c>
      <c r="N24">
        <v>0.90476476795292704</v>
      </c>
      <c r="O24">
        <v>4.6918229326775096</v>
      </c>
      <c r="P24">
        <v>43.938053097345097</v>
      </c>
      <c r="Q24">
        <v>-2.1985067837419999E-3</v>
      </c>
    </row>
    <row r="25" spans="1:17" x14ac:dyDescent="0.3">
      <c r="A25" t="s">
        <v>79</v>
      </c>
      <c r="B25" t="s">
        <v>80</v>
      </c>
      <c r="C25" t="s">
        <v>3180</v>
      </c>
      <c r="D25" t="s">
        <v>81</v>
      </c>
      <c r="E25">
        <v>334156.089652</v>
      </c>
      <c r="F25">
        <v>3767</v>
      </c>
      <c r="G25">
        <v>-12.9084190456615</v>
      </c>
      <c r="H25">
        <v>7.4259120826546301</v>
      </c>
      <c r="I25">
        <v>-10.0260687610524</v>
      </c>
      <c r="J25">
        <v>0.56460362514011098</v>
      </c>
      <c r="K25">
        <v>3521.9922012583902</v>
      </c>
      <c r="L25">
        <v>3431.7113110857199</v>
      </c>
      <c r="M25">
        <v>74.421842853953706</v>
      </c>
      <c r="N25">
        <v>0.81998164064452495</v>
      </c>
      <c r="O25">
        <v>3.1842314839394699</v>
      </c>
      <c r="P25">
        <v>23.279825896290401</v>
      </c>
      <c r="Q25">
        <v>7.1943723728647005E-2</v>
      </c>
    </row>
    <row r="26" spans="1:17" x14ac:dyDescent="0.3">
      <c r="A26" t="s">
        <v>82</v>
      </c>
      <c r="B26" t="s">
        <v>83</v>
      </c>
      <c r="C26" t="s">
        <v>3176</v>
      </c>
      <c r="D26" t="s">
        <v>60</v>
      </c>
      <c r="E26">
        <v>328206.73227887898</v>
      </c>
      <c r="F26">
        <v>2757.4</v>
      </c>
      <c r="G26">
        <v>42.275885859768998</v>
      </c>
      <c r="H26">
        <v>-5.0444372472790402</v>
      </c>
      <c r="I26">
        <v>33.304457318145701</v>
      </c>
      <c r="J26">
        <v>3.1314966389739601E-2</v>
      </c>
      <c r="K26">
        <v>2735.28448970412</v>
      </c>
      <c r="L26">
        <v>2328.0220150544701</v>
      </c>
      <c r="M26">
        <v>51.573289492530897</v>
      </c>
      <c r="N26">
        <v>0.72519023843547803</v>
      </c>
      <c r="O26">
        <v>9.2877348226590293</v>
      </c>
      <c r="P26">
        <v>90.165517241379305</v>
      </c>
      <c r="Q26">
        <v>0.19867375472900001</v>
      </c>
    </row>
    <row r="27" spans="1:17" x14ac:dyDescent="0.3">
      <c r="A27" t="s">
        <v>84</v>
      </c>
      <c r="B27" t="s">
        <v>85</v>
      </c>
      <c r="C27" t="s">
        <v>3176</v>
      </c>
      <c r="D27" t="s">
        <v>86</v>
      </c>
      <c r="E27">
        <v>327768.84337372001</v>
      </c>
      <c r="F27">
        <v>11688.35</v>
      </c>
      <c r="G27">
        <v>100.080108175617</v>
      </c>
      <c r="H27">
        <v>16.898858707761399</v>
      </c>
      <c r="I27">
        <v>21.8998786861744</v>
      </c>
      <c r="J27">
        <v>6.4598580103007199</v>
      </c>
      <c r="K27">
        <v>10296.929613672401</v>
      </c>
      <c r="L27">
        <v>8716.5688038967091</v>
      </c>
      <c r="M27">
        <v>87.642154501294399</v>
      </c>
      <c r="N27">
        <v>1.37113881067913</v>
      </c>
      <c r="O27">
        <v>1.75901645655718</v>
      </c>
      <c r="P27">
        <v>138.38936988201201</v>
      </c>
      <c r="Q27">
        <v>0.176107211899031</v>
      </c>
    </row>
    <row r="28" spans="1:17" x14ac:dyDescent="0.3">
      <c r="A28" t="s">
        <v>87</v>
      </c>
      <c r="B28" t="s">
        <v>88</v>
      </c>
      <c r="C28" t="s">
        <v>3180</v>
      </c>
      <c r="D28" t="s">
        <v>89</v>
      </c>
      <c r="E28">
        <v>321925.70888719498</v>
      </c>
      <c r="F28">
        <v>3335.8</v>
      </c>
      <c r="G28">
        <v>-21.6708132385548</v>
      </c>
      <c r="H28">
        <v>7.3933157388530901</v>
      </c>
      <c r="I28">
        <v>1.93118020712627</v>
      </c>
      <c r="J28">
        <v>0.74191401857624595</v>
      </c>
      <c r="K28">
        <v>3121.08763300084</v>
      </c>
      <c r="L28">
        <v>3032.3436805300798</v>
      </c>
      <c r="M28">
        <v>78.453958078763094</v>
      </c>
      <c r="N28">
        <v>1.02675006991486</v>
      </c>
      <c r="O28">
        <v>2.6125667006415099</v>
      </c>
      <c r="P28">
        <v>24.931650499981199</v>
      </c>
      <c r="Q28">
        <v>-5.6245134271978997E-2</v>
      </c>
    </row>
    <row r="29" spans="1:17" x14ac:dyDescent="0.3">
      <c r="A29" t="s">
        <v>90</v>
      </c>
      <c r="B29" t="s">
        <v>91</v>
      </c>
      <c r="C29" t="s">
        <v>3181</v>
      </c>
      <c r="D29" t="s">
        <v>92</v>
      </c>
      <c r="E29">
        <v>313673.77620344999</v>
      </c>
      <c r="F29">
        <v>1440.7</v>
      </c>
      <c r="G29">
        <v>47.607556624911702</v>
      </c>
      <c r="H29">
        <v>-4.9124860707192797</v>
      </c>
      <c r="I29">
        <v>-1.51289050847629</v>
      </c>
      <c r="J29">
        <v>-0.216544376354532</v>
      </c>
      <c r="K29">
        <v>1471.5450928601799</v>
      </c>
      <c r="L29">
        <v>1311.6313965813599</v>
      </c>
      <c r="M29">
        <v>44.8970505244382</v>
      </c>
      <c r="N29">
        <v>0.54783059850614202</v>
      </c>
      <c r="O29">
        <v>12.542514055667301</v>
      </c>
      <c r="P29">
        <v>90.947647448641504</v>
      </c>
      <c r="Q29">
        <v>6.6003322938521E-2</v>
      </c>
    </row>
    <row r="30" spans="1:17" x14ac:dyDescent="0.3">
      <c r="A30" t="s">
        <v>93</v>
      </c>
      <c r="B30" t="s">
        <v>94</v>
      </c>
      <c r="C30" t="s">
        <v>3175</v>
      </c>
      <c r="D30" t="s">
        <v>95</v>
      </c>
      <c r="E30">
        <v>313662.86379577499</v>
      </c>
      <c r="F30">
        <v>338.25</v>
      </c>
      <c r="G30">
        <v>43.330743151949001</v>
      </c>
      <c r="H30">
        <v>-2.24829842256305</v>
      </c>
      <c r="I30">
        <v>12.431343428375699</v>
      </c>
      <c r="J30">
        <v>1.6569564013795901</v>
      </c>
      <c r="K30">
        <v>334.56232144357602</v>
      </c>
      <c r="L30">
        <v>295.90734490006901</v>
      </c>
      <c r="M30">
        <v>57.3102136357208</v>
      </c>
      <c r="N30">
        <v>0.96321193600947996</v>
      </c>
      <c r="O30">
        <v>7.1692535107169304</v>
      </c>
      <c r="P30">
        <v>74.580645161290306</v>
      </c>
      <c r="Q30">
        <v>0.11909427152990899</v>
      </c>
    </row>
    <row r="31" spans="1:17" x14ac:dyDescent="0.3">
      <c r="A31" t="s">
        <v>96</v>
      </c>
      <c r="B31" t="s">
        <v>97</v>
      </c>
      <c r="C31" t="s">
        <v>3182</v>
      </c>
      <c r="D31" t="s">
        <v>98</v>
      </c>
      <c r="E31">
        <v>310642.64362500003</v>
      </c>
      <c r="F31">
        <v>4597.3500000000004</v>
      </c>
      <c r="G31">
        <v>105.104100122424</v>
      </c>
      <c r="H31">
        <v>-5.1421584965108504</v>
      </c>
      <c r="I31">
        <v>32.0005739146576</v>
      </c>
      <c r="J31">
        <v>-2.61283088221874</v>
      </c>
      <c r="K31">
        <v>4770.6829030478902</v>
      </c>
      <c r="L31">
        <v>4015.4944216332601</v>
      </c>
      <c r="M31">
        <v>42.335728699849398</v>
      </c>
      <c r="N31">
        <v>0.60084938858363701</v>
      </c>
      <c r="O31">
        <v>23.4352398664447</v>
      </c>
      <c r="P31">
        <v>160.06052720896</v>
      </c>
      <c r="Q31">
        <v>0.241881397662808</v>
      </c>
    </row>
    <row r="32" spans="1:17" x14ac:dyDescent="0.3">
      <c r="A32" t="s">
        <v>99</v>
      </c>
      <c r="B32" t="s">
        <v>100</v>
      </c>
      <c r="C32" t="s">
        <v>3168</v>
      </c>
      <c r="D32" t="s">
        <v>101</v>
      </c>
      <c r="E32">
        <v>302127.75623117498</v>
      </c>
      <c r="F32">
        <v>493.25</v>
      </c>
      <c r="G32">
        <v>49.668041169606802</v>
      </c>
      <c r="H32">
        <v>-6.66081527630132</v>
      </c>
      <c r="I32">
        <v>1.6670966380621499</v>
      </c>
      <c r="J32">
        <v>-0.46076830867399698</v>
      </c>
      <c r="K32">
        <v>504.11766955567902</v>
      </c>
      <c r="L32">
        <v>446.86579878446099</v>
      </c>
      <c r="M32">
        <v>37.3129118119978</v>
      </c>
      <c r="N32">
        <v>0.91534757929918698</v>
      </c>
      <c r="O32">
        <v>10.1976685250886</v>
      </c>
      <c r="P32">
        <v>79.723082528693695</v>
      </c>
      <c r="Q32">
        <v>0.138273626663177</v>
      </c>
    </row>
    <row r="33" spans="1:17" x14ac:dyDescent="0.3">
      <c r="A33" t="s">
        <v>102</v>
      </c>
      <c r="B33" t="s">
        <v>103</v>
      </c>
      <c r="C33" t="s">
        <v>3170</v>
      </c>
      <c r="D33" t="s">
        <v>40</v>
      </c>
      <c r="E33">
        <v>301911.62476151501</v>
      </c>
      <c r="F33">
        <v>1857.6</v>
      </c>
      <c r="G33">
        <v>-6.6289968408707001</v>
      </c>
      <c r="H33">
        <v>19.879087133801601</v>
      </c>
      <c r="I33">
        <v>2.53119297256853</v>
      </c>
      <c r="J33">
        <v>-7.0335095395121394E-2</v>
      </c>
      <c r="K33">
        <v>1702.0808728213899</v>
      </c>
      <c r="L33">
        <v>1623.8046335506299</v>
      </c>
      <c r="M33">
        <v>78.631129392369303</v>
      </c>
      <c r="N33">
        <v>1.34278469794668</v>
      </c>
      <c r="O33">
        <v>3.4130060292851101</v>
      </c>
      <c r="P33">
        <v>30.904478348190601</v>
      </c>
      <c r="Q33">
        <v>-2.7469514010609999E-2</v>
      </c>
    </row>
    <row r="34" spans="1:17" x14ac:dyDescent="0.3">
      <c r="A34" t="s">
        <v>104</v>
      </c>
      <c r="B34" t="s">
        <v>105</v>
      </c>
      <c r="C34" t="s">
        <v>3169</v>
      </c>
      <c r="D34" t="s">
        <v>21</v>
      </c>
      <c r="E34">
        <v>287701.35304121999</v>
      </c>
      <c r="F34">
        <v>550.6</v>
      </c>
      <c r="G34">
        <v>0.54570939045324296</v>
      </c>
      <c r="H34">
        <v>6.6095529866410203</v>
      </c>
      <c r="I34">
        <v>-7.3398874481530596</v>
      </c>
      <c r="J34">
        <v>4.6844735955476304</v>
      </c>
      <c r="K34">
        <v>516.44960226987405</v>
      </c>
      <c r="L34">
        <v>484.63999613032502</v>
      </c>
      <c r="M34">
        <v>67.767026573476599</v>
      </c>
      <c r="N34">
        <v>0.90334354542761697</v>
      </c>
      <c r="O34">
        <v>5.3214674900108703</v>
      </c>
      <c r="P34">
        <v>46.8070923876816</v>
      </c>
      <c r="Q34">
        <v>-0.103318511188533</v>
      </c>
    </row>
    <row r="35" spans="1:17" x14ac:dyDescent="0.3">
      <c r="A35" t="s">
        <v>106</v>
      </c>
      <c r="B35" t="s">
        <v>107</v>
      </c>
      <c r="C35" t="s">
        <v>3175</v>
      </c>
      <c r="D35" t="s">
        <v>108</v>
      </c>
      <c r="E35">
        <v>283256.68771596003</v>
      </c>
      <c r="F35">
        <v>1930.8</v>
      </c>
      <c r="G35">
        <v>66.419225031711605</v>
      </c>
      <c r="H35">
        <v>-4.91000095645279</v>
      </c>
      <c r="I35">
        <v>-12.001492140316699</v>
      </c>
      <c r="J35">
        <v>-6.3673135425089598</v>
      </c>
      <c r="K35">
        <v>1840.3451978221699</v>
      </c>
      <c r="L35">
        <v>1709.8470617022699</v>
      </c>
      <c r="M35">
        <v>31.419777488298301</v>
      </c>
      <c r="N35">
        <v>0.82631055586301505</v>
      </c>
      <c r="O35">
        <v>12.600994406463601</v>
      </c>
      <c r="P35">
        <v>136.748206731653</v>
      </c>
      <c r="Q35">
        <v>4.9840019111018999E-2</v>
      </c>
    </row>
    <row r="36" spans="1:17" x14ac:dyDescent="0.3">
      <c r="A36" t="s">
        <v>109</v>
      </c>
      <c r="B36" t="s">
        <v>110</v>
      </c>
      <c r="C36" t="s">
        <v>3179</v>
      </c>
      <c r="D36" t="s">
        <v>111</v>
      </c>
      <c r="E36">
        <v>257129.41285321399</v>
      </c>
      <c r="F36">
        <v>7233.15</v>
      </c>
      <c r="G36">
        <v>226.20842818128099</v>
      </c>
      <c r="H36">
        <v>8.6997510370608406</v>
      </c>
      <c r="I36">
        <v>62.4144854503174</v>
      </c>
      <c r="J36">
        <v>9.6955507732157092E-3</v>
      </c>
      <c r="K36">
        <v>6352.95372281656</v>
      </c>
      <c r="L36">
        <v>4721.9270191007699</v>
      </c>
      <c r="M36">
        <v>72.682875213363999</v>
      </c>
      <c r="N36">
        <v>0.61881461158412998</v>
      </c>
      <c r="O36">
        <v>1.2698478532866</v>
      </c>
      <c r="P36">
        <v>271.88431876606597</v>
      </c>
      <c r="Q36">
        <v>0.28335372314287899</v>
      </c>
    </row>
    <row r="37" spans="1:17" x14ac:dyDescent="0.3">
      <c r="A37" t="s">
        <v>112</v>
      </c>
      <c r="B37" t="s">
        <v>113</v>
      </c>
      <c r="C37" t="s">
        <v>3168</v>
      </c>
      <c r="D37" t="s">
        <v>18</v>
      </c>
      <c r="E37">
        <v>244565.727555177</v>
      </c>
      <c r="F37">
        <v>171.82</v>
      </c>
      <c r="G37">
        <v>59.841019331353898</v>
      </c>
      <c r="H37">
        <v>1.28270858708042</v>
      </c>
      <c r="I37">
        <v>-8.4051169650140896</v>
      </c>
      <c r="J37">
        <v>-2.8847690981596599</v>
      </c>
      <c r="K37">
        <v>172.48194266697499</v>
      </c>
      <c r="L37">
        <v>156.612278761607</v>
      </c>
      <c r="M37">
        <v>45.6808163505777</v>
      </c>
      <c r="N37">
        <v>0.940534053764847</v>
      </c>
      <c r="O37">
        <v>14.5384704923757</v>
      </c>
      <c r="P37">
        <v>100.959064327485</v>
      </c>
      <c r="Q37">
        <v>9.9121273736284002E-2</v>
      </c>
    </row>
    <row r="38" spans="1:17" x14ac:dyDescent="0.3">
      <c r="A38" t="s">
        <v>114</v>
      </c>
      <c r="B38" t="s">
        <v>115</v>
      </c>
      <c r="C38" t="s">
        <v>3175</v>
      </c>
      <c r="D38" t="s">
        <v>57</v>
      </c>
      <c r="E38">
        <v>244317.79721764501</v>
      </c>
      <c r="F38">
        <v>665.95</v>
      </c>
      <c r="G38">
        <v>51.876930058495702</v>
      </c>
      <c r="H38">
        <v>-10.504494466872201</v>
      </c>
      <c r="I38">
        <v>10.5350001674949</v>
      </c>
      <c r="J38">
        <v>-2.0851648514172401</v>
      </c>
      <c r="K38">
        <v>672.93958617625799</v>
      </c>
      <c r="L38">
        <v>604.19232883208599</v>
      </c>
      <c r="M38">
        <v>40.757265338156699</v>
      </c>
      <c r="N38">
        <v>0.76365365854210798</v>
      </c>
      <c r="O38">
        <v>34.522111269614797</v>
      </c>
      <c r="P38">
        <v>130.15379298427499</v>
      </c>
      <c r="Q38">
        <v>0.16751125128623801</v>
      </c>
    </row>
    <row r="39" spans="1:17" x14ac:dyDescent="0.3">
      <c r="A39" t="s">
        <v>116</v>
      </c>
      <c r="B39" t="s">
        <v>117</v>
      </c>
      <c r="C39" t="s">
        <v>3172</v>
      </c>
      <c r="D39" t="s">
        <v>118</v>
      </c>
      <c r="E39">
        <v>244066.74348239999</v>
      </c>
      <c r="F39">
        <v>2549.6</v>
      </c>
      <c r="G39">
        <v>-13.9802432823166</v>
      </c>
      <c r="H39">
        <v>-1.2722691651787901</v>
      </c>
      <c r="I39">
        <v>-16.4500495964101</v>
      </c>
      <c r="J39">
        <v>-0.71384325384607195</v>
      </c>
      <c r="K39">
        <v>2521.77043076062</v>
      </c>
      <c r="L39">
        <v>2480.8127563825501</v>
      </c>
      <c r="M39">
        <v>57.157314581414703</v>
      </c>
      <c r="N39">
        <v>1.08195942287166</v>
      </c>
      <c r="O39">
        <v>8.6170379667398898</v>
      </c>
      <c r="P39">
        <v>14.562247389929899</v>
      </c>
      <c r="Q39">
        <v>-2.5278651136233E-2</v>
      </c>
    </row>
    <row r="40" spans="1:17" x14ac:dyDescent="0.3">
      <c r="A40" t="s">
        <v>119</v>
      </c>
      <c r="B40" t="s">
        <v>120</v>
      </c>
      <c r="C40" t="s">
        <v>3182</v>
      </c>
      <c r="D40" t="s">
        <v>121</v>
      </c>
      <c r="E40">
        <v>238965.59411137499</v>
      </c>
      <c r="F40">
        <v>6712.8</v>
      </c>
      <c r="G40">
        <v>51.936310365034501</v>
      </c>
      <c r="H40">
        <v>-8.4257358991381093</v>
      </c>
      <c r="I40">
        <v>23.596522611388199</v>
      </c>
      <c r="J40">
        <v>-0.45439833443305699</v>
      </c>
      <c r="K40">
        <v>6894.1423155688499</v>
      </c>
      <c r="L40">
        <v>5971.5707276719204</v>
      </c>
      <c r="M40">
        <v>46.296309374207802</v>
      </c>
      <c r="N40">
        <v>0.59727908750883596</v>
      </c>
      <c r="O40">
        <v>18.709033488261198</v>
      </c>
      <c r="P40">
        <v>106.802218114602</v>
      </c>
      <c r="Q40">
        <v>0.156458809478804</v>
      </c>
    </row>
    <row r="41" spans="1:17" x14ac:dyDescent="0.3">
      <c r="A41" t="s">
        <v>122</v>
      </c>
      <c r="B41" t="s">
        <v>123</v>
      </c>
      <c r="C41" t="s">
        <v>3179</v>
      </c>
      <c r="D41" t="s">
        <v>124</v>
      </c>
      <c r="E41">
        <v>237592.7945594</v>
      </c>
      <c r="F41">
        <v>272.89999999999998</v>
      </c>
      <c r="G41">
        <v>141.446406318897</v>
      </c>
      <c r="H41">
        <v>1.7141518411116801</v>
      </c>
      <c r="I41">
        <v>57.190306392133799</v>
      </c>
      <c r="J41">
        <v>3.55249436868105</v>
      </c>
      <c r="K41">
        <v>244.31021850138799</v>
      </c>
      <c r="L41">
        <v>189.993841286101</v>
      </c>
      <c r="M41">
        <v>61.895455590293601</v>
      </c>
      <c r="N41">
        <v>1.2779370949970901</v>
      </c>
      <c r="O41">
        <v>4.96518871381459</v>
      </c>
      <c r="P41">
        <v>179.18158567774901</v>
      </c>
      <c r="Q41">
        <v>6.8486971186782999E-2</v>
      </c>
    </row>
    <row r="42" spans="1:17" x14ac:dyDescent="0.3">
      <c r="A42" t="s">
        <v>125</v>
      </c>
      <c r="B42" t="s">
        <v>126</v>
      </c>
      <c r="C42" t="s">
        <v>3177</v>
      </c>
      <c r="D42" t="s">
        <v>127</v>
      </c>
      <c r="E42">
        <v>232638.99859947999</v>
      </c>
      <c r="F42">
        <v>971</v>
      </c>
      <c r="G42">
        <v>-5.6553350255794204</v>
      </c>
      <c r="H42">
        <v>2.6925489336162198</v>
      </c>
      <c r="I42">
        <v>5.4527382145827099</v>
      </c>
      <c r="J42">
        <v>1.1169304473936801</v>
      </c>
      <c r="K42">
        <v>925.190786751985</v>
      </c>
      <c r="L42">
        <v>874.53275673298594</v>
      </c>
      <c r="M42">
        <v>64.594770589525993</v>
      </c>
      <c r="N42">
        <v>0.90433285882762104</v>
      </c>
      <c r="O42">
        <v>0.77754891864056896</v>
      </c>
      <c r="P42">
        <v>34.301521438450798</v>
      </c>
      <c r="Q42">
        <v>1.4239024625027E-2</v>
      </c>
    </row>
    <row r="43" spans="1:17" x14ac:dyDescent="0.3">
      <c r="A43" t="s">
        <v>128</v>
      </c>
      <c r="B43" t="s">
        <v>129</v>
      </c>
      <c r="C43" t="s">
        <v>3170</v>
      </c>
      <c r="D43" t="s">
        <v>51</v>
      </c>
      <c r="E43">
        <v>223572.07057571999</v>
      </c>
      <c r="F43">
        <v>348.8</v>
      </c>
      <c r="G43">
        <v>23.861446925276699</v>
      </c>
      <c r="H43">
        <v>4.7935552322780604</v>
      </c>
      <c r="I43">
        <v>-16.3220297066526</v>
      </c>
      <c r="J43">
        <v>2.13397472656556</v>
      </c>
      <c r="K43">
        <v>338.79646710490601</v>
      </c>
      <c r="L43">
        <v>308.75018858240702</v>
      </c>
      <c r="M43">
        <v>63.886099024653802</v>
      </c>
      <c r="N43">
        <v>1.66717150650511</v>
      </c>
      <c r="O43">
        <v>13.1594036697247</v>
      </c>
      <c r="P43">
        <v>70.771113831089295</v>
      </c>
    </row>
    <row r="44" spans="1:17" x14ac:dyDescent="0.3">
      <c r="A44" t="s">
        <v>130</v>
      </c>
      <c r="B44" t="s">
        <v>131</v>
      </c>
      <c r="C44" t="s">
        <v>3170</v>
      </c>
      <c r="D44" t="s">
        <v>132</v>
      </c>
      <c r="E44">
        <v>218570.76285</v>
      </c>
      <c r="F44">
        <v>163.96</v>
      </c>
      <c r="G44">
        <v>88.337260780863005</v>
      </c>
      <c r="H44">
        <v>-11.177914700424401</v>
      </c>
      <c r="I44">
        <v>6.2384998895792103</v>
      </c>
      <c r="J44">
        <v>-2.7239484430003298</v>
      </c>
      <c r="K44">
        <v>178.01947052040799</v>
      </c>
      <c r="L44">
        <v>151.506030388917</v>
      </c>
      <c r="M44">
        <v>26.555907095393799</v>
      </c>
      <c r="N44">
        <v>0.27635146853329901</v>
      </c>
      <c r="O44">
        <v>39.668211758965597</v>
      </c>
      <c r="P44">
        <v>149.36882129277501</v>
      </c>
      <c r="Q44">
        <v>0.17153423674035101</v>
      </c>
    </row>
    <row r="45" spans="1:17" x14ac:dyDescent="0.3">
      <c r="A45" t="s">
        <v>133</v>
      </c>
      <c r="B45" t="s">
        <v>134</v>
      </c>
      <c r="C45" t="s">
        <v>3183</v>
      </c>
      <c r="D45" t="s">
        <v>135</v>
      </c>
      <c r="E45">
        <v>213767.91893016</v>
      </c>
      <c r="F45">
        <v>862.1</v>
      </c>
      <c r="G45">
        <v>37.134993274715299</v>
      </c>
      <c r="H45">
        <v>-0.19989831628022101</v>
      </c>
      <c r="I45">
        <v>-12.1671699288942</v>
      </c>
      <c r="J45">
        <v>4.1692263400299003</v>
      </c>
      <c r="K45">
        <v>842.23574215839301</v>
      </c>
      <c r="L45">
        <v>792.06694982690897</v>
      </c>
      <c r="M45">
        <v>65.551016020460807</v>
      </c>
      <c r="N45">
        <v>0.69244834574020897</v>
      </c>
      <c r="O45">
        <v>12.2375594478598</v>
      </c>
      <c r="P45">
        <v>68.198224563457202</v>
      </c>
      <c r="Q45">
        <v>0.129342027636835</v>
      </c>
    </row>
    <row r="46" spans="1:17" x14ac:dyDescent="0.3">
      <c r="A46" t="s">
        <v>136</v>
      </c>
      <c r="B46" t="s">
        <v>137</v>
      </c>
      <c r="C46" t="s">
        <v>3182</v>
      </c>
      <c r="D46" t="s">
        <v>138</v>
      </c>
      <c r="E46">
        <v>211947.037146855</v>
      </c>
      <c r="F46">
        <v>290.39999999999998</v>
      </c>
      <c r="G46">
        <v>81.867103992257896</v>
      </c>
      <c r="H46">
        <v>-5.6754938056212501</v>
      </c>
      <c r="I46">
        <v>37.6642400414229</v>
      </c>
      <c r="J46">
        <v>1.70416215990729</v>
      </c>
      <c r="K46">
        <v>296.435697383361</v>
      </c>
      <c r="L46">
        <v>248.272412301473</v>
      </c>
      <c r="M46">
        <v>44.291815507092799</v>
      </c>
      <c r="N46">
        <v>0.61994187431297199</v>
      </c>
      <c r="O46">
        <v>17.252066115702402</v>
      </c>
      <c r="P46">
        <v>128.66141732283401</v>
      </c>
      <c r="Q46">
        <v>0.20144196171426301</v>
      </c>
    </row>
    <row r="47" spans="1:17" x14ac:dyDescent="0.3">
      <c r="A47" t="s">
        <v>139</v>
      </c>
      <c r="B47" t="s">
        <v>140</v>
      </c>
      <c r="C47" t="s">
        <v>3172</v>
      </c>
      <c r="D47" t="s">
        <v>141</v>
      </c>
      <c r="E47">
        <v>210072.07890495</v>
      </c>
      <c r="F47">
        <v>646.65</v>
      </c>
      <c r="G47">
        <v>51.532342111267702</v>
      </c>
      <c r="H47">
        <v>8.3277306632352506</v>
      </c>
      <c r="I47">
        <v>-2.7152758541633202</v>
      </c>
      <c r="J47">
        <v>5.4306166428150604</v>
      </c>
      <c r="K47">
        <v>616.34054734344795</v>
      </c>
      <c r="L47">
        <v>557.79101582558098</v>
      </c>
      <c r="M47">
        <v>71.754065050991599</v>
      </c>
      <c r="N47">
        <v>0.97156341550410397</v>
      </c>
      <c r="O47">
        <v>5.3305497564370299</v>
      </c>
      <c r="P47">
        <v>95.209201231660899</v>
      </c>
      <c r="Q47">
        <v>0.21582477187214599</v>
      </c>
    </row>
    <row r="48" spans="1:17" x14ac:dyDescent="0.3">
      <c r="A48" t="s">
        <v>142</v>
      </c>
      <c r="B48" t="s">
        <v>143</v>
      </c>
      <c r="C48" t="s">
        <v>3177</v>
      </c>
      <c r="D48" t="s">
        <v>144</v>
      </c>
      <c r="E48">
        <v>209829.34153999999</v>
      </c>
      <c r="F48">
        <v>496.45</v>
      </c>
      <c r="G48">
        <v>30.3330105236851</v>
      </c>
      <c r="H48">
        <v>-10.4110323694615</v>
      </c>
      <c r="I48">
        <v>52.773465078230501</v>
      </c>
      <c r="J48">
        <v>0.671733050647084</v>
      </c>
      <c r="K48">
        <v>548.51235863939303</v>
      </c>
      <c r="L48">
        <v>489.25397934469999</v>
      </c>
      <c r="M48">
        <v>48.297489461021001</v>
      </c>
      <c r="N48">
        <v>0.76107099442697002</v>
      </c>
      <c r="O48">
        <v>62.695135461778598</v>
      </c>
      <c r="P48">
        <v>74.437807449051206</v>
      </c>
      <c r="Q48">
        <v>2.9809154635712001E-2</v>
      </c>
    </row>
    <row r="49" spans="1:17" x14ac:dyDescent="0.3">
      <c r="A49" t="s">
        <v>145</v>
      </c>
      <c r="B49" t="s">
        <v>146</v>
      </c>
      <c r="C49" t="s">
        <v>3177</v>
      </c>
      <c r="D49" t="s">
        <v>127</v>
      </c>
      <c r="E49">
        <v>191609.725622809</v>
      </c>
      <c r="F49">
        <v>153.49</v>
      </c>
      <c r="G49">
        <v>-8.0477971677722806</v>
      </c>
      <c r="H49">
        <v>-5.92251240693921E-2</v>
      </c>
      <c r="I49">
        <v>-12.726620668939301</v>
      </c>
      <c r="J49">
        <v>0.635131918409926</v>
      </c>
      <c r="K49">
        <v>156.65741530570099</v>
      </c>
      <c r="L49">
        <v>152.50972434499201</v>
      </c>
      <c r="M49">
        <v>59.797232941719599</v>
      </c>
      <c r="N49">
        <v>0.864981576406602</v>
      </c>
      <c r="O49">
        <v>20.268421395530599</v>
      </c>
      <c r="P49">
        <v>33.935427574171001</v>
      </c>
      <c r="Q49">
        <v>-2.0295352141742998E-2</v>
      </c>
    </row>
    <row r="50" spans="1:17" x14ac:dyDescent="0.3">
      <c r="A50" t="s">
        <v>147</v>
      </c>
      <c r="B50" t="s">
        <v>148</v>
      </c>
      <c r="C50" t="s">
        <v>3181</v>
      </c>
      <c r="D50" t="s">
        <v>149</v>
      </c>
      <c r="E50">
        <v>190903.808630115</v>
      </c>
      <c r="F50">
        <v>4947.1000000000004</v>
      </c>
      <c r="G50">
        <v>80.372202947347603</v>
      </c>
      <c r="H50">
        <v>13.245643938846101</v>
      </c>
      <c r="I50">
        <v>36.997589127813598</v>
      </c>
      <c r="J50">
        <v>1.7497803946467101</v>
      </c>
      <c r="K50">
        <v>4552.8109177563601</v>
      </c>
      <c r="L50">
        <v>3850.7570338330802</v>
      </c>
      <c r="M50">
        <v>70.032492799108198</v>
      </c>
      <c r="N50">
        <v>0.96592878068549204</v>
      </c>
      <c r="O50">
        <v>1.7767985284308001</v>
      </c>
      <c r="P50">
        <v>112.017057021021</v>
      </c>
      <c r="Q50">
        <v>9.8659705744557999E-2</v>
      </c>
    </row>
    <row r="51" spans="1:17" x14ac:dyDescent="0.3">
      <c r="A51" t="s">
        <v>150</v>
      </c>
      <c r="B51" t="s">
        <v>151</v>
      </c>
      <c r="C51" t="s">
        <v>3169</v>
      </c>
      <c r="D51" t="s">
        <v>21</v>
      </c>
      <c r="E51">
        <v>189972.61469662</v>
      </c>
      <c r="F51">
        <v>6423.45</v>
      </c>
      <c r="G51">
        <v>-9.2109834909639403</v>
      </c>
      <c r="H51">
        <v>12.7452637833506</v>
      </c>
      <c r="I51">
        <v>9.0476415214339703</v>
      </c>
      <c r="J51">
        <v>2.7120667282540198</v>
      </c>
      <c r="K51">
        <v>5793.51788305428</v>
      </c>
      <c r="L51">
        <v>5390.2425457947802</v>
      </c>
      <c r="M51">
        <v>80.172631467192602</v>
      </c>
      <c r="N51">
        <v>0.93283603312005903</v>
      </c>
      <c r="O51">
        <v>0.46003315975060499</v>
      </c>
      <c r="P51">
        <v>42.314807634788501</v>
      </c>
      <c r="Q51">
        <v>-1.8280070638828999E-2</v>
      </c>
    </row>
    <row r="52" spans="1:17" x14ac:dyDescent="0.3">
      <c r="A52" t="s">
        <v>152</v>
      </c>
      <c r="B52" t="s">
        <v>153</v>
      </c>
      <c r="C52" t="s">
        <v>3178</v>
      </c>
      <c r="D52" t="s">
        <v>75</v>
      </c>
      <c r="E52">
        <v>186866.23042325501</v>
      </c>
      <c r="F52">
        <v>2765.3</v>
      </c>
      <c r="G52">
        <v>16.122515379766799</v>
      </c>
      <c r="H52">
        <v>6.51998511115697</v>
      </c>
      <c r="I52">
        <v>10.260236649104</v>
      </c>
      <c r="J52">
        <v>2.0067370208779201</v>
      </c>
      <c r="K52">
        <v>2675.6493099924401</v>
      </c>
      <c r="L52">
        <v>2404.1048761772699</v>
      </c>
      <c r="M52">
        <v>66.312631559006206</v>
      </c>
      <c r="N52">
        <v>0.587623188759688</v>
      </c>
      <c r="O52">
        <v>4.0664665678226504</v>
      </c>
      <c r="P52">
        <v>51.8719628313169</v>
      </c>
      <c r="Q52">
        <v>7.6051991911403993E-2</v>
      </c>
    </row>
    <row r="53" spans="1:17" x14ac:dyDescent="0.3">
      <c r="A53" t="s">
        <v>154</v>
      </c>
      <c r="B53" t="s">
        <v>155</v>
      </c>
      <c r="C53" t="s">
        <v>3170</v>
      </c>
      <c r="D53" t="s">
        <v>40</v>
      </c>
      <c r="E53">
        <v>184980.26517465001</v>
      </c>
      <c r="F53">
        <v>1821.25</v>
      </c>
      <c r="G53">
        <v>6.8701571095257998</v>
      </c>
      <c r="H53">
        <v>5.3185708151587603</v>
      </c>
      <c r="I53">
        <v>6.9978081623196298</v>
      </c>
      <c r="J53">
        <v>-5.1362833142733102</v>
      </c>
      <c r="K53">
        <v>1744.9789375436301</v>
      </c>
      <c r="L53">
        <v>1547.7952573944301</v>
      </c>
      <c r="M53">
        <v>46.151774971688702</v>
      </c>
      <c r="N53">
        <v>1.0999406491297199</v>
      </c>
      <c r="O53">
        <v>6.3006177076183798</v>
      </c>
      <c r="P53">
        <v>44.046347925811702</v>
      </c>
      <c r="Q53">
        <v>3.3362690534865999E-2</v>
      </c>
    </row>
    <row r="54" spans="1:17" x14ac:dyDescent="0.3">
      <c r="A54" t="s">
        <v>156</v>
      </c>
      <c r="B54" t="s">
        <v>157</v>
      </c>
      <c r="C54" t="s">
        <v>3177</v>
      </c>
      <c r="D54" t="s">
        <v>158</v>
      </c>
      <c r="E54">
        <v>177252.21862217999</v>
      </c>
      <c r="F54">
        <v>454.05</v>
      </c>
      <c r="G54">
        <v>66.277578402399897</v>
      </c>
      <c r="H54">
        <v>2.5663496116345499</v>
      </c>
      <c r="I54">
        <v>52.256867798495399</v>
      </c>
      <c r="J54">
        <v>-3.2908724024311402</v>
      </c>
      <c r="K54">
        <v>445.608574061105</v>
      </c>
      <c r="L54">
        <v>380.41395851157</v>
      </c>
      <c r="M54">
        <v>52.431053561929701</v>
      </c>
      <c r="N54">
        <v>0.87682170678420601</v>
      </c>
      <c r="O54">
        <v>11.606651249862299</v>
      </c>
      <c r="P54">
        <v>118.293269230769</v>
      </c>
      <c r="Q54">
        <v>3.3197406128892999E-2</v>
      </c>
    </row>
    <row r="55" spans="1:17" x14ac:dyDescent="0.3">
      <c r="A55" t="s">
        <v>159</v>
      </c>
      <c r="B55" t="s">
        <v>160</v>
      </c>
      <c r="C55" t="s">
        <v>3184</v>
      </c>
      <c r="D55" t="s">
        <v>161</v>
      </c>
      <c r="E55">
        <v>168351.07015499999</v>
      </c>
      <c r="F55">
        <v>3304.75</v>
      </c>
      <c r="G55">
        <v>6.0507242893033002</v>
      </c>
      <c r="H55">
        <v>5.0911732295201899</v>
      </c>
      <c r="I55">
        <v>-2.2851006462999801</v>
      </c>
      <c r="J55">
        <v>-7.3005024105226898E-2</v>
      </c>
      <c r="K55">
        <v>3147.7105533694498</v>
      </c>
      <c r="L55">
        <v>2948.63392681081</v>
      </c>
      <c r="M55">
        <v>76.769304033194899</v>
      </c>
      <c r="N55">
        <v>1.5205702600995901</v>
      </c>
      <c r="O55">
        <v>0.79431121870034904</v>
      </c>
      <c r="P55">
        <v>44.1517087958823</v>
      </c>
      <c r="Q55">
        <v>1.0572794524486E-2</v>
      </c>
    </row>
    <row r="56" spans="1:17" x14ac:dyDescent="0.3">
      <c r="A56" t="s">
        <v>162</v>
      </c>
      <c r="B56" t="s">
        <v>163</v>
      </c>
      <c r="C56" t="s">
        <v>3170</v>
      </c>
      <c r="D56" t="s">
        <v>132</v>
      </c>
      <c r="E56">
        <v>164840.08291200001</v>
      </c>
      <c r="F56">
        <v>491.05</v>
      </c>
      <c r="G56">
        <v>87.883129855508898</v>
      </c>
      <c r="H56">
        <v>-1.9090266905117901</v>
      </c>
      <c r="I56">
        <v>15.740715497324</v>
      </c>
      <c r="J56">
        <v>-8.9845992955242</v>
      </c>
      <c r="K56">
        <v>517.29622283509104</v>
      </c>
      <c r="L56">
        <v>442.06261435579302</v>
      </c>
      <c r="M56">
        <v>29.9154444910656</v>
      </c>
      <c r="N56">
        <v>0.78733158535701797</v>
      </c>
      <c r="O56">
        <v>18.1142449852357</v>
      </c>
      <c r="P56">
        <v>120.15243219009101</v>
      </c>
      <c r="Q56">
        <v>0.18321957342074899</v>
      </c>
    </row>
    <row r="57" spans="1:17" x14ac:dyDescent="0.3">
      <c r="A57" t="s">
        <v>164</v>
      </c>
      <c r="B57" t="s">
        <v>165</v>
      </c>
      <c r="C57" t="s">
        <v>3182</v>
      </c>
      <c r="D57" t="s">
        <v>166</v>
      </c>
      <c r="E57">
        <v>162838.87168499999</v>
      </c>
      <c r="F57">
        <v>7765.2</v>
      </c>
      <c r="G57">
        <v>54.027781619729801</v>
      </c>
      <c r="H57">
        <v>-4.8231791477677497</v>
      </c>
      <c r="I57">
        <v>19.396350725794399</v>
      </c>
      <c r="J57">
        <v>0.55961981009592698</v>
      </c>
      <c r="K57">
        <v>7796.6318109446102</v>
      </c>
      <c r="L57">
        <v>6789.6728252100902</v>
      </c>
      <c r="M57">
        <v>49.684739918909202</v>
      </c>
      <c r="N57">
        <v>0.683141550462534</v>
      </c>
      <c r="O57">
        <v>17.832766702724999</v>
      </c>
      <c r="P57">
        <v>101.69350649350601</v>
      </c>
      <c r="Q57">
        <v>0.17443282553508899</v>
      </c>
    </row>
    <row r="58" spans="1:17" x14ac:dyDescent="0.3">
      <c r="A58" t="s">
        <v>167</v>
      </c>
      <c r="B58" t="s">
        <v>168</v>
      </c>
      <c r="C58" t="s">
        <v>3169</v>
      </c>
      <c r="D58" t="s">
        <v>21</v>
      </c>
      <c r="E58">
        <v>161996.85953384999</v>
      </c>
      <c r="F58">
        <v>1656.05</v>
      </c>
      <c r="G58">
        <v>2.6861387213375201</v>
      </c>
      <c r="H58">
        <v>3.2708356429053498</v>
      </c>
      <c r="I58">
        <v>14.867764003967199</v>
      </c>
      <c r="J58">
        <v>0.453435285422358</v>
      </c>
      <c r="K58">
        <v>1550.9705838295699</v>
      </c>
      <c r="L58">
        <v>1384.6758607644199</v>
      </c>
      <c r="M58">
        <v>64.084323199288505</v>
      </c>
      <c r="N58">
        <v>0.86163092439219102</v>
      </c>
      <c r="O58">
        <v>0.54044261948613603</v>
      </c>
      <c r="P58">
        <v>50.8036242771934</v>
      </c>
      <c r="Q58">
        <v>-1.2476767439237001E-2</v>
      </c>
    </row>
    <row r="59" spans="1:17" x14ac:dyDescent="0.3">
      <c r="A59" t="s">
        <v>169</v>
      </c>
      <c r="B59" t="s">
        <v>170</v>
      </c>
      <c r="C59" t="s">
        <v>3178</v>
      </c>
      <c r="D59" t="s">
        <v>75</v>
      </c>
      <c r="E59">
        <v>155078.25417488001</v>
      </c>
      <c r="F59">
        <v>627.29999999999995</v>
      </c>
      <c r="G59">
        <v>17.952235222814899</v>
      </c>
      <c r="H59">
        <v>-2.81011503254433</v>
      </c>
      <c r="I59">
        <v>-7.9633879976044897</v>
      </c>
      <c r="J59">
        <v>-0.60463565372667205</v>
      </c>
      <c r="K59">
        <v>637.42679453589096</v>
      </c>
      <c r="L59">
        <v>597.83067476250096</v>
      </c>
      <c r="M59">
        <v>54.181555408288602</v>
      </c>
      <c r="N59">
        <v>0.55866033420817096</v>
      </c>
      <c r="O59">
        <v>12.697274031563801</v>
      </c>
      <c r="P59">
        <v>55.253062739759898</v>
      </c>
      <c r="Q59">
        <v>3.2381029898155E-2</v>
      </c>
    </row>
    <row r="60" spans="1:17" x14ac:dyDescent="0.3">
      <c r="A60" t="s">
        <v>171</v>
      </c>
      <c r="B60" t="s">
        <v>172</v>
      </c>
      <c r="C60" t="s">
        <v>3172</v>
      </c>
      <c r="D60" t="s">
        <v>173</v>
      </c>
      <c r="E60">
        <v>152544.32344611001</v>
      </c>
      <c r="F60">
        <v>1456.35</v>
      </c>
      <c r="G60">
        <v>20.9075995440489</v>
      </c>
      <c r="H60">
        <v>5.0444881392355096</v>
      </c>
      <c r="I60">
        <v>2.0284334515428801</v>
      </c>
      <c r="J60">
        <v>1.84410558160366</v>
      </c>
      <c r="K60">
        <v>1442.07567319036</v>
      </c>
      <c r="L60">
        <v>1299.9803145853</v>
      </c>
      <c r="M60">
        <v>56.516906944951003</v>
      </c>
      <c r="N60">
        <v>1.0932833229627501</v>
      </c>
      <c r="O60">
        <v>5.8708414872798498</v>
      </c>
      <c r="P60">
        <v>51.734736403417301</v>
      </c>
      <c r="Q60">
        <v>8.9279896261440003E-3</v>
      </c>
    </row>
    <row r="61" spans="1:17" x14ac:dyDescent="0.3">
      <c r="A61" t="s">
        <v>174</v>
      </c>
      <c r="B61" t="s">
        <v>175</v>
      </c>
      <c r="C61" t="s">
        <v>3170</v>
      </c>
      <c r="D61" t="s">
        <v>40</v>
      </c>
      <c r="E61">
        <v>151779.60405142</v>
      </c>
      <c r="F61">
        <v>701.35</v>
      </c>
      <c r="G61">
        <v>-19.436534092828801</v>
      </c>
      <c r="H61">
        <v>0.55420007745278999</v>
      </c>
      <c r="I61">
        <v>-4.6527680801998601</v>
      </c>
      <c r="J61">
        <v>-6.8864630031177301</v>
      </c>
      <c r="K61">
        <v>693.24443532233397</v>
      </c>
      <c r="L61">
        <v>638.53607347213404</v>
      </c>
      <c r="M61">
        <v>36.452926224583301</v>
      </c>
      <c r="N61">
        <v>0.72628767118912896</v>
      </c>
      <c r="O61">
        <v>8.5335424538390292</v>
      </c>
      <c r="P61">
        <v>37.143136488071903</v>
      </c>
      <c r="Q61">
        <v>-6.3704744189344006E-2</v>
      </c>
    </row>
    <row r="62" spans="1:17" x14ac:dyDescent="0.3">
      <c r="A62" t="s">
        <v>176</v>
      </c>
      <c r="B62" t="s">
        <v>177</v>
      </c>
      <c r="C62" t="s">
        <v>3177</v>
      </c>
      <c r="D62" t="s">
        <v>178</v>
      </c>
      <c r="E62">
        <v>150630.625756975</v>
      </c>
      <c r="F62">
        <v>685.15</v>
      </c>
      <c r="G62">
        <v>15.7040920811995</v>
      </c>
      <c r="H62">
        <v>2.78256476472593</v>
      </c>
      <c r="I62">
        <v>13.7353421345741</v>
      </c>
      <c r="J62">
        <v>0.43045158264343503</v>
      </c>
      <c r="K62">
        <v>667.82394043571298</v>
      </c>
      <c r="L62">
        <v>614.35728662705696</v>
      </c>
      <c r="M62">
        <v>52.352509005794801</v>
      </c>
      <c r="N62">
        <v>0.84033798765015599</v>
      </c>
      <c r="O62">
        <v>4.3931985696562696</v>
      </c>
      <c r="P62">
        <v>52.679665738161503</v>
      </c>
      <c r="Q62">
        <v>2.2917276691630999E-2</v>
      </c>
    </row>
    <row r="63" spans="1:17" x14ac:dyDescent="0.3">
      <c r="A63" t="s">
        <v>179</v>
      </c>
      <c r="B63" t="s">
        <v>180</v>
      </c>
      <c r="C63" t="s">
        <v>3170</v>
      </c>
      <c r="D63" t="s">
        <v>132</v>
      </c>
      <c r="E63">
        <v>149488.12648000001</v>
      </c>
      <c r="F63">
        <v>560.70000000000005</v>
      </c>
      <c r="G63">
        <v>98.167284753378297</v>
      </c>
      <c r="H63">
        <v>-4.6342522981455199</v>
      </c>
      <c r="I63">
        <v>13.2688698345126</v>
      </c>
      <c r="J63">
        <v>-7.0351589700415396</v>
      </c>
      <c r="K63">
        <v>587.221249491153</v>
      </c>
      <c r="L63">
        <v>495.29078063395298</v>
      </c>
      <c r="M63">
        <v>32.186217950441502</v>
      </c>
      <c r="N63">
        <v>0.60672734461494404</v>
      </c>
      <c r="O63">
        <v>16.639914392723298</v>
      </c>
      <c r="P63">
        <v>134.01502504173601</v>
      </c>
      <c r="Q63">
        <v>0.18708896851509799</v>
      </c>
    </row>
    <row r="64" spans="1:17" x14ac:dyDescent="0.3">
      <c r="A64" t="s">
        <v>181</v>
      </c>
      <c r="B64" t="s">
        <v>182</v>
      </c>
      <c r="C64" t="s">
        <v>3168</v>
      </c>
      <c r="D64" t="s">
        <v>18</v>
      </c>
      <c r="E64">
        <v>148507.04285423999</v>
      </c>
      <c r="F64">
        <v>340.65</v>
      </c>
      <c r="G64">
        <v>63.356449044666498</v>
      </c>
      <c r="H64">
        <v>0.89453186168451404</v>
      </c>
      <c r="I64">
        <v>1.74319479919424</v>
      </c>
      <c r="J64">
        <v>-3.8540496809290401</v>
      </c>
      <c r="K64">
        <v>337.084915876168</v>
      </c>
      <c r="L64">
        <v>295.23330618116802</v>
      </c>
      <c r="M64">
        <v>38.601073542966802</v>
      </c>
      <c r="N64">
        <v>0.85366455507470196</v>
      </c>
      <c r="O64">
        <v>7.7939233817701403</v>
      </c>
      <c r="P64">
        <v>105.55136521345599</v>
      </c>
      <c r="Q64">
        <v>3.6043571983696003E-2</v>
      </c>
    </row>
    <row r="65" spans="1:17" x14ac:dyDescent="0.3">
      <c r="A65" t="s">
        <v>183</v>
      </c>
      <c r="B65" t="s">
        <v>184</v>
      </c>
      <c r="C65" t="s">
        <v>3172</v>
      </c>
      <c r="D65" t="s">
        <v>118</v>
      </c>
      <c r="E65">
        <v>147726.93461976</v>
      </c>
      <c r="F65">
        <v>6063</v>
      </c>
      <c r="G65">
        <v>6.2035830907107599</v>
      </c>
      <c r="H65">
        <v>4.7742084647635998</v>
      </c>
      <c r="I65">
        <v>6.4886371559473703</v>
      </c>
      <c r="J65">
        <v>2.6828090636686701</v>
      </c>
      <c r="K65">
        <v>5779.9889667730704</v>
      </c>
      <c r="L65">
        <v>5312.5209128281904</v>
      </c>
      <c r="M65">
        <v>80.648443336801506</v>
      </c>
      <c r="N65">
        <v>1.08483546084856</v>
      </c>
      <c r="O65">
        <v>1.4151410192973799</v>
      </c>
      <c r="P65">
        <v>39.453044138279999</v>
      </c>
      <c r="Q65">
        <v>2.5648376690294999E-2</v>
      </c>
    </row>
    <row r="66" spans="1:17" x14ac:dyDescent="0.3">
      <c r="A66" t="s">
        <v>185</v>
      </c>
      <c r="B66" t="s">
        <v>186</v>
      </c>
      <c r="C66" t="s">
        <v>3174</v>
      </c>
      <c r="D66" t="s">
        <v>187</v>
      </c>
      <c r="E66">
        <v>145971.88074170001</v>
      </c>
      <c r="F66">
        <v>5479.35</v>
      </c>
      <c r="G66">
        <v>19.043651498452</v>
      </c>
      <c r="H66">
        <v>14.532986566829999</v>
      </c>
      <c r="I66">
        <v>40.999848029212799</v>
      </c>
      <c r="J66">
        <v>5.1659746875465897</v>
      </c>
      <c r="K66">
        <v>4913.1038759498997</v>
      </c>
      <c r="L66">
        <v>4286.5674512043197</v>
      </c>
      <c r="M66">
        <v>88.225845503040603</v>
      </c>
      <c r="N66">
        <v>0.95278101866561804</v>
      </c>
      <c r="O66">
        <v>0.956317811419227</v>
      </c>
      <c r="P66">
        <v>66.277728886595995</v>
      </c>
      <c r="Q66">
        <v>-2.4589503523707E-2</v>
      </c>
    </row>
    <row r="67" spans="1:17" x14ac:dyDescent="0.3">
      <c r="A67" t="s">
        <v>188</v>
      </c>
      <c r="B67" t="s">
        <v>189</v>
      </c>
      <c r="C67" t="s">
        <v>3168</v>
      </c>
      <c r="D67" t="s">
        <v>190</v>
      </c>
      <c r="E67">
        <v>143908.768146341</v>
      </c>
      <c r="F67">
        <v>217.83</v>
      </c>
      <c r="G67">
        <v>50.670830193448502</v>
      </c>
      <c r="H67">
        <v>-8.04444330181453</v>
      </c>
      <c r="I67">
        <v>8.5790568221048993</v>
      </c>
      <c r="J67">
        <v>-2.8517822066610101</v>
      </c>
      <c r="K67">
        <v>225.48437424646099</v>
      </c>
      <c r="L67">
        <v>196.18435946487099</v>
      </c>
      <c r="M67">
        <v>35.028907002445898</v>
      </c>
      <c r="N67">
        <v>0.60247424340675804</v>
      </c>
      <c r="O67">
        <v>13.069825092962301</v>
      </c>
      <c r="P67">
        <v>87.541971588463198</v>
      </c>
      <c r="Q67">
        <v>8.6780998249086999E-2</v>
      </c>
    </row>
    <row r="68" spans="1:17" x14ac:dyDescent="0.3">
      <c r="A68" t="s">
        <v>191</v>
      </c>
      <c r="B68" t="s">
        <v>192</v>
      </c>
      <c r="C68" t="s">
        <v>3175</v>
      </c>
      <c r="D68" t="s">
        <v>95</v>
      </c>
      <c r="E68">
        <v>141170.10118646</v>
      </c>
      <c r="F68">
        <v>441.8</v>
      </c>
      <c r="G68">
        <v>40.661944807758204</v>
      </c>
      <c r="H68">
        <v>4.1128342827230604</v>
      </c>
      <c r="I68">
        <v>-2.7694901975148398</v>
      </c>
      <c r="J68">
        <v>4.39519611271679</v>
      </c>
      <c r="K68">
        <v>429.84205600330102</v>
      </c>
      <c r="L68">
        <v>392.90534381980899</v>
      </c>
      <c r="M68">
        <v>63.078483174667603</v>
      </c>
      <c r="N68">
        <v>1.0795719563722801</v>
      </c>
      <c r="O68">
        <v>6.60932548664554</v>
      </c>
      <c r="P68">
        <v>91.421143847487002</v>
      </c>
      <c r="Q68">
        <v>0.145526169488537</v>
      </c>
    </row>
    <row r="69" spans="1:17" x14ac:dyDescent="0.3">
      <c r="A69" t="s">
        <v>193</v>
      </c>
      <c r="B69" t="s">
        <v>194</v>
      </c>
      <c r="C69" t="s">
        <v>3176</v>
      </c>
      <c r="D69" t="s">
        <v>86</v>
      </c>
      <c r="E69">
        <v>134385.51650160999</v>
      </c>
      <c r="F69">
        <v>2828.65</v>
      </c>
      <c r="G69">
        <v>59.660033043521402</v>
      </c>
      <c r="H69">
        <v>5.3294399337968601</v>
      </c>
      <c r="I69">
        <v>23.984554518078401</v>
      </c>
      <c r="J69">
        <v>0.937155297421569</v>
      </c>
      <c r="K69">
        <v>2614.72242073594</v>
      </c>
      <c r="L69">
        <v>2226.5830402203301</v>
      </c>
      <c r="M69">
        <v>74.097303588371304</v>
      </c>
      <c r="N69">
        <v>0.57344334842663203</v>
      </c>
      <c r="O69">
        <v>1.10830254715146</v>
      </c>
      <c r="P69">
        <v>90.725507383183796</v>
      </c>
      <c r="Q69">
        <v>0.26665340717737901</v>
      </c>
    </row>
    <row r="70" spans="1:17" x14ac:dyDescent="0.3">
      <c r="A70" t="s">
        <v>195</v>
      </c>
      <c r="B70" t="s">
        <v>196</v>
      </c>
      <c r="C70" t="s">
        <v>3174</v>
      </c>
      <c r="D70" t="s">
        <v>54</v>
      </c>
      <c r="E70">
        <v>134030.71992239999</v>
      </c>
      <c r="F70">
        <v>1659.4</v>
      </c>
      <c r="G70">
        <v>8.0535135631240795</v>
      </c>
      <c r="H70">
        <v>2.39454965361102</v>
      </c>
      <c r="I70">
        <v>-3.77324884416513</v>
      </c>
      <c r="J70">
        <v>0.87530094828542604</v>
      </c>
      <c r="K70">
        <v>1579.7421052418199</v>
      </c>
      <c r="L70">
        <v>1444.6411727894999</v>
      </c>
      <c r="M70">
        <v>68.695004131010194</v>
      </c>
      <c r="N70">
        <v>0.68311797671614005</v>
      </c>
      <c r="O70">
        <v>1.33783295166927</v>
      </c>
      <c r="P70">
        <v>46.590106007067099</v>
      </c>
      <c r="Q70">
        <v>5.0654299651919997E-2</v>
      </c>
    </row>
    <row r="71" spans="1:17" x14ac:dyDescent="0.3">
      <c r="A71" t="s">
        <v>197</v>
      </c>
      <c r="B71" t="s">
        <v>198</v>
      </c>
      <c r="C71" t="s">
        <v>3175</v>
      </c>
      <c r="D71" t="s">
        <v>57</v>
      </c>
      <c r="E71">
        <v>134015.8722406</v>
      </c>
      <c r="F71">
        <v>771.6</v>
      </c>
      <c r="G71">
        <v>70.152682480545906</v>
      </c>
      <c r="H71">
        <v>13.731445045149499</v>
      </c>
      <c r="I71">
        <v>40.494576131875299</v>
      </c>
      <c r="J71">
        <v>5.9549842625726797</v>
      </c>
      <c r="K71">
        <v>707.62850000844298</v>
      </c>
      <c r="L71">
        <v>597.38920951346802</v>
      </c>
      <c r="M71">
        <v>75.724561801376595</v>
      </c>
      <c r="N71">
        <v>1.08295478447006</v>
      </c>
      <c r="O71">
        <v>1.1275272161741701</v>
      </c>
      <c r="P71">
        <v>122.043165467625</v>
      </c>
      <c r="Q71">
        <v>8.5901398694917003E-2</v>
      </c>
    </row>
    <row r="72" spans="1:17" x14ac:dyDescent="0.3">
      <c r="A72" t="s">
        <v>199</v>
      </c>
      <c r="B72" t="s">
        <v>200</v>
      </c>
      <c r="C72" t="s">
        <v>3176</v>
      </c>
      <c r="D72" t="s">
        <v>201</v>
      </c>
      <c r="E72">
        <v>133146.9147393</v>
      </c>
      <c r="F72">
        <v>4899.2</v>
      </c>
      <c r="G72">
        <v>17.051245398094</v>
      </c>
      <c r="H72">
        <v>-0.83157114446259905</v>
      </c>
      <c r="I72">
        <v>17.1631968971963</v>
      </c>
      <c r="J72">
        <v>0.36666952120671398</v>
      </c>
      <c r="K72">
        <v>4812.3377098517904</v>
      </c>
      <c r="L72">
        <v>4409.99502770245</v>
      </c>
      <c r="M72">
        <v>56.138021676153699</v>
      </c>
      <c r="N72">
        <v>0.68154160523511498</v>
      </c>
      <c r="O72">
        <v>3.25971587197908</v>
      </c>
      <c r="P72">
        <v>49.593893129770898</v>
      </c>
      <c r="Q72">
        <v>5.1448349036679997E-2</v>
      </c>
    </row>
    <row r="73" spans="1:17" x14ac:dyDescent="0.3">
      <c r="A73" t="s">
        <v>202</v>
      </c>
      <c r="B73" t="s">
        <v>203</v>
      </c>
      <c r="C73" t="s">
        <v>3170</v>
      </c>
      <c r="D73" t="s">
        <v>51</v>
      </c>
      <c r="E73">
        <v>132321.32418570001</v>
      </c>
      <c r="F73">
        <v>1564.75</v>
      </c>
      <c r="G73">
        <v>5.3907619046689303</v>
      </c>
      <c r="H73">
        <v>12.8602532037052</v>
      </c>
      <c r="I73">
        <v>32.8626261068285</v>
      </c>
      <c r="J73">
        <v>1.3504842398327701</v>
      </c>
      <c r="K73">
        <v>1433.2061589919699</v>
      </c>
      <c r="L73">
        <v>1288.5281689204301</v>
      </c>
      <c r="M73">
        <v>73.095857604368206</v>
      </c>
      <c r="N73">
        <v>1.28629249608657</v>
      </c>
      <c r="O73">
        <v>1.86930819619748</v>
      </c>
      <c r="P73">
        <v>54.741890822784796</v>
      </c>
      <c r="Q73">
        <v>0.121255872341322</v>
      </c>
    </row>
    <row r="74" spans="1:17" x14ac:dyDescent="0.3">
      <c r="A74" t="s">
        <v>204</v>
      </c>
      <c r="B74" t="s">
        <v>205</v>
      </c>
      <c r="C74" t="s">
        <v>3176</v>
      </c>
      <c r="D74" t="s">
        <v>206</v>
      </c>
      <c r="E74">
        <v>129084.050600934</v>
      </c>
      <c r="F74">
        <v>193.79</v>
      </c>
      <c r="G74">
        <v>69.544671452282401</v>
      </c>
      <c r="H74">
        <v>-1.4962413578101701</v>
      </c>
      <c r="I74">
        <v>56.465176009634099</v>
      </c>
      <c r="J74">
        <v>7.2346316408633302E-2</v>
      </c>
      <c r="K74">
        <v>187.379833061369</v>
      </c>
      <c r="L74">
        <v>151.47165894182399</v>
      </c>
      <c r="M74">
        <v>50.542849705770799</v>
      </c>
      <c r="N74">
        <v>0.62917832322080003</v>
      </c>
      <c r="O74">
        <v>7.7867795035863496</v>
      </c>
      <c r="P74">
        <v>123.26036866359399</v>
      </c>
      <c r="Q74">
        <v>3.7535967122550001E-2</v>
      </c>
    </row>
    <row r="75" spans="1:17" x14ac:dyDescent="0.3">
      <c r="A75" t="s">
        <v>207</v>
      </c>
      <c r="B75" t="s">
        <v>208</v>
      </c>
      <c r="C75" t="s">
        <v>3170</v>
      </c>
      <c r="D75" t="s">
        <v>51</v>
      </c>
      <c r="E75">
        <v>126642.5838468</v>
      </c>
      <c r="F75">
        <v>3418.95</v>
      </c>
      <c r="G75">
        <v>53.058890842809397</v>
      </c>
      <c r="H75">
        <v>11.9768965828035</v>
      </c>
      <c r="I75">
        <v>32.815448983260502</v>
      </c>
      <c r="J75">
        <v>0.58445560886835901</v>
      </c>
      <c r="K75">
        <v>3057.0959502999099</v>
      </c>
      <c r="L75">
        <v>2583.7492379242199</v>
      </c>
      <c r="M75">
        <v>69.107893382962004</v>
      </c>
      <c r="N75">
        <v>0.68981151384610995</v>
      </c>
      <c r="O75">
        <v>0.61129879056436298</v>
      </c>
      <c r="P75">
        <v>94.164749978703398</v>
      </c>
      <c r="Q75">
        <v>0.11460473342779</v>
      </c>
    </row>
    <row r="76" spans="1:17" x14ac:dyDescent="0.3">
      <c r="A76" t="s">
        <v>209</v>
      </c>
      <c r="B76" t="s">
        <v>210</v>
      </c>
      <c r="C76" t="s">
        <v>3180</v>
      </c>
      <c r="D76" t="s">
        <v>211</v>
      </c>
      <c r="E76">
        <v>124634.64571134999</v>
      </c>
      <c r="F76">
        <v>1989.9</v>
      </c>
      <c r="G76">
        <v>13.8442293080924</v>
      </c>
      <c r="H76">
        <v>3.4768570566050898</v>
      </c>
      <c r="I76">
        <v>17.255883546363599</v>
      </c>
      <c r="J76">
        <v>3.9196381978823398</v>
      </c>
      <c r="K76">
        <v>1873.99058443026</v>
      </c>
      <c r="L76">
        <v>1675.8510480100599</v>
      </c>
      <c r="M76">
        <v>75.915992877223104</v>
      </c>
      <c r="N76">
        <v>0.75198606125530099</v>
      </c>
      <c r="O76">
        <v>1.6634001708628601</v>
      </c>
      <c r="P76">
        <v>61.4064971407714</v>
      </c>
      <c r="Q76">
        <v>7.5771625563569997E-3</v>
      </c>
    </row>
    <row r="77" spans="1:17" x14ac:dyDescent="0.3">
      <c r="A77" t="s">
        <v>212</v>
      </c>
      <c r="B77" t="s">
        <v>213</v>
      </c>
      <c r="C77" t="s">
        <v>3170</v>
      </c>
      <c r="D77" t="s">
        <v>34</v>
      </c>
      <c r="E77">
        <v>123828.267376155</v>
      </c>
      <c r="F77">
        <v>239.15</v>
      </c>
      <c r="G77">
        <v>-15.6798309260913</v>
      </c>
      <c r="H77">
        <v>-4.9348566711480899</v>
      </c>
      <c r="I77">
        <v>-21.2897849805356</v>
      </c>
      <c r="J77">
        <v>0.57884504866999698</v>
      </c>
      <c r="K77">
        <v>249.22334669502999</v>
      </c>
      <c r="L77">
        <v>246.10685641018301</v>
      </c>
      <c r="M77">
        <v>43.970441536127701</v>
      </c>
      <c r="N77">
        <v>0.84758204986607399</v>
      </c>
      <c r="O77">
        <v>25.318837549655001</v>
      </c>
      <c r="P77">
        <v>27.309023156774</v>
      </c>
      <c r="Q77">
        <v>0.13603268601485599</v>
      </c>
    </row>
    <row r="78" spans="1:17" x14ac:dyDescent="0.3">
      <c r="A78" t="s">
        <v>214</v>
      </c>
      <c r="B78" t="s">
        <v>215</v>
      </c>
      <c r="C78" t="s">
        <v>3183</v>
      </c>
      <c r="D78" t="s">
        <v>135</v>
      </c>
      <c r="E78">
        <v>122431.14730116</v>
      </c>
      <c r="F78">
        <v>1276</v>
      </c>
      <c r="G78">
        <v>38.638537477352003</v>
      </c>
      <c r="H78">
        <v>-7.2263316133850601</v>
      </c>
      <c r="I78">
        <v>2.74229654311458</v>
      </c>
      <c r="J78">
        <v>0.39484705434856898</v>
      </c>
      <c r="K78">
        <v>1278.3502038531101</v>
      </c>
      <c r="L78">
        <v>1183.99278270645</v>
      </c>
      <c r="M78">
        <v>56.219102155207104</v>
      </c>
      <c r="N78">
        <v>0.63755244998627802</v>
      </c>
      <c r="O78">
        <v>29.3064263322884</v>
      </c>
      <c r="P78">
        <v>81.844092917200996</v>
      </c>
      <c r="Q78">
        <v>8.7782140517388002E-2</v>
      </c>
    </row>
    <row r="79" spans="1:17" x14ac:dyDescent="0.3">
      <c r="A79" t="s">
        <v>216</v>
      </c>
      <c r="B79" t="s">
        <v>217</v>
      </c>
      <c r="C79" t="s">
        <v>3170</v>
      </c>
      <c r="D79" t="s">
        <v>34</v>
      </c>
      <c r="E79">
        <v>122343.393864937</v>
      </c>
      <c r="F79">
        <v>110.81</v>
      </c>
      <c r="G79">
        <v>18.3864922604896</v>
      </c>
      <c r="H79">
        <v>-5.0276069972961697</v>
      </c>
      <c r="I79">
        <v>-22.916684129193101</v>
      </c>
      <c r="J79">
        <v>0.51727004180034597</v>
      </c>
      <c r="K79">
        <v>116.113493463917</v>
      </c>
      <c r="L79">
        <v>111.247386831106</v>
      </c>
      <c r="M79">
        <v>45.323575037000097</v>
      </c>
      <c r="N79">
        <v>0.646265840639074</v>
      </c>
      <c r="O79">
        <v>28.959480191318399</v>
      </c>
      <c r="P79">
        <v>64.528582034149906</v>
      </c>
      <c r="Q79">
        <v>0.12157634656017</v>
      </c>
    </row>
    <row r="80" spans="1:17" x14ac:dyDescent="0.3">
      <c r="A80" t="s">
        <v>218</v>
      </c>
      <c r="B80" t="s">
        <v>219</v>
      </c>
      <c r="C80" t="s">
        <v>3172</v>
      </c>
      <c r="D80" t="s">
        <v>220</v>
      </c>
      <c r="E80">
        <v>119747.51129341</v>
      </c>
      <c r="F80">
        <v>1210.3</v>
      </c>
      <c r="G80">
        <v>13.3836998950446</v>
      </c>
      <c r="H80">
        <v>-7.7311042014578293E-2</v>
      </c>
      <c r="I80">
        <v>-12.023704949355899</v>
      </c>
      <c r="J80">
        <v>1.0745925284256801</v>
      </c>
      <c r="K80">
        <v>1179.0075666313801</v>
      </c>
      <c r="L80">
        <v>1096.79225347639</v>
      </c>
      <c r="M80">
        <v>57.382172022342502</v>
      </c>
      <c r="N80">
        <v>1.0823015071287201</v>
      </c>
      <c r="O80">
        <v>3.5627859888577298</v>
      </c>
      <c r="P80">
        <v>43.315044312874598</v>
      </c>
      <c r="Q80">
        <v>1.1361502310294E-2</v>
      </c>
    </row>
    <row r="81" spans="1:17" x14ac:dyDescent="0.3">
      <c r="A81" t="s">
        <v>221</v>
      </c>
      <c r="B81" t="s">
        <v>222</v>
      </c>
      <c r="C81" t="s">
        <v>3175</v>
      </c>
      <c r="D81" t="s">
        <v>223</v>
      </c>
      <c r="E81">
        <v>118122.12218786</v>
      </c>
      <c r="F81">
        <v>980.5</v>
      </c>
      <c r="G81">
        <v>-11.044785140506299</v>
      </c>
      <c r="H81">
        <v>-15.822600344224</v>
      </c>
      <c r="I81">
        <v>-18.068481142293901</v>
      </c>
      <c r="J81">
        <v>-2.5359009560163499</v>
      </c>
      <c r="K81">
        <v>1042.8842491785799</v>
      </c>
      <c r="L81">
        <v>1053.98227753323</v>
      </c>
      <c r="M81">
        <v>33.699513317612002</v>
      </c>
      <c r="N81">
        <v>0.53036343705056399</v>
      </c>
      <c r="O81">
        <v>37.480877103518601</v>
      </c>
      <c r="P81">
        <v>42.930029154518898</v>
      </c>
      <c r="Q81">
        <v>-3.5514059620803E-2</v>
      </c>
    </row>
    <row r="82" spans="1:17" x14ac:dyDescent="0.3">
      <c r="A82" t="s">
        <v>224</v>
      </c>
      <c r="B82" t="s">
        <v>225</v>
      </c>
      <c r="C82" t="s">
        <v>3172</v>
      </c>
      <c r="D82" t="s">
        <v>173</v>
      </c>
      <c r="E82">
        <v>117132.05917028899</v>
      </c>
      <c r="F82">
        <v>661.35</v>
      </c>
      <c r="G82">
        <v>-8.7911473745458792</v>
      </c>
      <c r="H82">
        <v>5.5720259156599896</v>
      </c>
      <c r="I82">
        <v>11.049899777096501</v>
      </c>
      <c r="J82">
        <v>-0.21080983233766101</v>
      </c>
      <c r="K82">
        <v>633.46444006860702</v>
      </c>
      <c r="L82">
        <v>585.98137098142104</v>
      </c>
      <c r="M82">
        <v>64.002013771981197</v>
      </c>
      <c r="N82">
        <v>0.97371237998181803</v>
      </c>
      <c r="O82">
        <v>1.5347395478944399</v>
      </c>
      <c r="P82">
        <v>35.190106295993402</v>
      </c>
      <c r="Q82">
        <v>-7.6328477550469995E-2</v>
      </c>
    </row>
    <row r="83" spans="1:17" x14ac:dyDescent="0.3">
      <c r="A83" t="s">
        <v>226</v>
      </c>
      <c r="B83" t="s">
        <v>227</v>
      </c>
      <c r="C83" t="s">
        <v>3174</v>
      </c>
      <c r="D83" t="s">
        <v>54</v>
      </c>
      <c r="E83">
        <v>116821.21252479999</v>
      </c>
      <c r="F83">
        <v>3451.7</v>
      </c>
      <c r="G83">
        <v>57.457765846126001</v>
      </c>
      <c r="H83">
        <v>-0.43449117647677699</v>
      </c>
      <c r="I83">
        <v>19.067335581662299</v>
      </c>
      <c r="J83">
        <v>-0.92899788744280998</v>
      </c>
      <c r="K83">
        <v>3249.6965647453699</v>
      </c>
      <c r="L83">
        <v>2765.0358052557499</v>
      </c>
      <c r="M83">
        <v>61.156709225298101</v>
      </c>
      <c r="N83">
        <v>0.77354807615840104</v>
      </c>
      <c r="O83">
        <v>3.5431816206506999</v>
      </c>
      <c r="P83">
        <v>89.5028685937028</v>
      </c>
      <c r="Q83">
        <v>0.103291072442609</v>
      </c>
    </row>
    <row r="84" spans="1:17" x14ac:dyDescent="0.3">
      <c r="A84" t="s">
        <v>228</v>
      </c>
      <c r="B84" t="s">
        <v>229</v>
      </c>
      <c r="C84" t="s">
        <v>3176</v>
      </c>
      <c r="D84" t="s">
        <v>86</v>
      </c>
      <c r="E84">
        <v>115904.476790439</v>
      </c>
      <c r="F84">
        <v>5779.45</v>
      </c>
      <c r="G84">
        <v>59.847228058806003</v>
      </c>
      <c r="H84">
        <v>9.7658018155857693</v>
      </c>
      <c r="I84">
        <v>11.645386413748801</v>
      </c>
      <c r="J84">
        <v>-0.61030462614208003</v>
      </c>
      <c r="K84">
        <v>5464.0446722411998</v>
      </c>
      <c r="L84">
        <v>4824.4735797184103</v>
      </c>
      <c r="M84">
        <v>74.202369229698704</v>
      </c>
      <c r="N84">
        <v>1.0207468213070601</v>
      </c>
      <c r="O84">
        <v>1.99153898727388</v>
      </c>
      <c r="P84">
        <v>97.658988696797095</v>
      </c>
      <c r="Q84">
        <v>7.9835724417642001E-2</v>
      </c>
    </row>
    <row r="85" spans="1:17" x14ac:dyDescent="0.3">
      <c r="A85" t="s">
        <v>230</v>
      </c>
      <c r="B85" t="s">
        <v>231</v>
      </c>
      <c r="C85" t="s">
        <v>3173</v>
      </c>
      <c r="D85" t="s">
        <v>132</v>
      </c>
      <c r="E85">
        <v>115781.166153</v>
      </c>
      <c r="F85">
        <v>545.29999999999995</v>
      </c>
      <c r="G85">
        <v>204.07556729264499</v>
      </c>
      <c r="H85">
        <v>-5.1502310937062701</v>
      </c>
      <c r="I85">
        <v>107.859488811341</v>
      </c>
      <c r="J85">
        <v>-4.5179719021780702</v>
      </c>
      <c r="K85">
        <v>544.68139982290097</v>
      </c>
      <c r="L85">
        <v>385.18445864243802</v>
      </c>
      <c r="M85">
        <v>34.872163136321397</v>
      </c>
      <c r="N85">
        <v>0.252324790875261</v>
      </c>
      <c r="O85">
        <v>18.650284247203299</v>
      </c>
      <c r="P85">
        <v>283.608863876187</v>
      </c>
      <c r="Q85">
        <v>0.22155748192066399</v>
      </c>
    </row>
    <row r="86" spans="1:17" x14ac:dyDescent="0.3">
      <c r="A86" t="s">
        <v>232</v>
      </c>
      <c r="B86" t="s">
        <v>233</v>
      </c>
      <c r="C86" t="s">
        <v>3170</v>
      </c>
      <c r="D86" t="s">
        <v>234</v>
      </c>
      <c r="E86">
        <v>115425.8380263</v>
      </c>
      <c r="F86">
        <v>10400</v>
      </c>
      <c r="G86">
        <v>18.1373428811719</v>
      </c>
      <c r="H86">
        <v>6.90014866965811</v>
      </c>
      <c r="I86">
        <v>11.411807420039599</v>
      </c>
      <c r="J86">
        <v>-4.8024740843633298</v>
      </c>
      <c r="K86">
        <v>9820.8408820009699</v>
      </c>
      <c r="L86">
        <v>8737.0186730084497</v>
      </c>
      <c r="M86">
        <v>51.511922049092703</v>
      </c>
      <c r="N86">
        <v>1.55799881735103</v>
      </c>
      <c r="O86">
        <v>7.5480769230769296</v>
      </c>
      <c r="P86">
        <v>56.912445872749998</v>
      </c>
      <c r="Q86">
        <v>0.102785785218373</v>
      </c>
    </row>
    <row r="87" spans="1:17" x14ac:dyDescent="0.3">
      <c r="A87" t="s">
        <v>235</v>
      </c>
      <c r="B87" t="s">
        <v>236</v>
      </c>
      <c r="C87" t="s">
        <v>3170</v>
      </c>
      <c r="D87" t="s">
        <v>24</v>
      </c>
      <c r="E87">
        <v>114047.948670389</v>
      </c>
      <c r="F87">
        <v>1470.2</v>
      </c>
      <c r="G87">
        <v>-24.796839360590401</v>
      </c>
      <c r="H87">
        <v>5.2038405137362398</v>
      </c>
      <c r="I87">
        <v>-15.967474858803</v>
      </c>
      <c r="J87">
        <v>2.5574260348118898</v>
      </c>
      <c r="K87">
        <v>1420.85892721041</v>
      </c>
      <c r="L87">
        <v>1440.5816390273701</v>
      </c>
      <c r="M87">
        <v>70.357335904225394</v>
      </c>
      <c r="N87">
        <v>0.68124632468119894</v>
      </c>
      <c r="O87">
        <v>15.256427696911899</v>
      </c>
      <c r="P87">
        <v>10.6078844417694</v>
      </c>
      <c r="Q87">
        <v>4.0053092794020001E-3</v>
      </c>
    </row>
    <row r="88" spans="1:17" x14ac:dyDescent="0.3">
      <c r="A88" t="s">
        <v>237</v>
      </c>
      <c r="B88" t="s">
        <v>238</v>
      </c>
      <c r="C88" t="s">
        <v>3182</v>
      </c>
      <c r="D88" t="s">
        <v>239</v>
      </c>
      <c r="E88">
        <v>113366.212712081</v>
      </c>
      <c r="F88">
        <v>83.11</v>
      </c>
      <c r="G88">
        <v>210.088243189808</v>
      </c>
      <c r="H88">
        <v>1.91580349910078</v>
      </c>
      <c r="I88">
        <v>100.331791875994</v>
      </c>
      <c r="J88">
        <v>9.6882628494751195</v>
      </c>
      <c r="K88">
        <v>70.245324696186998</v>
      </c>
      <c r="L88">
        <v>51.520399907906899</v>
      </c>
      <c r="M88">
        <v>73.310401010843606</v>
      </c>
      <c r="N88">
        <v>1.00894903301244</v>
      </c>
      <c r="O88">
        <v>3.5254482011791701</v>
      </c>
      <c r="P88">
        <v>239.224489795918</v>
      </c>
      <c r="Q88">
        <v>0.22620161609695999</v>
      </c>
    </row>
    <row r="89" spans="1:17" x14ac:dyDescent="0.3">
      <c r="A89" t="s">
        <v>240</v>
      </c>
      <c r="B89" t="s">
        <v>241</v>
      </c>
      <c r="C89" t="s">
        <v>3171</v>
      </c>
      <c r="D89" t="s">
        <v>242</v>
      </c>
      <c r="E89">
        <v>112992.19578548</v>
      </c>
      <c r="F89">
        <v>428.7</v>
      </c>
      <c r="G89">
        <v>105.894801479349</v>
      </c>
      <c r="H89">
        <v>1.5402447095892</v>
      </c>
      <c r="I89">
        <v>57.256739747399699</v>
      </c>
      <c r="J89">
        <v>4.82039715263404E-2</v>
      </c>
      <c r="K89">
        <v>416.07101685959401</v>
      </c>
      <c r="L89">
        <v>331.97877261546199</v>
      </c>
      <c r="M89">
        <v>46.556620396246203</v>
      </c>
      <c r="N89">
        <v>0.30170070273045901</v>
      </c>
      <c r="O89">
        <v>7.3827851644506701</v>
      </c>
      <c r="P89">
        <v>157.16856628674199</v>
      </c>
      <c r="Q89">
        <v>4.1829198035556001E-2</v>
      </c>
    </row>
    <row r="90" spans="1:17" x14ac:dyDescent="0.3">
      <c r="A90" t="s">
        <v>243</v>
      </c>
      <c r="B90" t="s">
        <v>244</v>
      </c>
      <c r="C90" t="s">
        <v>3174</v>
      </c>
      <c r="D90" t="s">
        <v>54</v>
      </c>
      <c r="E90">
        <v>112552.30295144999</v>
      </c>
      <c r="F90">
        <v>1118.55</v>
      </c>
      <c r="G90">
        <v>48.140123509951501</v>
      </c>
      <c r="H90">
        <v>-8.6249748255822194</v>
      </c>
      <c r="I90">
        <v>-2.41598005184977</v>
      </c>
      <c r="J90">
        <v>0.19837681431946499</v>
      </c>
      <c r="K90">
        <v>1142.5342015244</v>
      </c>
      <c r="L90">
        <v>981.65136861709198</v>
      </c>
      <c r="M90">
        <v>43.954236560951102</v>
      </c>
      <c r="N90">
        <v>0.61821102750827495</v>
      </c>
      <c r="O90">
        <v>18.3943498279022</v>
      </c>
      <c r="P90">
        <v>97.014531043593095</v>
      </c>
      <c r="Q90">
        <v>7.7444478936536998E-2</v>
      </c>
    </row>
    <row r="91" spans="1:17" x14ac:dyDescent="0.3">
      <c r="A91" t="s">
        <v>245</v>
      </c>
      <c r="B91" t="s">
        <v>246</v>
      </c>
      <c r="C91" t="s">
        <v>3170</v>
      </c>
      <c r="D91" t="s">
        <v>34</v>
      </c>
      <c r="E91">
        <v>112393.743274176</v>
      </c>
      <c r="F91">
        <v>59.45</v>
      </c>
      <c r="G91">
        <v>2.4152633918290798</v>
      </c>
      <c r="H91">
        <v>-5.0060042543943597</v>
      </c>
      <c r="I91">
        <v>-14.495638931453</v>
      </c>
      <c r="J91">
        <v>1.0424249487860699</v>
      </c>
      <c r="K91">
        <v>61.655723146113701</v>
      </c>
      <c r="L91">
        <v>57.7925242202829</v>
      </c>
      <c r="M91">
        <v>51.654300342850803</v>
      </c>
      <c r="N91">
        <v>0.42044298837471</v>
      </c>
      <c r="O91">
        <v>40.874684608914997</v>
      </c>
      <c r="P91">
        <v>62.210095497953603</v>
      </c>
      <c r="Q91">
        <v>9.6903036191181E-2</v>
      </c>
    </row>
    <row r="92" spans="1:17" x14ac:dyDescent="0.3">
      <c r="A92" t="s">
        <v>247</v>
      </c>
      <c r="B92" t="s">
        <v>248</v>
      </c>
      <c r="C92" t="s">
        <v>3174</v>
      </c>
      <c r="D92" t="s">
        <v>54</v>
      </c>
      <c r="E92">
        <v>110950.728144389</v>
      </c>
      <c r="F92">
        <v>6647.1</v>
      </c>
      <c r="G92">
        <v>-9.6639963847072305</v>
      </c>
      <c r="H92">
        <v>-5.6731539194288398</v>
      </c>
      <c r="I92">
        <v>-10.4318630690638</v>
      </c>
      <c r="J92">
        <v>-2.0821396537183499</v>
      </c>
      <c r="K92">
        <v>6708.8464653364999</v>
      </c>
      <c r="L92">
        <v>6230.3723472953798</v>
      </c>
      <c r="M92">
        <v>35.763212499990097</v>
      </c>
      <c r="N92">
        <v>0.85613441540620905</v>
      </c>
      <c r="O92">
        <v>6.9255765672247804</v>
      </c>
      <c r="P92">
        <v>27.692558903478002</v>
      </c>
      <c r="Q92">
        <v>3.1326271536890001E-3</v>
      </c>
    </row>
    <row r="93" spans="1:17" x14ac:dyDescent="0.3">
      <c r="A93" t="s">
        <v>249</v>
      </c>
      <c r="B93" t="s">
        <v>250</v>
      </c>
      <c r="C93" t="s">
        <v>3172</v>
      </c>
      <c r="D93" t="s">
        <v>251</v>
      </c>
      <c r="E93">
        <v>110800.99219175499</v>
      </c>
      <c r="F93">
        <v>1523.35</v>
      </c>
      <c r="G93">
        <v>20.128184027509501</v>
      </c>
      <c r="H93">
        <v>4.2428509574394404</v>
      </c>
      <c r="I93">
        <v>22.190895798022598</v>
      </c>
      <c r="J93">
        <v>1.6874572550909299</v>
      </c>
      <c r="K93">
        <v>1413.69243282608</v>
      </c>
      <c r="L93">
        <v>1238.1485537936501</v>
      </c>
      <c r="M93">
        <v>67.649159562743705</v>
      </c>
      <c r="N93">
        <v>0.73038209742719096</v>
      </c>
      <c r="O93">
        <v>1.2899202415728599</v>
      </c>
      <c r="P93">
        <v>55.230040250675003</v>
      </c>
      <c r="Q93">
        <v>8.8047554597502006E-2</v>
      </c>
    </row>
    <row r="94" spans="1:17" x14ac:dyDescent="0.3">
      <c r="A94" t="s">
        <v>252</v>
      </c>
      <c r="B94" t="s">
        <v>253</v>
      </c>
      <c r="C94" t="s">
        <v>3182</v>
      </c>
      <c r="D94" t="s">
        <v>166</v>
      </c>
      <c r="E94">
        <v>109088.19526877999</v>
      </c>
      <c r="F94">
        <v>714.2</v>
      </c>
      <c r="G94">
        <v>36.9411401852702</v>
      </c>
      <c r="H94">
        <v>-1.79570688029859</v>
      </c>
      <c r="I94">
        <v>36.586020417066599</v>
      </c>
      <c r="J94">
        <v>3.7595375979685501</v>
      </c>
      <c r="K94">
        <v>698.104967632068</v>
      </c>
      <c r="L94">
        <v>594.29259532798903</v>
      </c>
      <c r="M94">
        <v>58.272050385255802</v>
      </c>
      <c r="N94">
        <v>0.98583828017103303</v>
      </c>
      <c r="O94">
        <v>9.7381685802296207</v>
      </c>
      <c r="P94">
        <v>98.830734966592402</v>
      </c>
      <c r="Q94">
        <v>0.23195298446235399</v>
      </c>
    </row>
    <row r="95" spans="1:17" x14ac:dyDescent="0.3">
      <c r="A95" t="s">
        <v>254</v>
      </c>
      <c r="B95" t="s">
        <v>255</v>
      </c>
      <c r="C95" t="s">
        <v>3170</v>
      </c>
      <c r="D95" t="s">
        <v>40</v>
      </c>
      <c r="E95">
        <v>109071.1211142</v>
      </c>
      <c r="F95">
        <v>749.9</v>
      </c>
      <c r="G95">
        <v>-1.26566093608331</v>
      </c>
      <c r="H95">
        <v>2.1737983351096402</v>
      </c>
      <c r="I95">
        <v>17.267937089622102</v>
      </c>
      <c r="J95">
        <v>-1.9723936616242499</v>
      </c>
      <c r="K95">
        <v>713.41426587930096</v>
      </c>
      <c r="L95">
        <v>623.02695390679105</v>
      </c>
      <c r="M95">
        <v>56.101642705460101</v>
      </c>
      <c r="N95">
        <v>0.60291615499759399</v>
      </c>
      <c r="O95">
        <v>3.0670756100813401</v>
      </c>
      <c r="P95">
        <v>61.808177796957501</v>
      </c>
      <c r="Q95">
        <v>-3.2729464593534E-2</v>
      </c>
    </row>
    <row r="96" spans="1:17" x14ac:dyDescent="0.3">
      <c r="A96" t="s">
        <v>256</v>
      </c>
      <c r="B96" t="s">
        <v>257</v>
      </c>
      <c r="C96" t="s">
        <v>3169</v>
      </c>
      <c r="D96" t="s">
        <v>258</v>
      </c>
      <c r="E96">
        <v>106350.69706779</v>
      </c>
      <c r="F96">
        <v>12239.1</v>
      </c>
      <c r="G96">
        <v>162.00844809509701</v>
      </c>
      <c r="H96">
        <v>9.77773623703807</v>
      </c>
      <c r="I96">
        <v>26.8238168130604</v>
      </c>
      <c r="J96">
        <v>11.6948602570498</v>
      </c>
      <c r="K96">
        <v>10745.6524171003</v>
      </c>
      <c r="L96">
        <v>8465.4092628079507</v>
      </c>
      <c r="M96">
        <v>78.740203175531306</v>
      </c>
      <c r="N96">
        <v>0.837896679201377</v>
      </c>
      <c r="O96">
        <v>0.98781773169596099</v>
      </c>
      <c r="P96">
        <v>216.353908188585</v>
      </c>
      <c r="Q96">
        <v>9.9764089701741998E-2</v>
      </c>
    </row>
    <row r="97" spans="1:17" x14ac:dyDescent="0.3">
      <c r="A97" t="s">
        <v>259</v>
      </c>
      <c r="B97" t="s">
        <v>260</v>
      </c>
      <c r="C97" t="s">
        <v>3182</v>
      </c>
      <c r="D97" t="s">
        <v>261</v>
      </c>
      <c r="E97">
        <v>104909.11199999999</v>
      </c>
      <c r="F97">
        <v>3817.7</v>
      </c>
      <c r="G97">
        <v>95.407520349345404</v>
      </c>
      <c r="H97">
        <v>-2.1623778934466298</v>
      </c>
      <c r="I97">
        <v>25.475972940638801</v>
      </c>
      <c r="J97">
        <v>-9.02123660013327E-2</v>
      </c>
      <c r="K97">
        <v>3755.2210949505102</v>
      </c>
      <c r="L97">
        <v>3187.1717743408199</v>
      </c>
      <c r="M97">
        <v>50.386628075693999</v>
      </c>
      <c r="N97">
        <v>0.58848914337835301</v>
      </c>
      <c r="O97">
        <v>9.2778374413914104</v>
      </c>
      <c r="P97">
        <v>130.91392971632399</v>
      </c>
      <c r="Q97">
        <v>0.19666659405410999</v>
      </c>
    </row>
    <row r="98" spans="1:17" x14ac:dyDescent="0.3">
      <c r="A98" t="s">
        <v>262</v>
      </c>
      <c r="B98" t="s">
        <v>263</v>
      </c>
      <c r="C98" t="s">
        <v>3177</v>
      </c>
      <c r="D98" t="s">
        <v>127</v>
      </c>
      <c r="E98">
        <v>104324.57578997999</v>
      </c>
      <c r="F98">
        <v>1043.0999999999999</v>
      </c>
      <c r="G98">
        <v>22.8588433661916</v>
      </c>
      <c r="H98">
        <v>6.3748897748509297</v>
      </c>
      <c r="I98">
        <v>13.838183857605401</v>
      </c>
      <c r="J98">
        <v>6.2424988550587601</v>
      </c>
      <c r="K98">
        <v>972.49845702389302</v>
      </c>
      <c r="L98">
        <v>891.25375151446895</v>
      </c>
      <c r="M98">
        <v>80.959026063486903</v>
      </c>
      <c r="N98">
        <v>0.88699819029527704</v>
      </c>
      <c r="O98">
        <v>5.1672898092225097</v>
      </c>
      <c r="P98">
        <v>79.350068775790803</v>
      </c>
      <c r="Q98">
        <v>0.11587820327566099</v>
      </c>
    </row>
    <row r="99" spans="1:17" x14ac:dyDescent="0.3">
      <c r="A99" t="s">
        <v>264</v>
      </c>
      <c r="B99" t="s">
        <v>265</v>
      </c>
      <c r="C99" t="s">
        <v>3170</v>
      </c>
      <c r="D99" t="s">
        <v>40</v>
      </c>
      <c r="E99">
        <v>104295.9278218</v>
      </c>
      <c r="F99">
        <v>2094.9</v>
      </c>
      <c r="G99">
        <v>26.2928754945717</v>
      </c>
      <c r="H99">
        <v>2.8260289094144802</v>
      </c>
      <c r="I99">
        <v>11.2185411653802</v>
      </c>
      <c r="J99">
        <v>-8.7750667965450404</v>
      </c>
      <c r="K99">
        <v>2028.4955618096501</v>
      </c>
      <c r="L99">
        <v>1750.2270587752</v>
      </c>
      <c r="M99">
        <v>36.271393093170097</v>
      </c>
      <c r="N99">
        <v>0.77492065899506302</v>
      </c>
      <c r="O99">
        <v>9.0744188266743002</v>
      </c>
      <c r="P99">
        <v>65.473933649289094</v>
      </c>
      <c r="Q99">
        <v>-4.6152165473480004E-3</v>
      </c>
    </row>
    <row r="100" spans="1:17" x14ac:dyDescent="0.3">
      <c r="A100" t="s">
        <v>266</v>
      </c>
      <c r="B100" t="s">
        <v>267</v>
      </c>
      <c r="C100" t="s">
        <v>3174</v>
      </c>
      <c r="D100" t="s">
        <v>54</v>
      </c>
      <c r="E100">
        <v>102925.127910255</v>
      </c>
      <c r="F100">
        <v>2251.85</v>
      </c>
      <c r="G100">
        <v>71.898968582474495</v>
      </c>
      <c r="H100">
        <v>4.4610053287172304</v>
      </c>
      <c r="I100">
        <v>24.226906885012198</v>
      </c>
      <c r="J100">
        <v>1.30204548438297E-2</v>
      </c>
      <c r="K100">
        <v>2045.9297985296</v>
      </c>
      <c r="L100">
        <v>1678.7629121149801</v>
      </c>
      <c r="M100">
        <v>64.523002051843093</v>
      </c>
      <c r="N100">
        <v>0.83982699250312098</v>
      </c>
      <c r="O100">
        <v>2.6711370650798201</v>
      </c>
      <c r="P100">
        <v>106.30783325698501</v>
      </c>
      <c r="Q100">
        <v>0.109240125703209</v>
      </c>
    </row>
    <row r="101" spans="1:17" x14ac:dyDescent="0.3">
      <c r="A101" t="s">
        <v>268</v>
      </c>
      <c r="B101" t="s">
        <v>269</v>
      </c>
      <c r="C101" t="s">
        <v>3170</v>
      </c>
      <c r="D101" t="s">
        <v>270</v>
      </c>
      <c r="E101">
        <v>102061.80144510001</v>
      </c>
      <c r="F101">
        <v>93.61</v>
      </c>
      <c r="G101">
        <v>3.3185197667429298</v>
      </c>
      <c r="H101">
        <v>-2.6690857242231498</v>
      </c>
      <c r="I101">
        <v>-1.79168412919318</v>
      </c>
      <c r="J101">
        <v>5.4602734441164102</v>
      </c>
      <c r="K101">
        <v>92.472781533060598</v>
      </c>
      <c r="L101">
        <v>84.126760880613503</v>
      </c>
      <c r="M101">
        <v>61.777656819073101</v>
      </c>
      <c r="N101">
        <v>0.67043672824336598</v>
      </c>
      <c r="O101">
        <v>15.26546309155</v>
      </c>
      <c r="P101">
        <v>57.327731092436899</v>
      </c>
      <c r="Q101">
        <v>8.6794565226712E-2</v>
      </c>
    </row>
    <row r="102" spans="1:17" x14ac:dyDescent="0.3">
      <c r="A102" t="s">
        <v>271</v>
      </c>
      <c r="B102" t="s">
        <v>272</v>
      </c>
      <c r="C102" t="s">
        <v>3182</v>
      </c>
      <c r="D102" t="s">
        <v>211</v>
      </c>
      <c r="E102">
        <v>101555.0982225</v>
      </c>
      <c r="F102">
        <v>6724.45</v>
      </c>
      <c r="G102">
        <v>5.2371501062051902</v>
      </c>
      <c r="H102">
        <v>1.7028522253955201</v>
      </c>
      <c r="I102">
        <v>24.9687418345776</v>
      </c>
      <c r="J102">
        <v>0.51806979107040596</v>
      </c>
      <c r="K102">
        <v>6655.1067912633798</v>
      </c>
      <c r="L102">
        <v>5916.5847005919304</v>
      </c>
      <c r="M102">
        <v>52.313352963342197</v>
      </c>
      <c r="N102">
        <v>0.57355435100058305</v>
      </c>
      <c r="O102">
        <v>9.0267605529076693</v>
      </c>
      <c r="P102">
        <v>76.912654564588195</v>
      </c>
      <c r="Q102">
        <v>0.12244288230413899</v>
      </c>
    </row>
    <row r="103" spans="1:17" x14ac:dyDescent="0.3">
      <c r="A103" t="s">
        <v>273</v>
      </c>
      <c r="B103" t="s">
        <v>274</v>
      </c>
      <c r="C103" t="s">
        <v>3181</v>
      </c>
      <c r="D103" t="s">
        <v>46</v>
      </c>
      <c r="E103">
        <v>101397.846067056</v>
      </c>
      <c r="F103">
        <v>97.13</v>
      </c>
      <c r="G103">
        <v>36.5793193650955</v>
      </c>
      <c r="H103">
        <v>-1.64202409998557</v>
      </c>
      <c r="I103">
        <v>10.720896934360599</v>
      </c>
      <c r="J103">
        <v>4.6812551381296199</v>
      </c>
      <c r="K103">
        <v>94.407736911828096</v>
      </c>
      <c r="L103">
        <v>84.630410910767196</v>
      </c>
      <c r="M103">
        <v>61.791256713979401</v>
      </c>
      <c r="N103">
        <v>0.89005068897283002</v>
      </c>
      <c r="O103">
        <v>6.8156079481107801</v>
      </c>
      <c r="P103">
        <v>86.788461538461505</v>
      </c>
      <c r="Q103">
        <v>0.144922489590667</v>
      </c>
    </row>
    <row r="104" spans="1:17" x14ac:dyDescent="0.3">
      <c r="A104" t="s">
        <v>275</v>
      </c>
      <c r="B104" t="s">
        <v>276</v>
      </c>
      <c r="C104" t="s">
        <v>3176</v>
      </c>
      <c r="D104" t="s">
        <v>206</v>
      </c>
      <c r="E104">
        <v>101290.4502566</v>
      </c>
      <c r="F104">
        <v>34037</v>
      </c>
      <c r="G104">
        <v>48.066346141858403</v>
      </c>
      <c r="H104">
        <v>6.5693857337258397</v>
      </c>
      <c r="I104">
        <v>-1.09501306866182</v>
      </c>
      <c r="J104">
        <v>4.6743047637429296</v>
      </c>
      <c r="K104">
        <v>32925.099765650797</v>
      </c>
      <c r="L104">
        <v>29445.6510254485</v>
      </c>
      <c r="M104">
        <v>67.7950929504172</v>
      </c>
      <c r="N104">
        <v>1.3308691255253</v>
      </c>
      <c r="O104">
        <v>7.7592032200252499</v>
      </c>
      <c r="P104">
        <v>82.994623655913898</v>
      </c>
      <c r="Q104">
        <v>0.12826211047799799</v>
      </c>
    </row>
    <row r="105" spans="1:17" x14ac:dyDescent="0.3">
      <c r="A105" t="s">
        <v>277</v>
      </c>
      <c r="B105" t="s">
        <v>278</v>
      </c>
      <c r="C105" t="s">
        <v>3174</v>
      </c>
      <c r="D105" t="s">
        <v>279</v>
      </c>
      <c r="E105">
        <v>100924.607518155</v>
      </c>
      <c r="F105">
        <v>7031.35</v>
      </c>
      <c r="G105">
        <v>12.834936948275701</v>
      </c>
      <c r="H105">
        <v>3.3038589585922402</v>
      </c>
      <c r="I105">
        <v>-0.67686771497564202</v>
      </c>
      <c r="J105">
        <v>-0.478288324388699</v>
      </c>
      <c r="K105">
        <v>6682.01399426226</v>
      </c>
      <c r="L105">
        <v>6164.5849021290396</v>
      </c>
      <c r="M105">
        <v>65.395448609049893</v>
      </c>
      <c r="N105">
        <v>0.89898476723610299</v>
      </c>
      <c r="O105">
        <v>0.97563056880967103</v>
      </c>
      <c r="P105">
        <v>48.780152348709201</v>
      </c>
      <c r="Q105">
        <v>1.7846416162244E-2</v>
      </c>
    </row>
    <row r="106" spans="1:17" x14ac:dyDescent="0.3">
      <c r="A106" t="s">
        <v>280</v>
      </c>
      <c r="B106" t="s">
        <v>281</v>
      </c>
      <c r="C106" t="s">
        <v>3184</v>
      </c>
      <c r="D106" t="s">
        <v>282</v>
      </c>
      <c r="E106">
        <v>100499.15998354999</v>
      </c>
      <c r="F106">
        <v>10767.3</v>
      </c>
      <c r="G106">
        <v>107.684651417883</v>
      </c>
      <c r="H106">
        <v>5.4045672388469104</v>
      </c>
      <c r="I106">
        <v>10.761206445059299</v>
      </c>
      <c r="J106">
        <v>-0.969655836066594</v>
      </c>
      <c r="K106">
        <v>10610.4904875304</v>
      </c>
      <c r="L106">
        <v>8897.9287366878507</v>
      </c>
      <c r="M106">
        <v>63.6799834589943</v>
      </c>
      <c r="N106">
        <v>0.53629251479489704</v>
      </c>
      <c r="O106">
        <v>23.5035709973716</v>
      </c>
      <c r="P106">
        <v>137.16519823788499</v>
      </c>
      <c r="Q106">
        <v>0.184025679718549</v>
      </c>
    </row>
    <row r="107" spans="1:17" x14ac:dyDescent="0.3">
      <c r="A107" t="s">
        <v>283</v>
      </c>
      <c r="B107" t="s">
        <v>284</v>
      </c>
      <c r="C107" t="s">
        <v>3174</v>
      </c>
      <c r="D107" t="s">
        <v>54</v>
      </c>
      <c r="E107">
        <v>100112.95720344</v>
      </c>
      <c r="F107">
        <v>2456.25</v>
      </c>
      <c r="G107">
        <v>15.9057611000362</v>
      </c>
      <c r="H107">
        <v>9.2774536113683599</v>
      </c>
      <c r="I107">
        <v>-0.69177974709471501</v>
      </c>
      <c r="J107">
        <v>-1.0744813877020201</v>
      </c>
      <c r="K107">
        <v>2292.5457872418001</v>
      </c>
      <c r="L107">
        <v>2126.4639368908702</v>
      </c>
      <c r="M107">
        <v>68.644563238429697</v>
      </c>
      <c r="N107">
        <v>0.94953126805932597</v>
      </c>
      <c r="O107">
        <v>4.4254452926208501</v>
      </c>
      <c r="P107">
        <v>45.940405810879</v>
      </c>
    </row>
    <row r="108" spans="1:17" x14ac:dyDescent="0.3">
      <c r="A108" t="s">
        <v>285</v>
      </c>
      <c r="B108" t="s">
        <v>286</v>
      </c>
      <c r="C108" t="s">
        <v>3179</v>
      </c>
      <c r="D108" t="s">
        <v>124</v>
      </c>
      <c r="E108">
        <v>99838.66315773</v>
      </c>
      <c r="F108">
        <v>7903.8</v>
      </c>
      <c r="G108">
        <v>50.286166217543297</v>
      </c>
      <c r="H108">
        <v>2.0250357876487999</v>
      </c>
      <c r="I108">
        <v>36.844567598782497</v>
      </c>
      <c r="J108">
        <v>2.9953471459751202</v>
      </c>
      <c r="K108">
        <v>7221.2620015351804</v>
      </c>
      <c r="L108">
        <v>6151.0361336080896</v>
      </c>
      <c r="M108">
        <v>67.566345031646904</v>
      </c>
      <c r="N108">
        <v>0.69941280452181998</v>
      </c>
      <c r="O108">
        <v>0.495963966699553</v>
      </c>
      <c r="P108">
        <v>98.985410556261797</v>
      </c>
      <c r="Q108">
        <v>-7.207126176005E-3</v>
      </c>
    </row>
    <row r="109" spans="1:17" x14ac:dyDescent="0.3">
      <c r="A109" t="s">
        <v>287</v>
      </c>
      <c r="B109" t="s">
        <v>288</v>
      </c>
      <c r="C109" t="s">
        <v>3172</v>
      </c>
      <c r="D109" t="s">
        <v>173</v>
      </c>
      <c r="E109">
        <v>98587.992684149998</v>
      </c>
      <c r="F109">
        <v>3664.15</v>
      </c>
      <c r="G109">
        <v>57.887908387444703</v>
      </c>
      <c r="H109">
        <v>0.243432216092036</v>
      </c>
      <c r="I109">
        <v>18.765680367841</v>
      </c>
      <c r="J109">
        <v>-3.4009346226670898</v>
      </c>
      <c r="K109">
        <v>3418.2431726148502</v>
      </c>
      <c r="L109">
        <v>2869.5851868288401</v>
      </c>
      <c r="M109">
        <v>49.837453421443001</v>
      </c>
      <c r="N109">
        <v>0.77207942734828505</v>
      </c>
      <c r="O109">
        <v>1.2226573693762499</v>
      </c>
      <c r="P109">
        <v>86.177023525227298</v>
      </c>
      <c r="Q109">
        <v>9.7815589021336996E-2</v>
      </c>
    </row>
    <row r="110" spans="1:17" x14ac:dyDescent="0.3">
      <c r="A110" t="s">
        <v>289</v>
      </c>
      <c r="B110" t="s">
        <v>290</v>
      </c>
      <c r="C110" t="s">
        <v>3179</v>
      </c>
      <c r="D110" t="s">
        <v>291</v>
      </c>
      <c r="E110">
        <v>98081.597601435002</v>
      </c>
      <c r="F110">
        <v>690.95</v>
      </c>
      <c r="G110">
        <v>40.483889368978801</v>
      </c>
      <c r="H110">
        <v>8.1445929433284601</v>
      </c>
      <c r="I110">
        <v>9.7099979109587498</v>
      </c>
      <c r="J110">
        <v>3.4848749642313801</v>
      </c>
      <c r="K110">
        <v>640.79724470527503</v>
      </c>
      <c r="L110">
        <v>566.30245415307104</v>
      </c>
      <c r="M110">
        <v>62.872697443039897</v>
      </c>
      <c r="N110">
        <v>0.80097457706375996</v>
      </c>
      <c r="O110">
        <v>1.8525218901512299</v>
      </c>
      <c r="P110">
        <v>85.939181916038706</v>
      </c>
      <c r="Q110">
        <v>0.21474702632866399</v>
      </c>
    </row>
    <row r="111" spans="1:17" x14ac:dyDescent="0.3">
      <c r="A111" t="s">
        <v>292</v>
      </c>
      <c r="B111" t="s">
        <v>293</v>
      </c>
      <c r="C111" t="s">
        <v>3170</v>
      </c>
      <c r="D111" t="s">
        <v>34</v>
      </c>
      <c r="E111">
        <v>96502.658755140001</v>
      </c>
      <c r="F111">
        <v>106.69</v>
      </c>
      <c r="G111">
        <v>17.594494419364299</v>
      </c>
      <c r="H111">
        <v>-4.9241576751549703</v>
      </c>
      <c r="I111">
        <v>-18.802334160835802</v>
      </c>
      <c r="J111">
        <v>1.66806085694357</v>
      </c>
      <c r="K111">
        <v>110.266155763085</v>
      </c>
      <c r="L111">
        <v>105.49137549736901</v>
      </c>
      <c r="M111">
        <v>48.5225054008421</v>
      </c>
      <c r="N111">
        <v>1.0610156047685999</v>
      </c>
      <c r="O111">
        <v>20.817321210985</v>
      </c>
      <c r="P111">
        <v>55.933937445191397</v>
      </c>
      <c r="Q111">
        <v>0.14722521971328001</v>
      </c>
    </row>
    <row r="112" spans="1:17" x14ac:dyDescent="0.3">
      <c r="A112" t="s">
        <v>294</v>
      </c>
      <c r="B112" t="s">
        <v>295</v>
      </c>
      <c r="C112" t="s">
        <v>3168</v>
      </c>
      <c r="D112" t="s">
        <v>65</v>
      </c>
      <c r="E112">
        <v>95254.15224096</v>
      </c>
      <c r="F112">
        <v>607.6</v>
      </c>
      <c r="G112">
        <v>193.12881507977701</v>
      </c>
      <c r="H112">
        <v>-15.054304347634799</v>
      </c>
      <c r="I112">
        <v>51.909660942951497</v>
      </c>
      <c r="J112">
        <v>-8.2625790812017303</v>
      </c>
      <c r="K112">
        <v>611.90718849346104</v>
      </c>
      <c r="L112">
        <v>455.21190846354898</v>
      </c>
      <c r="M112">
        <v>24.758989748042101</v>
      </c>
      <c r="N112">
        <v>0.76035955163798297</v>
      </c>
      <c r="O112">
        <v>26.382488479262602</v>
      </c>
      <c r="P112">
        <v>233.35771762984601</v>
      </c>
      <c r="Q112">
        <v>0.14290153272106301</v>
      </c>
    </row>
    <row r="113" spans="1:17" x14ac:dyDescent="0.3">
      <c r="A113" t="s">
        <v>296</v>
      </c>
      <c r="B113" t="s">
        <v>297</v>
      </c>
      <c r="C113" t="s">
        <v>3175</v>
      </c>
      <c r="D113" t="s">
        <v>108</v>
      </c>
      <c r="E113">
        <v>94704.588141540007</v>
      </c>
      <c r="F113">
        <v>96.19</v>
      </c>
      <c r="G113">
        <v>51.762588115076198</v>
      </c>
      <c r="H113">
        <v>-2.81442013612181</v>
      </c>
      <c r="I113">
        <v>1.3355885980795299</v>
      </c>
      <c r="J113">
        <v>-3.29835164176259</v>
      </c>
      <c r="K113">
        <v>98.331625686290593</v>
      </c>
      <c r="L113">
        <v>89.018123374574898</v>
      </c>
      <c r="M113">
        <v>36.263931672942803</v>
      </c>
      <c r="N113">
        <v>0.460709742829646</v>
      </c>
      <c r="O113">
        <v>23.089718265931999</v>
      </c>
      <c r="P113">
        <v>98.739669421487505</v>
      </c>
      <c r="Q113">
        <v>0.14554429351659001</v>
      </c>
    </row>
    <row r="114" spans="1:17" x14ac:dyDescent="0.3">
      <c r="A114" t="s">
        <v>298</v>
      </c>
      <c r="B114" t="s">
        <v>299</v>
      </c>
      <c r="C114" t="s">
        <v>3170</v>
      </c>
      <c r="D114" t="s">
        <v>234</v>
      </c>
      <c r="E114">
        <v>94467.201717119999</v>
      </c>
      <c r="F114">
        <v>4433</v>
      </c>
      <c r="G114">
        <v>41.664864588710302</v>
      </c>
      <c r="H114">
        <v>2.3441163423117701</v>
      </c>
      <c r="I114">
        <v>3.2282917262244202</v>
      </c>
      <c r="J114">
        <v>-1.33966618819508</v>
      </c>
      <c r="K114">
        <v>4258.8895746489497</v>
      </c>
      <c r="L114">
        <v>3759.2094982776398</v>
      </c>
      <c r="M114">
        <v>54.140490480189001</v>
      </c>
      <c r="N114">
        <v>0.64204248179261503</v>
      </c>
      <c r="O114">
        <v>2.5535754568012599</v>
      </c>
      <c r="P114">
        <v>72.984996000234105</v>
      </c>
      <c r="Q114">
        <v>9.6094960934289993E-3</v>
      </c>
    </row>
    <row r="115" spans="1:17" x14ac:dyDescent="0.3">
      <c r="A115" t="s">
        <v>300</v>
      </c>
      <c r="B115" t="s">
        <v>301</v>
      </c>
      <c r="C115" t="s">
        <v>3171</v>
      </c>
      <c r="D115" t="s">
        <v>27</v>
      </c>
      <c r="E115">
        <v>93467.454114239998</v>
      </c>
      <c r="F115">
        <v>13.24</v>
      </c>
      <c r="G115">
        <v>-4.2418466999140403</v>
      </c>
      <c r="H115">
        <v>-18.881084021425501</v>
      </c>
      <c r="I115">
        <v>-14.573940149472</v>
      </c>
      <c r="J115">
        <v>-1.7939638440191701</v>
      </c>
      <c r="K115">
        <v>15.166211133711201</v>
      </c>
      <c r="L115">
        <v>14.328720981369299</v>
      </c>
      <c r="M115">
        <v>31.694243909457001</v>
      </c>
      <c r="N115">
        <v>0.76558304469667304</v>
      </c>
      <c r="O115">
        <v>44.864048338368498</v>
      </c>
      <c r="P115">
        <v>26.095238095238098</v>
      </c>
      <c r="Q115">
        <v>1.7795477495525999E-2</v>
      </c>
    </row>
    <row r="116" spans="1:17" x14ac:dyDescent="0.3">
      <c r="A116" t="s">
        <v>302</v>
      </c>
      <c r="B116" t="s">
        <v>303</v>
      </c>
      <c r="C116" t="s">
        <v>3178</v>
      </c>
      <c r="D116" t="s">
        <v>75</v>
      </c>
      <c r="E116">
        <v>93388.160855880007</v>
      </c>
      <c r="F116">
        <v>25619.4</v>
      </c>
      <c r="G116">
        <v>-28.637138851274798</v>
      </c>
      <c r="H116">
        <v>2.4099675218027898</v>
      </c>
      <c r="I116">
        <v>-14.168512101456599</v>
      </c>
      <c r="J116">
        <v>-0.36142035924105798</v>
      </c>
      <c r="K116">
        <v>25853.5032089712</v>
      </c>
      <c r="L116">
        <v>26056.857040539398</v>
      </c>
      <c r="M116">
        <v>62.061446242741297</v>
      </c>
      <c r="N116">
        <v>0.65248991935567802</v>
      </c>
      <c r="O116">
        <v>19.978414795038098</v>
      </c>
      <c r="P116">
        <v>8.0987341772151993</v>
      </c>
      <c r="Q116">
        <v>-8.2177285271752998E-2</v>
      </c>
    </row>
    <row r="117" spans="1:17" x14ac:dyDescent="0.3">
      <c r="A117" t="s">
        <v>304</v>
      </c>
      <c r="B117" t="s">
        <v>305</v>
      </c>
      <c r="C117" t="s">
        <v>3182</v>
      </c>
      <c r="D117" t="s">
        <v>166</v>
      </c>
      <c r="E117">
        <v>92030.934472649998</v>
      </c>
      <c r="F117">
        <v>269.5</v>
      </c>
      <c r="G117">
        <v>87.417981857625804</v>
      </c>
      <c r="H117">
        <v>-13.3976479001781</v>
      </c>
      <c r="I117">
        <v>4.8932319058788796</v>
      </c>
      <c r="J117">
        <v>-0.85831366261761699</v>
      </c>
      <c r="K117">
        <v>288.35531077596301</v>
      </c>
      <c r="L117">
        <v>252.95222436147299</v>
      </c>
      <c r="M117">
        <v>31.458892952781699</v>
      </c>
      <c r="N117">
        <v>0.66961274866520704</v>
      </c>
      <c r="O117">
        <v>24.434137291280098</v>
      </c>
      <c r="P117">
        <v>137.44493392070399</v>
      </c>
      <c r="Q117">
        <v>0.163957659431338</v>
      </c>
    </row>
    <row r="118" spans="1:17" x14ac:dyDescent="0.3">
      <c r="A118" t="s">
        <v>306</v>
      </c>
      <c r="B118" t="s">
        <v>307</v>
      </c>
      <c r="C118" t="s">
        <v>3170</v>
      </c>
      <c r="D118" t="s">
        <v>34</v>
      </c>
      <c r="E118">
        <v>91748.358590000003</v>
      </c>
      <c r="F118">
        <v>120.19</v>
      </c>
      <c r="G118">
        <v>-4.1829418660071296</v>
      </c>
      <c r="H118">
        <v>-1.70679822937826</v>
      </c>
      <c r="I118">
        <v>-36.830944596838599</v>
      </c>
      <c r="J118">
        <v>-1.90200905678513</v>
      </c>
      <c r="K118">
        <v>127.43492272601701</v>
      </c>
      <c r="L118">
        <v>128.91780314965399</v>
      </c>
      <c r="M118">
        <v>44.789170772589301</v>
      </c>
      <c r="N118">
        <v>0.72931877407065204</v>
      </c>
      <c r="O118">
        <v>43.522755636908201</v>
      </c>
      <c r="P118">
        <v>31.7150684931506</v>
      </c>
      <c r="Q118">
        <v>0.13297682399848801</v>
      </c>
    </row>
    <row r="119" spans="1:17" x14ac:dyDescent="0.3">
      <c r="A119" t="s">
        <v>308</v>
      </c>
      <c r="B119" t="s">
        <v>309</v>
      </c>
      <c r="C119" t="s">
        <v>3174</v>
      </c>
      <c r="D119" t="s">
        <v>54</v>
      </c>
      <c r="E119">
        <v>91026.134364675003</v>
      </c>
      <c r="F119">
        <v>1564</v>
      </c>
      <c r="G119">
        <v>49.117001598848901</v>
      </c>
      <c r="H119">
        <v>-0.659555496334299</v>
      </c>
      <c r="I119">
        <v>38.436617757599201</v>
      </c>
      <c r="J119">
        <v>0.30701335467788898</v>
      </c>
      <c r="K119">
        <v>1458.49536207132</v>
      </c>
      <c r="L119">
        <v>1218.06467562222</v>
      </c>
      <c r="M119">
        <v>65.907055880183194</v>
      </c>
      <c r="N119">
        <v>0.83907444746158599</v>
      </c>
      <c r="O119">
        <v>1.79028132992327</v>
      </c>
      <c r="P119">
        <v>87.383933385251296</v>
      </c>
      <c r="Q119">
        <v>8.1189763728340997E-2</v>
      </c>
    </row>
    <row r="120" spans="1:17" x14ac:dyDescent="0.3">
      <c r="A120" t="s">
        <v>310</v>
      </c>
      <c r="B120" t="s">
        <v>311</v>
      </c>
      <c r="C120" t="s">
        <v>3172</v>
      </c>
      <c r="D120" t="s">
        <v>173</v>
      </c>
      <c r="E120">
        <v>88294.595647965005</v>
      </c>
      <c r="F120">
        <v>695.2</v>
      </c>
      <c r="G120">
        <v>-6.2595647868650701</v>
      </c>
      <c r="H120">
        <v>0.98397703281896598</v>
      </c>
      <c r="I120">
        <v>24.480342671476802</v>
      </c>
      <c r="J120">
        <v>0.75490833643195498</v>
      </c>
      <c r="K120">
        <v>656.83901320419102</v>
      </c>
      <c r="L120">
        <v>597.56334286677804</v>
      </c>
      <c r="M120">
        <v>63.429496938097401</v>
      </c>
      <c r="N120">
        <v>1.0103923912471799</v>
      </c>
      <c r="O120">
        <v>0.31645569620251102</v>
      </c>
      <c r="P120">
        <v>42.957022414147602</v>
      </c>
      <c r="Q120">
        <v>-2.0663902922964002E-2</v>
      </c>
    </row>
    <row r="121" spans="1:17" x14ac:dyDescent="0.3">
      <c r="A121" t="s">
        <v>312</v>
      </c>
      <c r="B121" t="s">
        <v>313</v>
      </c>
      <c r="C121" t="s">
        <v>3174</v>
      </c>
      <c r="D121" t="s">
        <v>279</v>
      </c>
      <c r="E121">
        <v>88250.877349600007</v>
      </c>
      <c r="F121">
        <v>931</v>
      </c>
      <c r="G121">
        <v>36.372436093778902</v>
      </c>
      <c r="H121">
        <v>0.58170420654457899</v>
      </c>
      <c r="I121">
        <v>12.1973272108483</v>
      </c>
      <c r="J121">
        <v>7.9703832408516195E-2</v>
      </c>
      <c r="K121">
        <v>884.42354051332495</v>
      </c>
      <c r="L121">
        <v>806.22314917977496</v>
      </c>
      <c r="M121">
        <v>64.900542610756105</v>
      </c>
      <c r="N121">
        <v>1.1457641324969901</v>
      </c>
      <c r="O121">
        <v>5.2524167561761503</v>
      </c>
      <c r="P121">
        <v>75.313059033989205</v>
      </c>
      <c r="Q121">
        <v>9.3390438372071005E-2</v>
      </c>
    </row>
    <row r="122" spans="1:17" x14ac:dyDescent="0.3">
      <c r="A122" t="s">
        <v>314</v>
      </c>
      <c r="B122" t="s">
        <v>315</v>
      </c>
      <c r="C122" t="s">
        <v>3168</v>
      </c>
      <c r="D122" t="s">
        <v>190</v>
      </c>
      <c r="E122">
        <v>88067.292396225006</v>
      </c>
      <c r="F122">
        <v>806.75</v>
      </c>
      <c r="G122">
        <v>0.51258991924830899</v>
      </c>
      <c r="H122">
        <v>-8.8938655766810495</v>
      </c>
      <c r="I122">
        <v>-30.090760402616201</v>
      </c>
      <c r="J122">
        <v>-4.7686397194583998</v>
      </c>
      <c r="K122">
        <v>859.81542923515894</v>
      </c>
      <c r="L122">
        <v>923.63772680910995</v>
      </c>
      <c r="M122">
        <v>20.954228694410801</v>
      </c>
      <c r="N122">
        <v>0.60360855361721699</v>
      </c>
      <c r="O122">
        <v>56.107840099163298</v>
      </c>
      <c r="P122">
        <v>54.549808429118698</v>
      </c>
      <c r="Q122">
        <v>-1.5846642061475999E-2</v>
      </c>
    </row>
    <row r="123" spans="1:17" x14ac:dyDescent="0.3">
      <c r="A123" t="s">
        <v>316</v>
      </c>
      <c r="B123" t="s">
        <v>317</v>
      </c>
      <c r="C123" t="s">
        <v>3168</v>
      </c>
      <c r="D123" t="s">
        <v>18</v>
      </c>
      <c r="E123">
        <v>87432.227223530004</v>
      </c>
      <c r="F123">
        <v>410.2</v>
      </c>
      <c r="G123">
        <v>113.613483928585</v>
      </c>
      <c r="H123">
        <v>5.8339677218814598</v>
      </c>
      <c r="I123">
        <v>18.1689505160777</v>
      </c>
      <c r="J123">
        <v>-6.3578937011786296</v>
      </c>
      <c r="K123">
        <v>392.89130817596202</v>
      </c>
      <c r="L123">
        <v>332.18542729500501</v>
      </c>
      <c r="M123">
        <v>42.833974428729803</v>
      </c>
      <c r="N123">
        <v>1.0423138430580201</v>
      </c>
      <c r="O123">
        <v>11.4456362749878</v>
      </c>
      <c r="P123">
        <v>157.23244147157101</v>
      </c>
      <c r="Q123">
        <v>8.1571027551864003E-2</v>
      </c>
    </row>
    <row r="124" spans="1:17" x14ac:dyDescent="0.3">
      <c r="A124" t="s">
        <v>318</v>
      </c>
      <c r="B124" t="s">
        <v>319</v>
      </c>
      <c r="C124" t="s">
        <v>3182</v>
      </c>
      <c r="D124" t="s">
        <v>320</v>
      </c>
      <c r="E124">
        <v>86984.863200000007</v>
      </c>
      <c r="F124">
        <v>4250.55</v>
      </c>
      <c r="G124">
        <v>67.606920583415203</v>
      </c>
      <c r="H124">
        <v>-18.8844603675002</v>
      </c>
      <c r="I124">
        <v>114.644020948738</v>
      </c>
      <c r="J124">
        <v>-5.4454578401096496</v>
      </c>
      <c r="K124">
        <v>4457.2785402265799</v>
      </c>
      <c r="L124">
        <v>3363.7272702047799</v>
      </c>
      <c r="M124">
        <v>41.550847443561899</v>
      </c>
      <c r="N124">
        <v>0.75678396476198895</v>
      </c>
      <c r="O124">
        <v>37.864511651433297</v>
      </c>
      <c r="P124">
        <v>144.00401836968999</v>
      </c>
      <c r="Q124">
        <v>0.25350089951568899</v>
      </c>
    </row>
    <row r="125" spans="1:17" x14ac:dyDescent="0.3">
      <c r="A125" t="s">
        <v>321</v>
      </c>
      <c r="B125" t="s">
        <v>322</v>
      </c>
      <c r="C125" t="s">
        <v>3175</v>
      </c>
      <c r="D125" t="s">
        <v>95</v>
      </c>
      <c r="E125">
        <v>84732.739019200002</v>
      </c>
      <c r="F125">
        <v>1763</v>
      </c>
      <c r="G125">
        <v>118.18595406070899</v>
      </c>
      <c r="H125">
        <v>0.74125142614948603</v>
      </c>
      <c r="I125">
        <v>32.849348620278199</v>
      </c>
      <c r="J125">
        <v>1.18801576987141</v>
      </c>
      <c r="K125">
        <v>1657.49747461531</v>
      </c>
      <c r="L125">
        <v>1366.3214504135101</v>
      </c>
      <c r="M125">
        <v>62.762129990188598</v>
      </c>
      <c r="N125">
        <v>0.69284480014995997</v>
      </c>
      <c r="O125">
        <v>8.2246171298922199</v>
      </c>
      <c r="P125">
        <v>154.78719560661801</v>
      </c>
      <c r="Q125">
        <v>0.15627920727476899</v>
      </c>
    </row>
    <row r="126" spans="1:17" x14ac:dyDescent="0.3">
      <c r="A126" t="s">
        <v>323</v>
      </c>
      <c r="B126" t="s">
        <v>324</v>
      </c>
      <c r="C126" t="s">
        <v>3170</v>
      </c>
      <c r="D126" t="s">
        <v>124</v>
      </c>
      <c r="E126">
        <v>82286.470487459999</v>
      </c>
      <c r="F126">
        <v>1797.2</v>
      </c>
      <c r="G126">
        <v>106.922455482955</v>
      </c>
      <c r="H126">
        <v>12.1069945043476</v>
      </c>
      <c r="I126">
        <v>43.106190773510498</v>
      </c>
      <c r="J126">
        <v>4.7611022352759704</v>
      </c>
      <c r="K126">
        <v>1608.2522188841201</v>
      </c>
      <c r="L126">
        <v>1273.5340551761201</v>
      </c>
      <c r="M126">
        <v>72.722763502081307</v>
      </c>
      <c r="N126">
        <v>0.61474302712048601</v>
      </c>
      <c r="O126">
        <v>2.9323391943022399</v>
      </c>
      <c r="P126">
        <v>171.767730228338</v>
      </c>
      <c r="Q126">
        <v>2.9449630612025001E-2</v>
      </c>
    </row>
    <row r="127" spans="1:17" x14ac:dyDescent="0.3">
      <c r="A127" t="s">
        <v>325</v>
      </c>
      <c r="B127" t="s">
        <v>326</v>
      </c>
      <c r="C127" t="s">
        <v>3183</v>
      </c>
      <c r="D127" t="s">
        <v>135</v>
      </c>
      <c r="E127">
        <v>82051.958319519996</v>
      </c>
      <c r="F127">
        <v>2838.5</v>
      </c>
      <c r="G127">
        <v>49.360420976557798</v>
      </c>
      <c r="H127">
        <v>-2.4253386157998702</v>
      </c>
      <c r="I127">
        <v>15.9744562500727</v>
      </c>
      <c r="J127">
        <v>1.3970418910486599</v>
      </c>
      <c r="K127">
        <v>2944.4363523213901</v>
      </c>
      <c r="L127">
        <v>2618.1564574117401</v>
      </c>
      <c r="M127">
        <v>62.416035641474501</v>
      </c>
      <c r="N127">
        <v>0.64233079143374705</v>
      </c>
      <c r="O127">
        <v>19.876695437731101</v>
      </c>
      <c r="P127">
        <v>85.280678851174898</v>
      </c>
      <c r="Q127">
        <v>6.0527220272606E-2</v>
      </c>
    </row>
    <row r="128" spans="1:17" x14ac:dyDescent="0.3">
      <c r="A128" t="s">
        <v>327</v>
      </c>
      <c r="B128" t="s">
        <v>328</v>
      </c>
      <c r="C128" t="s">
        <v>3169</v>
      </c>
      <c r="D128" t="s">
        <v>258</v>
      </c>
      <c r="E128">
        <v>82003.581549890005</v>
      </c>
      <c r="F128">
        <v>5301</v>
      </c>
      <c r="G128">
        <v>55.865560108676398</v>
      </c>
      <c r="H128">
        <v>5.9757421711083696</v>
      </c>
      <c r="I128">
        <v>14.360592495546801</v>
      </c>
      <c r="J128">
        <v>1.0042716757353201</v>
      </c>
      <c r="K128">
        <v>4855.9066382199298</v>
      </c>
      <c r="L128">
        <v>4100.4669633744797</v>
      </c>
      <c r="M128">
        <v>74.815095319195706</v>
      </c>
      <c r="N128">
        <v>0.65056199721643404</v>
      </c>
      <c r="O128">
        <v>1.63837011884551</v>
      </c>
      <c r="P128">
        <v>90.109023095682005</v>
      </c>
      <c r="Q128">
        <v>0.13795625136812101</v>
      </c>
    </row>
    <row r="129" spans="1:17" x14ac:dyDescent="0.3">
      <c r="A129" t="s">
        <v>329</v>
      </c>
      <c r="B129" t="s">
        <v>330</v>
      </c>
      <c r="C129" t="s">
        <v>3170</v>
      </c>
      <c r="D129" t="s">
        <v>51</v>
      </c>
      <c r="E129">
        <v>80816.688577755005</v>
      </c>
      <c r="F129">
        <v>2013.6</v>
      </c>
      <c r="G129">
        <v>25.575011701370698</v>
      </c>
      <c r="H129">
        <v>6.6114089552703401</v>
      </c>
      <c r="I129">
        <v>35.0776205345866</v>
      </c>
      <c r="J129">
        <v>-0.27858310776098599</v>
      </c>
      <c r="K129">
        <v>1888.5887979307799</v>
      </c>
      <c r="L129">
        <v>1657.3581681288899</v>
      </c>
      <c r="M129">
        <v>66.320540827773002</v>
      </c>
      <c r="N129">
        <v>1.00186543114016</v>
      </c>
      <c r="O129">
        <v>3.2354986094557101</v>
      </c>
      <c r="P129">
        <v>70.304901255973206</v>
      </c>
      <c r="Q129">
        <v>3.166751923058E-3</v>
      </c>
    </row>
    <row r="130" spans="1:17" x14ac:dyDescent="0.3">
      <c r="A130" t="s">
        <v>331</v>
      </c>
      <c r="B130" t="s">
        <v>332</v>
      </c>
      <c r="C130" t="s">
        <v>3183</v>
      </c>
      <c r="D130" t="s">
        <v>135</v>
      </c>
      <c r="E130">
        <v>80055.52091952</v>
      </c>
      <c r="F130">
        <v>1834.9</v>
      </c>
      <c r="G130">
        <v>173.27999778974299</v>
      </c>
      <c r="H130">
        <v>-1.8788995451292101</v>
      </c>
      <c r="I130">
        <v>67.291517383018899</v>
      </c>
      <c r="J130">
        <v>2.2156614952460401</v>
      </c>
      <c r="K130">
        <v>1771.5435091757199</v>
      </c>
      <c r="L130">
        <v>1464.6566635463801</v>
      </c>
      <c r="M130">
        <v>58.0484808012123</v>
      </c>
      <c r="N130">
        <v>0.93473424497772295</v>
      </c>
      <c r="O130">
        <v>13.0742819772194</v>
      </c>
      <c r="P130">
        <v>210.34249471458699</v>
      </c>
      <c r="Q130">
        <v>0.17344257137817401</v>
      </c>
    </row>
    <row r="131" spans="1:17" x14ac:dyDescent="0.3">
      <c r="A131" t="s">
        <v>333</v>
      </c>
      <c r="B131" t="s">
        <v>334</v>
      </c>
      <c r="C131" t="s">
        <v>3176</v>
      </c>
      <c r="D131" t="s">
        <v>335</v>
      </c>
      <c r="E131">
        <v>79260.318015659999</v>
      </c>
      <c r="F131">
        <v>4097.8500000000004</v>
      </c>
      <c r="G131">
        <v>-3.2396230397309802</v>
      </c>
      <c r="H131">
        <v>-5.5473216657940499E-2</v>
      </c>
      <c r="I131">
        <v>1.46955896315571</v>
      </c>
      <c r="J131">
        <v>2.26520324587417</v>
      </c>
      <c r="K131">
        <v>4039.4513123831498</v>
      </c>
      <c r="L131">
        <v>3788.4173725437399</v>
      </c>
      <c r="M131">
        <v>61.036844468583297</v>
      </c>
      <c r="N131">
        <v>0.99329006326221103</v>
      </c>
      <c r="O131">
        <v>14.247715265322</v>
      </c>
      <c r="P131">
        <v>42.323521750455797</v>
      </c>
      <c r="Q131">
        <v>0.114553953175384</v>
      </c>
    </row>
    <row r="132" spans="1:17" x14ac:dyDescent="0.3">
      <c r="A132" t="s">
        <v>336</v>
      </c>
      <c r="B132" t="s">
        <v>337</v>
      </c>
      <c r="C132" t="s">
        <v>3180</v>
      </c>
      <c r="D132" t="s">
        <v>338</v>
      </c>
      <c r="E132">
        <v>77953.021685175001</v>
      </c>
      <c r="F132">
        <v>13990.3</v>
      </c>
      <c r="G132">
        <v>158.628616744266</v>
      </c>
      <c r="H132">
        <v>4.58260183706538</v>
      </c>
      <c r="I132">
        <v>83.975491173365597</v>
      </c>
      <c r="J132">
        <v>5.91128556382579</v>
      </c>
      <c r="K132">
        <v>12187.080947623501</v>
      </c>
      <c r="L132">
        <v>9426.1963270468204</v>
      </c>
      <c r="M132">
        <v>61.224276028001498</v>
      </c>
      <c r="N132">
        <v>1.0017789464589499</v>
      </c>
      <c r="O132">
        <v>0.46961108768217502</v>
      </c>
      <c r="P132">
        <v>195.56243332030499</v>
      </c>
      <c r="Q132">
        <v>0.129291274427877</v>
      </c>
    </row>
    <row r="133" spans="1:17" x14ac:dyDescent="0.3">
      <c r="A133" t="s">
        <v>339</v>
      </c>
      <c r="B133" t="s">
        <v>340</v>
      </c>
      <c r="C133" t="s">
        <v>3170</v>
      </c>
      <c r="D133" t="s">
        <v>341</v>
      </c>
      <c r="E133">
        <v>76588.713582480006</v>
      </c>
      <c r="F133">
        <v>800.5</v>
      </c>
      <c r="G133">
        <v>-28.081832467674499</v>
      </c>
      <c r="H133">
        <v>12.7989901388445</v>
      </c>
      <c r="I133">
        <v>-1.1457349726239301</v>
      </c>
      <c r="J133">
        <v>-1.13767282583054</v>
      </c>
      <c r="K133">
        <v>742.87433256937595</v>
      </c>
      <c r="L133">
        <v>740.65629159724699</v>
      </c>
      <c r="M133">
        <v>81.180863137663195</v>
      </c>
      <c r="N133">
        <v>2.2753232624052599</v>
      </c>
      <c r="O133">
        <v>5.09056839475328</v>
      </c>
      <c r="P133">
        <v>23.5434832934639</v>
      </c>
      <c r="Q133">
        <v>-0.112900194330442</v>
      </c>
    </row>
    <row r="134" spans="1:17" x14ac:dyDescent="0.3">
      <c r="A134" t="s">
        <v>342</v>
      </c>
      <c r="B134" t="s">
        <v>343</v>
      </c>
      <c r="C134" t="s">
        <v>3174</v>
      </c>
      <c r="D134" t="s">
        <v>54</v>
      </c>
      <c r="E134">
        <v>76118.068125000005</v>
      </c>
      <c r="F134">
        <v>6357.45</v>
      </c>
      <c r="G134">
        <v>47.995829117668499</v>
      </c>
      <c r="H134">
        <v>9.7322898346415005</v>
      </c>
      <c r="I134">
        <v>12.512895172003599</v>
      </c>
      <c r="J134">
        <v>-1.0804860749423399</v>
      </c>
      <c r="K134">
        <v>5765.74541477191</v>
      </c>
      <c r="L134">
        <v>5107.9616949061201</v>
      </c>
      <c r="M134">
        <v>77.246620123559097</v>
      </c>
      <c r="N134">
        <v>0.702236942709767</v>
      </c>
      <c r="O134">
        <v>1.2969036327458301</v>
      </c>
      <c r="P134">
        <v>84.434290687554395</v>
      </c>
      <c r="Q134">
        <v>4.5107113743530998E-2</v>
      </c>
    </row>
    <row r="135" spans="1:17" x14ac:dyDescent="0.3">
      <c r="A135" t="s">
        <v>344</v>
      </c>
      <c r="B135" t="s">
        <v>345</v>
      </c>
      <c r="C135" t="s">
        <v>3176</v>
      </c>
      <c r="D135" t="s">
        <v>127</v>
      </c>
      <c r="E135">
        <v>75250.762646999996</v>
      </c>
      <c r="F135">
        <v>1601.2</v>
      </c>
      <c r="G135">
        <v>17.0569701815397</v>
      </c>
      <c r="H135">
        <v>-1.5132504569265199</v>
      </c>
      <c r="I135">
        <v>28.4243484144775</v>
      </c>
      <c r="J135">
        <v>3.5987524025981399</v>
      </c>
      <c r="K135">
        <v>1592.22116256504</v>
      </c>
      <c r="L135">
        <v>1404.77882024723</v>
      </c>
      <c r="M135">
        <v>61.2488456590618</v>
      </c>
      <c r="N135">
        <v>0.82948620909750403</v>
      </c>
      <c r="O135">
        <v>12.6967274544091</v>
      </c>
      <c r="P135">
        <v>59.7525690910905</v>
      </c>
      <c r="Q135">
        <v>9.4315347905291003E-2</v>
      </c>
    </row>
    <row r="136" spans="1:17" x14ac:dyDescent="0.3">
      <c r="A136" t="s">
        <v>346</v>
      </c>
      <c r="B136" t="s">
        <v>347</v>
      </c>
      <c r="C136" t="s">
        <v>3179</v>
      </c>
      <c r="D136" t="s">
        <v>124</v>
      </c>
      <c r="E136">
        <v>74952</v>
      </c>
      <c r="F136">
        <v>935.75</v>
      </c>
      <c r="G136">
        <v>10.034080030691699</v>
      </c>
      <c r="H136">
        <v>-1.2577257844060601</v>
      </c>
      <c r="I136">
        <v>-13.4246365723317</v>
      </c>
      <c r="J136">
        <v>-1.1007508825489301</v>
      </c>
      <c r="K136">
        <v>953.00287635637301</v>
      </c>
      <c r="L136">
        <v>926.29681510255602</v>
      </c>
      <c r="M136">
        <v>54.025981092891001</v>
      </c>
      <c r="N136">
        <v>0.75488813638362795</v>
      </c>
      <c r="O136">
        <v>21.709858402350999</v>
      </c>
      <c r="P136">
        <v>47.2346786248131</v>
      </c>
      <c r="Q136">
        <v>-1.446796085798E-3</v>
      </c>
    </row>
    <row r="137" spans="1:17" x14ac:dyDescent="0.3">
      <c r="A137" t="s">
        <v>348</v>
      </c>
      <c r="B137" t="s">
        <v>349</v>
      </c>
      <c r="C137" t="s">
        <v>3180</v>
      </c>
      <c r="D137" t="s">
        <v>81</v>
      </c>
      <c r="E137">
        <v>73841.388053844901</v>
      </c>
      <c r="F137">
        <v>699.95</v>
      </c>
      <c r="G137">
        <v>179.47883980342701</v>
      </c>
      <c r="H137">
        <v>22.676128680238801</v>
      </c>
      <c r="I137">
        <v>72.3455087592192</v>
      </c>
      <c r="J137">
        <v>8.4523794970123696</v>
      </c>
      <c r="K137">
        <v>582.418608667483</v>
      </c>
      <c r="L137">
        <v>446.00215425973698</v>
      </c>
      <c r="M137">
        <v>88.093054902883097</v>
      </c>
      <c r="N137">
        <v>1.80403596215963</v>
      </c>
      <c r="O137">
        <v>7.0076434031002002</v>
      </c>
      <c r="P137">
        <v>245.142998027613</v>
      </c>
      <c r="Q137">
        <v>0.24582994109019801</v>
      </c>
    </row>
    <row r="138" spans="1:17" x14ac:dyDescent="0.3">
      <c r="A138" t="s">
        <v>350</v>
      </c>
      <c r="B138" t="s">
        <v>351</v>
      </c>
      <c r="C138" t="s">
        <v>3184</v>
      </c>
      <c r="D138" t="s">
        <v>161</v>
      </c>
      <c r="E138">
        <v>73110.218838000001</v>
      </c>
      <c r="F138">
        <v>2436.9</v>
      </c>
      <c r="G138">
        <v>-22.830520160330298</v>
      </c>
      <c r="H138">
        <v>-4.6845930399534303</v>
      </c>
      <c r="I138">
        <v>-16.598431767519699</v>
      </c>
      <c r="J138">
        <v>-2.6581464880161199</v>
      </c>
      <c r="K138">
        <v>2493.6320630492901</v>
      </c>
      <c r="L138">
        <v>2430.26300538948</v>
      </c>
      <c r="M138">
        <v>33.892921729298202</v>
      </c>
      <c r="N138">
        <v>0.84160425268070205</v>
      </c>
      <c r="O138">
        <v>10.5482375148754</v>
      </c>
      <c r="P138">
        <v>17.032056669468101</v>
      </c>
      <c r="Q138">
        <v>-3.5717431509692997E-2</v>
      </c>
    </row>
    <row r="139" spans="1:17" x14ac:dyDescent="0.3">
      <c r="A139" t="s">
        <v>352</v>
      </c>
      <c r="B139" t="s">
        <v>353</v>
      </c>
      <c r="C139" t="s">
        <v>3170</v>
      </c>
      <c r="D139" t="s">
        <v>24</v>
      </c>
      <c r="E139">
        <v>73031.589855729995</v>
      </c>
      <c r="F139">
        <v>23.3</v>
      </c>
      <c r="G139">
        <v>-0.10326760547550801</v>
      </c>
      <c r="H139">
        <v>-7.0329204511705399</v>
      </c>
      <c r="I139">
        <v>-15.8980096444739</v>
      </c>
      <c r="J139">
        <v>-0.35730733552983601</v>
      </c>
      <c r="K139">
        <v>24.0520731815094</v>
      </c>
      <c r="L139">
        <v>23.144145687343499</v>
      </c>
      <c r="M139">
        <v>42.888967897810197</v>
      </c>
      <c r="N139">
        <v>0.563759909314826</v>
      </c>
      <c r="O139">
        <v>40.987124463519301</v>
      </c>
      <c r="P139">
        <v>48.407643312101897</v>
      </c>
      <c r="Q139">
        <v>5.2641172138967997E-2</v>
      </c>
    </row>
    <row r="140" spans="1:17" x14ac:dyDescent="0.3">
      <c r="A140" t="s">
        <v>354</v>
      </c>
      <c r="B140" t="s">
        <v>355</v>
      </c>
      <c r="C140" t="s">
        <v>3180</v>
      </c>
      <c r="D140" t="s">
        <v>89</v>
      </c>
      <c r="E140">
        <v>72588.290990984999</v>
      </c>
      <c r="F140">
        <v>625.15</v>
      </c>
      <c r="G140">
        <v>-24.5254905871296</v>
      </c>
      <c r="H140">
        <v>10.054234573833201</v>
      </c>
      <c r="I140">
        <v>-2.6694268877103702</v>
      </c>
      <c r="J140">
        <v>2.3803711066249398</v>
      </c>
      <c r="K140">
        <v>563.793782920637</v>
      </c>
      <c r="L140">
        <v>545.591359066922</v>
      </c>
      <c r="M140">
        <v>84.346844687586994</v>
      </c>
      <c r="N140">
        <v>1.2409204788741199</v>
      </c>
      <c r="O140">
        <v>8.7339038630728592</v>
      </c>
      <c r="P140">
        <v>42.403189066059198</v>
      </c>
      <c r="Q140">
        <v>-7.0747607106600996E-2</v>
      </c>
    </row>
    <row r="141" spans="1:17" x14ac:dyDescent="0.3">
      <c r="A141" t="s">
        <v>356</v>
      </c>
      <c r="B141" t="s">
        <v>357</v>
      </c>
      <c r="C141" t="s">
        <v>3182</v>
      </c>
      <c r="D141" t="s">
        <v>201</v>
      </c>
      <c r="E141">
        <v>72133.336034940003</v>
      </c>
      <c r="F141">
        <v>243.8</v>
      </c>
      <c r="G141">
        <v>7.0427817691772896</v>
      </c>
      <c r="H141">
        <v>-4.7986046477248099</v>
      </c>
      <c r="I141">
        <v>34.634056213054997</v>
      </c>
      <c r="J141">
        <v>-2.66159903368826</v>
      </c>
      <c r="K141">
        <v>244.605305496943</v>
      </c>
      <c r="L141">
        <v>212.18872993506699</v>
      </c>
      <c r="M141">
        <v>41.5826897540977</v>
      </c>
      <c r="N141">
        <v>0.60687772624298297</v>
      </c>
      <c r="O141">
        <v>8.5520918785889801</v>
      </c>
      <c r="P141">
        <v>54.7445255474452</v>
      </c>
      <c r="Q141">
        <v>8.0853386578422004E-2</v>
      </c>
    </row>
    <row r="142" spans="1:17" x14ac:dyDescent="0.3">
      <c r="A142" t="s">
        <v>358</v>
      </c>
      <c r="B142" t="s">
        <v>359</v>
      </c>
      <c r="C142" t="s">
        <v>3184</v>
      </c>
      <c r="D142" t="s">
        <v>161</v>
      </c>
      <c r="E142">
        <v>70696.437087850005</v>
      </c>
      <c r="F142">
        <v>4656.5</v>
      </c>
      <c r="G142">
        <v>3.9851399358986002</v>
      </c>
      <c r="H142">
        <v>3.6101791699591499</v>
      </c>
      <c r="I142">
        <v>9.5607131616804892</v>
      </c>
      <c r="J142">
        <v>-0.14609157320538099</v>
      </c>
      <c r="K142">
        <v>4329.7168123823203</v>
      </c>
      <c r="L142">
        <v>3894.0308571136302</v>
      </c>
      <c r="M142">
        <v>66.570657396525306</v>
      </c>
      <c r="N142">
        <v>0.79575693592750596</v>
      </c>
      <c r="O142">
        <v>1.9843229893696801</v>
      </c>
      <c r="P142">
        <v>44.611801242235998</v>
      </c>
      <c r="Q142">
        <v>8.5999587007599999E-3</v>
      </c>
    </row>
    <row r="143" spans="1:17" x14ac:dyDescent="0.3">
      <c r="A143" t="s">
        <v>360</v>
      </c>
      <c r="B143" t="s">
        <v>361</v>
      </c>
      <c r="C143" t="s">
        <v>3184</v>
      </c>
      <c r="D143" t="s">
        <v>282</v>
      </c>
      <c r="E143">
        <v>70183.372054505002</v>
      </c>
      <c r="F143">
        <v>8318.5499999999993</v>
      </c>
      <c r="G143">
        <v>13.28952817143</v>
      </c>
      <c r="H143">
        <v>12.008713653152601</v>
      </c>
      <c r="I143">
        <v>7.4667089545163403</v>
      </c>
      <c r="J143">
        <v>10.200456406389099</v>
      </c>
      <c r="K143">
        <v>7755.0845368062701</v>
      </c>
      <c r="L143">
        <v>7209.5847498456997</v>
      </c>
      <c r="M143">
        <v>78.592596893366306</v>
      </c>
      <c r="N143">
        <v>1.30223318495055</v>
      </c>
      <c r="O143">
        <v>19.43247320747</v>
      </c>
      <c r="P143">
        <v>56.216901408450603</v>
      </c>
      <c r="Q143">
        <v>0.123317659530243</v>
      </c>
    </row>
    <row r="144" spans="1:17" x14ac:dyDescent="0.3">
      <c r="A144" t="s">
        <v>362</v>
      </c>
      <c r="B144" t="s">
        <v>363</v>
      </c>
      <c r="C144" t="s">
        <v>3170</v>
      </c>
      <c r="D144" t="s">
        <v>34</v>
      </c>
      <c r="E144">
        <v>70048.861831905</v>
      </c>
      <c r="F144">
        <v>519.9</v>
      </c>
      <c r="G144">
        <v>0.43365778707352798</v>
      </c>
      <c r="H144">
        <v>-9.5954523007080006</v>
      </c>
      <c r="I144">
        <v>-10.629652868711499</v>
      </c>
      <c r="J144">
        <v>-1.8900160964444901</v>
      </c>
      <c r="K144">
        <v>547.50481884215105</v>
      </c>
      <c r="L144">
        <v>510.14765701144501</v>
      </c>
      <c r="M144">
        <v>36.849439501475999</v>
      </c>
      <c r="N144">
        <v>1.3613717010100399</v>
      </c>
      <c r="O144">
        <v>21.696480092325402</v>
      </c>
      <c r="P144">
        <v>33.0007674597083</v>
      </c>
      <c r="Q144">
        <v>0.15718641749486401</v>
      </c>
    </row>
    <row r="145" spans="1:17" x14ac:dyDescent="0.3">
      <c r="A145" t="s">
        <v>364</v>
      </c>
      <c r="B145" t="s">
        <v>365</v>
      </c>
      <c r="C145" t="s">
        <v>3170</v>
      </c>
      <c r="D145" t="s">
        <v>40</v>
      </c>
      <c r="E145">
        <v>69026.868000000002</v>
      </c>
      <c r="F145">
        <v>395</v>
      </c>
      <c r="G145">
        <v>44.990349822252497</v>
      </c>
      <c r="H145">
        <v>-0.65128527297223204</v>
      </c>
      <c r="I145">
        <v>2.95203376197346</v>
      </c>
      <c r="J145">
        <v>-0.85758621446556704</v>
      </c>
      <c r="K145">
        <v>395.716473239148</v>
      </c>
      <c r="L145">
        <v>352.11100281643502</v>
      </c>
      <c r="M145">
        <v>45.496255363222701</v>
      </c>
      <c r="N145">
        <v>0.958590554550943</v>
      </c>
      <c r="O145">
        <v>18.430379746835399</v>
      </c>
      <c r="P145">
        <v>86.189017204807897</v>
      </c>
      <c r="Q145">
        <v>0.107488451442879</v>
      </c>
    </row>
    <row r="146" spans="1:17" x14ac:dyDescent="0.3">
      <c r="A146" t="s">
        <v>366</v>
      </c>
      <c r="B146" t="s">
        <v>367</v>
      </c>
      <c r="C146" t="s">
        <v>3181</v>
      </c>
      <c r="D146" t="s">
        <v>92</v>
      </c>
      <c r="E146">
        <v>68517.189365109996</v>
      </c>
      <c r="F146">
        <v>328.65</v>
      </c>
      <c r="G146">
        <v>83.222240505624299</v>
      </c>
      <c r="H146">
        <v>1.94838970155972</v>
      </c>
      <c r="I146">
        <v>17.8252693701656</v>
      </c>
      <c r="J146">
        <v>5.6518114878034096</v>
      </c>
      <c r="K146">
        <v>318.16539933634499</v>
      </c>
      <c r="L146">
        <v>266.75603179590502</v>
      </c>
      <c r="M146">
        <v>66.742534658826798</v>
      </c>
      <c r="N146">
        <v>0.99223059064623698</v>
      </c>
      <c r="O146">
        <v>9.82808458846797</v>
      </c>
      <c r="P146">
        <v>131.11814345991499</v>
      </c>
    </row>
    <row r="147" spans="1:17" hidden="1" x14ac:dyDescent="0.3">
      <c r="A147" t="s">
        <v>368</v>
      </c>
      <c r="B147" t="s">
        <v>369</v>
      </c>
      <c r="C147" t="s">
        <v>3185</v>
      </c>
      <c r="D147" t="s">
        <v>27</v>
      </c>
      <c r="E147">
        <v>68032.5</v>
      </c>
      <c r="F147">
        <v>1332.35</v>
      </c>
      <c r="G147">
        <v>38.110501926195198</v>
      </c>
      <c r="H147">
        <v>13.657069705575401</v>
      </c>
      <c r="I147">
        <v>48.5618877385063</v>
      </c>
      <c r="J147">
        <v>12.096552603624501</v>
      </c>
      <c r="K147">
        <v>1165.41025615388</v>
      </c>
      <c r="M147">
        <v>85.913778162148205</v>
      </c>
      <c r="N147">
        <v>0.72663381089656598</v>
      </c>
      <c r="O147">
        <v>9.1267309640860201</v>
      </c>
      <c r="P147">
        <v>76.470198675496604</v>
      </c>
    </row>
    <row r="148" spans="1:17" x14ac:dyDescent="0.3">
      <c r="A148" t="s">
        <v>370</v>
      </c>
      <c r="B148" t="s">
        <v>371</v>
      </c>
      <c r="C148" t="s">
        <v>3172</v>
      </c>
      <c r="D148" t="s">
        <v>372</v>
      </c>
      <c r="E148">
        <v>67365.432169035004</v>
      </c>
      <c r="F148">
        <v>1852.2</v>
      </c>
      <c r="G148">
        <v>18.8522146113412</v>
      </c>
      <c r="H148">
        <v>0.72811894379018505</v>
      </c>
      <c r="I148">
        <v>15.620676903405201</v>
      </c>
      <c r="J148">
        <v>-4.0549932557838799</v>
      </c>
      <c r="K148">
        <v>1791.9217499506699</v>
      </c>
      <c r="L148">
        <v>1572.41221613683</v>
      </c>
      <c r="M148">
        <v>35.218791797793799</v>
      </c>
      <c r="N148">
        <v>1.88636381450382</v>
      </c>
      <c r="O148">
        <v>7.5585789871504199</v>
      </c>
      <c r="P148">
        <v>58.314457882815503</v>
      </c>
      <c r="Q148">
        <v>5.5318310665170997E-2</v>
      </c>
    </row>
    <row r="149" spans="1:17" x14ac:dyDescent="0.3">
      <c r="A149" t="s">
        <v>373</v>
      </c>
      <c r="B149" t="s">
        <v>374</v>
      </c>
      <c r="C149" t="s">
        <v>3182</v>
      </c>
      <c r="D149" t="s">
        <v>375</v>
      </c>
      <c r="E149">
        <v>66928.55239995</v>
      </c>
      <c r="F149">
        <v>5268.85</v>
      </c>
      <c r="G149">
        <v>2.40975420630707</v>
      </c>
      <c r="H149">
        <v>-2.4008186602052102</v>
      </c>
      <c r="I149">
        <v>22.980878883523001</v>
      </c>
      <c r="J149">
        <v>-3.4440641753458698</v>
      </c>
      <c r="K149">
        <v>5377.0466410878998</v>
      </c>
      <c r="L149">
        <v>4904.7317392102204</v>
      </c>
      <c r="M149">
        <v>42.770886787964599</v>
      </c>
      <c r="N149">
        <v>0.96719151636342704</v>
      </c>
      <c r="O149">
        <v>22.607400096795299</v>
      </c>
      <c r="P149">
        <v>46.316301027492301</v>
      </c>
      <c r="Q149">
        <v>9.4053873357329995E-2</v>
      </c>
    </row>
    <row r="150" spans="1:17" x14ac:dyDescent="0.3">
      <c r="A150" t="s">
        <v>376</v>
      </c>
      <c r="B150" t="s">
        <v>377</v>
      </c>
      <c r="C150" t="s">
        <v>3183</v>
      </c>
      <c r="D150" t="s">
        <v>135</v>
      </c>
      <c r="E150">
        <v>65973.807892465004</v>
      </c>
      <c r="F150">
        <v>1801.9</v>
      </c>
      <c r="G150">
        <v>29.7336726395861</v>
      </c>
      <c r="H150">
        <v>1.48750711219288</v>
      </c>
      <c r="I150">
        <v>18.478243259136999</v>
      </c>
      <c r="J150">
        <v>2.8365467807825899</v>
      </c>
      <c r="K150">
        <v>1755.4876304816501</v>
      </c>
      <c r="L150">
        <v>1581.2712940686699</v>
      </c>
      <c r="M150">
        <v>67.951003852045801</v>
      </c>
      <c r="N150">
        <v>0.70286220995717397</v>
      </c>
      <c r="O150">
        <v>8.3883678339530405</v>
      </c>
      <c r="P150">
        <v>71.429930548948704</v>
      </c>
      <c r="Q150">
        <v>0.10561906611475</v>
      </c>
    </row>
    <row r="151" spans="1:17" x14ac:dyDescent="0.3">
      <c r="A151" t="s">
        <v>378</v>
      </c>
      <c r="B151" t="s">
        <v>379</v>
      </c>
      <c r="C151" t="s">
        <v>3177</v>
      </c>
      <c r="D151" t="s">
        <v>380</v>
      </c>
      <c r="E151">
        <v>64675.540503650001</v>
      </c>
      <c r="F151">
        <v>219.1</v>
      </c>
      <c r="G151">
        <v>21.485426307516001</v>
      </c>
      <c r="H151">
        <v>-0.23491331037869201</v>
      </c>
      <c r="I151">
        <v>-7.1675762521992699</v>
      </c>
      <c r="J151">
        <v>2.8083681305755701</v>
      </c>
      <c r="K151">
        <v>226.95406818844299</v>
      </c>
      <c r="L151">
        <v>220.35995911429799</v>
      </c>
      <c r="M151">
        <v>58.507708915364603</v>
      </c>
      <c r="N151">
        <v>0.92443340403571395</v>
      </c>
      <c r="O151">
        <v>30.693747147421199</v>
      </c>
      <c r="P151">
        <v>55.776750799857801</v>
      </c>
      <c r="Q151">
        <v>8.3108204962501001E-2</v>
      </c>
    </row>
    <row r="152" spans="1:17" x14ac:dyDescent="0.3">
      <c r="A152" t="s">
        <v>381</v>
      </c>
      <c r="B152" t="s">
        <v>382</v>
      </c>
      <c r="C152" t="s">
        <v>3184</v>
      </c>
      <c r="D152" t="s">
        <v>383</v>
      </c>
      <c r="E152">
        <v>64454.839330139999</v>
      </c>
      <c r="F152">
        <v>987.6</v>
      </c>
      <c r="G152">
        <v>55.235664637706698</v>
      </c>
      <c r="H152">
        <v>2.6362242113636301</v>
      </c>
      <c r="I152">
        <v>38.741337337619001</v>
      </c>
      <c r="J152">
        <v>0.166218355683976</v>
      </c>
      <c r="K152">
        <v>967.87186034280705</v>
      </c>
      <c r="L152">
        <v>819.09200032103604</v>
      </c>
      <c r="M152">
        <v>55.202291639351699</v>
      </c>
      <c r="N152">
        <v>0.245498115682144</v>
      </c>
      <c r="O152">
        <v>20.190360469825801</v>
      </c>
      <c r="P152">
        <v>95.177865612648205</v>
      </c>
      <c r="Q152">
        <v>0.15231141297401901</v>
      </c>
    </row>
    <row r="153" spans="1:17" x14ac:dyDescent="0.3">
      <c r="A153" t="s">
        <v>384</v>
      </c>
      <c r="B153" t="s">
        <v>385</v>
      </c>
      <c r="C153" t="s">
        <v>3180</v>
      </c>
      <c r="D153" t="s">
        <v>338</v>
      </c>
      <c r="E153">
        <v>63581.157214699997</v>
      </c>
      <c r="F153">
        <v>1921.55</v>
      </c>
      <c r="G153">
        <v>92.103684384801099</v>
      </c>
      <c r="H153">
        <v>18.624005412025401</v>
      </c>
      <c r="I153">
        <v>66.603280852824597</v>
      </c>
      <c r="J153">
        <v>6.06436177131578</v>
      </c>
      <c r="K153">
        <v>1638.72270400958</v>
      </c>
      <c r="L153">
        <v>1337.25408323488</v>
      </c>
      <c r="M153">
        <v>85.1399424806241</v>
      </c>
      <c r="N153">
        <v>0.94117944658120301</v>
      </c>
      <c r="O153">
        <v>0.69995576487731304</v>
      </c>
      <c r="P153">
        <v>138.19883475889401</v>
      </c>
      <c r="Q153">
        <v>3.5666463889967998E-2</v>
      </c>
    </row>
    <row r="154" spans="1:17" x14ac:dyDescent="0.3">
      <c r="A154" t="s">
        <v>386</v>
      </c>
      <c r="B154" t="s">
        <v>387</v>
      </c>
      <c r="C154" t="s">
        <v>3177</v>
      </c>
      <c r="D154" t="s">
        <v>127</v>
      </c>
      <c r="E154">
        <v>62823.941891459901</v>
      </c>
      <c r="F154">
        <v>759.45</v>
      </c>
      <c r="G154">
        <v>30.010993348769802</v>
      </c>
      <c r="H154">
        <v>5.3263834932407903</v>
      </c>
      <c r="I154">
        <v>-2.1944829977356899</v>
      </c>
      <c r="J154">
        <v>1.5937995545850601</v>
      </c>
      <c r="K154">
        <v>739.16820638684999</v>
      </c>
      <c r="L154">
        <v>670.56162546622795</v>
      </c>
      <c r="M154">
        <v>63.7410791673828</v>
      </c>
      <c r="N154">
        <v>1.38280259078681</v>
      </c>
      <c r="O154">
        <v>11.659753769175</v>
      </c>
      <c r="P154">
        <v>77.794685707596798</v>
      </c>
      <c r="Q154">
        <v>0.17285129943017599</v>
      </c>
    </row>
    <row r="155" spans="1:17" x14ac:dyDescent="0.3">
      <c r="A155" t="s">
        <v>388</v>
      </c>
      <c r="B155" t="s">
        <v>389</v>
      </c>
      <c r="C155" t="s">
        <v>3174</v>
      </c>
      <c r="D155" t="s">
        <v>54</v>
      </c>
      <c r="E155">
        <v>62810.811781800003</v>
      </c>
      <c r="F155">
        <v>29141.85</v>
      </c>
      <c r="G155">
        <v>-0.68222500825072097</v>
      </c>
      <c r="H155">
        <v>5.3844009294668496</v>
      </c>
      <c r="I155">
        <v>-13.3785536335599</v>
      </c>
      <c r="J155">
        <v>-2.16757543962885</v>
      </c>
      <c r="K155">
        <v>28674.260653669</v>
      </c>
      <c r="L155">
        <v>26828.479551953598</v>
      </c>
      <c r="M155">
        <v>50.537354018460199</v>
      </c>
      <c r="N155">
        <v>0.56604889630023403</v>
      </c>
      <c r="O155">
        <v>4.7325410020297296</v>
      </c>
      <c r="P155">
        <v>32.462954545454501</v>
      </c>
      <c r="Q155">
        <v>1.6914986076777001E-2</v>
      </c>
    </row>
    <row r="156" spans="1:17" hidden="1" x14ac:dyDescent="0.3">
      <c r="A156" t="s">
        <v>390</v>
      </c>
      <c r="B156" t="s">
        <v>391</v>
      </c>
      <c r="C156" t="s">
        <v>3185</v>
      </c>
      <c r="D156" t="s">
        <v>132</v>
      </c>
      <c r="E156">
        <v>62245.942826254002</v>
      </c>
      <c r="F156">
        <v>228.39</v>
      </c>
      <c r="G156">
        <v>254.94026339182901</v>
      </c>
      <c r="H156">
        <v>-7.0179298403259596</v>
      </c>
      <c r="I156">
        <v>56.270000687429601</v>
      </c>
      <c r="J156">
        <v>1.04351395349414</v>
      </c>
      <c r="K156">
        <v>235.421804994067</v>
      </c>
      <c r="L156">
        <v>176.019849999999</v>
      </c>
      <c r="M156">
        <v>42.3421028410216</v>
      </c>
      <c r="N156">
        <v>0.32515371204240801</v>
      </c>
      <c r="O156">
        <v>35.732737860676899</v>
      </c>
      <c r="P156">
        <v>388.01282051281999</v>
      </c>
    </row>
    <row r="157" spans="1:17" x14ac:dyDescent="0.3">
      <c r="A157" t="s">
        <v>392</v>
      </c>
      <c r="B157" t="s">
        <v>393</v>
      </c>
      <c r="C157" t="s">
        <v>3176</v>
      </c>
      <c r="D157" t="s">
        <v>206</v>
      </c>
      <c r="E157">
        <v>62036.145104650001</v>
      </c>
      <c r="F157">
        <v>3923.9</v>
      </c>
      <c r="G157">
        <v>-4.08932964674392</v>
      </c>
      <c r="H157">
        <v>-3.23144518521265</v>
      </c>
      <c r="I157">
        <v>20.3900054111439</v>
      </c>
      <c r="J157">
        <v>0.94340414107090198</v>
      </c>
      <c r="K157">
        <v>4000.53019625755</v>
      </c>
      <c r="L157">
        <v>3712.6202888555499</v>
      </c>
      <c r="M157">
        <v>58.871358642413497</v>
      </c>
      <c r="N157">
        <v>0.384677469107849</v>
      </c>
      <c r="O157">
        <v>26.1754886719844</v>
      </c>
      <c r="P157">
        <v>50.214378684633601</v>
      </c>
      <c r="Q157">
        <v>0.109276580922857</v>
      </c>
    </row>
    <row r="158" spans="1:17" x14ac:dyDescent="0.3">
      <c r="A158" t="s">
        <v>394</v>
      </c>
      <c r="B158" t="s">
        <v>395</v>
      </c>
      <c r="C158" t="s">
        <v>3169</v>
      </c>
      <c r="D158" t="s">
        <v>258</v>
      </c>
      <c r="E158">
        <v>61147.634690749997</v>
      </c>
      <c r="F158">
        <v>5707.6</v>
      </c>
      <c r="G158">
        <v>-3.3130991060264599</v>
      </c>
      <c r="H158">
        <v>11.5977923118849</v>
      </c>
      <c r="I158">
        <v>-9.30698640009226</v>
      </c>
      <c r="J158">
        <v>2.3041974338071398</v>
      </c>
      <c r="K158">
        <v>5348.9095552018098</v>
      </c>
      <c r="L158">
        <v>5022.7440270943298</v>
      </c>
      <c r="M158">
        <v>69.103193004602105</v>
      </c>
      <c r="N158">
        <v>0.64885399294784096</v>
      </c>
      <c r="O158">
        <v>5.12299390286634</v>
      </c>
      <c r="P158">
        <v>38.837265872050601</v>
      </c>
      <c r="Q158">
        <v>2.6021683260440001E-3</v>
      </c>
    </row>
    <row r="159" spans="1:17" x14ac:dyDescent="0.3">
      <c r="A159" t="s">
        <v>396</v>
      </c>
      <c r="B159" t="s">
        <v>397</v>
      </c>
      <c r="C159" t="s">
        <v>3176</v>
      </c>
      <c r="D159" t="s">
        <v>206</v>
      </c>
      <c r="E159">
        <v>60737.922343325001</v>
      </c>
      <c r="F159">
        <v>1057.8499999999999</v>
      </c>
      <c r="G159">
        <v>46.761120162025499</v>
      </c>
      <c r="H159">
        <v>-9.5024988026436894</v>
      </c>
      <c r="I159">
        <v>50.3671384792301</v>
      </c>
      <c r="J159">
        <v>-5.55141278183478</v>
      </c>
      <c r="K159">
        <v>1060.3745261576701</v>
      </c>
      <c r="L159">
        <v>868.31876072381397</v>
      </c>
      <c r="M159">
        <v>39.538482042725903</v>
      </c>
      <c r="N159">
        <v>1.12424969672832</v>
      </c>
      <c r="O159">
        <v>18.636857777567698</v>
      </c>
      <c r="P159">
        <v>92.827196500182197</v>
      </c>
      <c r="Q159">
        <v>0.123947893579802</v>
      </c>
    </row>
    <row r="160" spans="1:17" x14ac:dyDescent="0.3">
      <c r="A160" t="s">
        <v>398</v>
      </c>
      <c r="B160" t="s">
        <v>399</v>
      </c>
      <c r="C160" t="s">
        <v>3176</v>
      </c>
      <c r="D160" t="s">
        <v>400</v>
      </c>
      <c r="E160">
        <v>60114.879988350003</v>
      </c>
      <c r="F160">
        <v>3069.75</v>
      </c>
      <c r="G160">
        <v>-4.2268920159828696</v>
      </c>
      <c r="H160">
        <v>7.8241859278397898</v>
      </c>
      <c r="I160">
        <v>20.550262914406201</v>
      </c>
      <c r="J160">
        <v>2.5602091148049402</v>
      </c>
      <c r="K160">
        <v>3000.1969027930099</v>
      </c>
      <c r="L160">
        <v>2780.3380033047301</v>
      </c>
      <c r="M160">
        <v>79.042017791367996</v>
      </c>
      <c r="N160">
        <v>0.89330743091340303</v>
      </c>
      <c r="O160">
        <v>9.9438064989005603</v>
      </c>
      <c r="P160">
        <v>39.928434679551401</v>
      </c>
      <c r="Q160">
        <v>-1.785746401636E-3</v>
      </c>
    </row>
    <row r="161" spans="1:17" x14ac:dyDescent="0.3">
      <c r="A161" t="s">
        <v>401</v>
      </c>
      <c r="B161" t="s">
        <v>402</v>
      </c>
      <c r="C161" t="s">
        <v>3183</v>
      </c>
      <c r="D161" t="s">
        <v>135</v>
      </c>
      <c r="E161">
        <v>59750.852191880003</v>
      </c>
      <c r="F161">
        <v>3532.25</v>
      </c>
      <c r="G161">
        <v>66.422222379019303</v>
      </c>
      <c r="H161">
        <v>-3.5902246284450801</v>
      </c>
      <c r="I161">
        <v>18.825958426528899</v>
      </c>
      <c r="J161">
        <v>-10.456887187872001</v>
      </c>
      <c r="K161">
        <v>3532.5439409235801</v>
      </c>
      <c r="L161">
        <v>3053.7375163715501</v>
      </c>
      <c r="M161">
        <v>29.3386420180743</v>
      </c>
      <c r="N161">
        <v>0.90679135778883302</v>
      </c>
      <c r="O161">
        <v>17.120815344327202</v>
      </c>
      <c r="P161">
        <v>104.406701194988</v>
      </c>
      <c r="Q161">
        <v>0.179491162235596</v>
      </c>
    </row>
    <row r="162" spans="1:17" x14ac:dyDescent="0.3">
      <c r="A162" t="s">
        <v>403</v>
      </c>
      <c r="B162" t="s">
        <v>404</v>
      </c>
      <c r="C162" t="s">
        <v>3169</v>
      </c>
      <c r="D162" t="s">
        <v>21</v>
      </c>
      <c r="E162">
        <v>59513.6235848699</v>
      </c>
      <c r="F162">
        <v>3125.75</v>
      </c>
      <c r="G162">
        <v>0.125609607610073</v>
      </c>
      <c r="H162">
        <v>9.5910837122304002</v>
      </c>
      <c r="I162">
        <v>11.709173626830401</v>
      </c>
      <c r="J162">
        <v>2.5715301766472498</v>
      </c>
      <c r="K162">
        <v>2895.2817771183099</v>
      </c>
      <c r="L162">
        <v>2598.4823563340101</v>
      </c>
      <c r="M162">
        <v>67.101374905257899</v>
      </c>
      <c r="N162">
        <v>0.59773827342116703</v>
      </c>
      <c r="O162">
        <v>1.70359113812685</v>
      </c>
      <c r="P162">
        <v>51.068097240345999</v>
      </c>
      <c r="Q162">
        <v>-3.9912976345778998E-2</v>
      </c>
    </row>
    <row r="163" spans="1:17" x14ac:dyDescent="0.3">
      <c r="A163" t="s">
        <v>405</v>
      </c>
      <c r="B163" t="s">
        <v>406</v>
      </c>
      <c r="C163" t="s">
        <v>3170</v>
      </c>
      <c r="D163" t="s">
        <v>34</v>
      </c>
      <c r="E163">
        <v>59349.376385664</v>
      </c>
      <c r="F163">
        <v>49.64</v>
      </c>
      <c r="G163">
        <v>-18.957048436127899</v>
      </c>
      <c r="H163">
        <v>-5.0974422909910801</v>
      </c>
      <c r="I163">
        <v>-17.1555839974408</v>
      </c>
      <c r="J163">
        <v>9.4377699494781794E-2</v>
      </c>
      <c r="K163">
        <v>52.0192672059774</v>
      </c>
      <c r="L163">
        <v>49.799779052148097</v>
      </c>
      <c r="M163">
        <v>47.366482004571303</v>
      </c>
      <c r="N163">
        <v>0.42107436304403101</v>
      </c>
      <c r="O163">
        <v>42.324738114423802</v>
      </c>
      <c r="P163">
        <v>42.848920863309303</v>
      </c>
      <c r="Q163">
        <v>0.115086860877395</v>
      </c>
    </row>
    <row r="164" spans="1:17" x14ac:dyDescent="0.3">
      <c r="A164" t="s">
        <v>407</v>
      </c>
      <c r="B164" t="s">
        <v>408</v>
      </c>
      <c r="C164" t="s">
        <v>3179</v>
      </c>
      <c r="D164" t="s">
        <v>409</v>
      </c>
      <c r="E164">
        <v>58913.530489461999</v>
      </c>
      <c r="F164">
        <v>205.13</v>
      </c>
      <c r="G164">
        <v>11.869069562184499</v>
      </c>
      <c r="H164">
        <v>5.2328983001666796</v>
      </c>
      <c r="I164">
        <v>19.385561248774199</v>
      </c>
      <c r="J164">
        <v>-7.01695234976631</v>
      </c>
      <c r="K164">
        <v>198.707511731251</v>
      </c>
      <c r="L164">
        <v>177.83945464603701</v>
      </c>
      <c r="M164">
        <v>39.834675451962802</v>
      </c>
      <c r="N164">
        <v>0.69444007229465998</v>
      </c>
      <c r="O164">
        <v>12.026519767951999</v>
      </c>
      <c r="P164">
        <v>50.278388278388199</v>
      </c>
      <c r="Q164">
        <v>-7.1816264824208997E-2</v>
      </c>
    </row>
    <row r="165" spans="1:17" x14ac:dyDescent="0.3">
      <c r="A165" t="s">
        <v>410</v>
      </c>
      <c r="B165" t="s">
        <v>411</v>
      </c>
      <c r="C165" t="s">
        <v>3170</v>
      </c>
      <c r="D165" t="s">
        <v>412</v>
      </c>
      <c r="E165">
        <v>58890.961815139999</v>
      </c>
      <c r="F165">
        <v>226.43</v>
      </c>
      <c r="G165">
        <v>-1.9436803086355201</v>
      </c>
      <c r="H165">
        <v>5.5882330969276799</v>
      </c>
      <c r="I165">
        <v>15.701741743179999</v>
      </c>
      <c r="J165">
        <v>2.7706201637503201</v>
      </c>
      <c r="K165">
        <v>220.440466035322</v>
      </c>
      <c r="L165">
        <v>206.38477151956701</v>
      </c>
      <c r="M165">
        <v>62.871170407908103</v>
      </c>
      <c r="N165">
        <v>0.92262982865381804</v>
      </c>
      <c r="O165">
        <v>9.0403215121671092</v>
      </c>
      <c r="P165">
        <v>46.083870967741902</v>
      </c>
      <c r="Q165">
        <v>8.6377021239168003E-2</v>
      </c>
    </row>
    <row r="166" spans="1:17" x14ac:dyDescent="0.3">
      <c r="A166" t="s">
        <v>413</v>
      </c>
      <c r="B166" t="s">
        <v>414</v>
      </c>
      <c r="C166" t="s">
        <v>3171</v>
      </c>
      <c r="D166" t="s">
        <v>27</v>
      </c>
      <c r="E166">
        <v>58715.7</v>
      </c>
      <c r="F166">
        <v>2060.1999999999998</v>
      </c>
      <c r="G166">
        <v>-17.172476644522099</v>
      </c>
      <c r="H166">
        <v>7.9558399118456604</v>
      </c>
      <c r="I166">
        <v>-10.2880300560438</v>
      </c>
      <c r="J166">
        <v>5.04625811314515</v>
      </c>
      <c r="K166">
        <v>1913.8484727935099</v>
      </c>
      <c r="L166">
        <v>1823.1085172865301</v>
      </c>
      <c r="M166">
        <v>72.960263692094003</v>
      </c>
      <c r="N166">
        <v>1.2715778571118901</v>
      </c>
      <c r="O166">
        <v>1.1867779827201299</v>
      </c>
      <c r="P166">
        <v>33.484514707787902</v>
      </c>
      <c r="Q166">
        <v>2.715004038168E-2</v>
      </c>
    </row>
    <row r="167" spans="1:17" x14ac:dyDescent="0.3">
      <c r="A167" t="s">
        <v>415</v>
      </c>
      <c r="B167" t="s">
        <v>416</v>
      </c>
      <c r="C167" t="s">
        <v>3181</v>
      </c>
      <c r="D167" t="s">
        <v>417</v>
      </c>
      <c r="E167">
        <v>58574.512144979999</v>
      </c>
      <c r="F167">
        <v>951.5</v>
      </c>
      <c r="G167">
        <v>3.6316621548277901</v>
      </c>
      <c r="H167">
        <v>-2.8369642582252399</v>
      </c>
      <c r="I167">
        <v>-3.95878359501764</v>
      </c>
      <c r="J167">
        <v>0.98574428662710301</v>
      </c>
      <c r="K167">
        <v>988.25946512859298</v>
      </c>
      <c r="L167">
        <v>947.48333487523905</v>
      </c>
      <c r="M167">
        <v>52.1139887679034</v>
      </c>
      <c r="N167">
        <v>0.84857550407321203</v>
      </c>
      <c r="O167">
        <v>24.014713610089299</v>
      </c>
      <c r="P167">
        <v>41.550133888723501</v>
      </c>
      <c r="Q167">
        <v>9.7163993037160008E-3</v>
      </c>
    </row>
    <row r="168" spans="1:17" x14ac:dyDescent="0.3">
      <c r="A168" t="s">
        <v>418</v>
      </c>
      <c r="B168" t="s">
        <v>419</v>
      </c>
      <c r="C168" t="s">
        <v>3176</v>
      </c>
      <c r="D168" t="s">
        <v>400</v>
      </c>
      <c r="E168">
        <v>58253.774356484901</v>
      </c>
      <c r="F168">
        <v>136427</v>
      </c>
      <c r="G168">
        <v>-0.55188682382823995</v>
      </c>
      <c r="H168">
        <v>-2.8814769636967998</v>
      </c>
      <c r="I168">
        <v>-15.6858657534094</v>
      </c>
      <c r="J168">
        <v>0.61578340466010095</v>
      </c>
      <c r="K168">
        <v>134947.767193949</v>
      </c>
      <c r="L168">
        <v>129003.97940223099</v>
      </c>
      <c r="M168">
        <v>61.212874036467802</v>
      </c>
      <c r="N168">
        <v>0.52946952755857002</v>
      </c>
      <c r="O168">
        <v>11.0080849098785</v>
      </c>
      <c r="P168">
        <v>28.214839528217599</v>
      </c>
      <c r="Q168">
        <v>5.5583074805708003E-2</v>
      </c>
    </row>
    <row r="169" spans="1:17" x14ac:dyDescent="0.3">
      <c r="A169" t="s">
        <v>420</v>
      </c>
      <c r="B169" t="s">
        <v>421</v>
      </c>
      <c r="C169" t="s">
        <v>3172</v>
      </c>
      <c r="D169" t="s">
        <v>251</v>
      </c>
      <c r="E169">
        <v>55000.2370692349</v>
      </c>
      <c r="F169">
        <v>2080.15</v>
      </c>
      <c r="G169">
        <v>3.2438310565739799</v>
      </c>
      <c r="H169">
        <v>5.5919768128013603</v>
      </c>
      <c r="I169">
        <v>4.8981880211456899</v>
      </c>
      <c r="J169">
        <v>1.16591934453726</v>
      </c>
      <c r="K169">
        <v>2015.8737405540601</v>
      </c>
      <c r="L169">
        <v>1886.8232454966001</v>
      </c>
      <c r="M169">
        <v>67.3767396861641</v>
      </c>
      <c r="N169">
        <v>0.74751335094268301</v>
      </c>
      <c r="O169">
        <v>4.9179145734682397</v>
      </c>
      <c r="P169">
        <v>35.505830239072303</v>
      </c>
      <c r="Q169">
        <v>-2.4351091718869998E-3</v>
      </c>
    </row>
    <row r="170" spans="1:17" x14ac:dyDescent="0.3">
      <c r="A170" t="s">
        <v>422</v>
      </c>
      <c r="B170" t="s">
        <v>423</v>
      </c>
      <c r="C170" t="s">
        <v>3170</v>
      </c>
      <c r="D170" t="s">
        <v>24</v>
      </c>
      <c r="E170">
        <v>54920.597815654</v>
      </c>
      <c r="F170">
        <v>73.739999999999995</v>
      </c>
      <c r="G170">
        <v>-46.547095706399602</v>
      </c>
      <c r="H170">
        <v>-0.89151749307343997</v>
      </c>
      <c r="I170">
        <v>-20.659248807405699</v>
      </c>
      <c r="J170">
        <v>-1.90280738143414</v>
      </c>
      <c r="K170">
        <v>74.777985259880793</v>
      </c>
      <c r="L170">
        <v>78.028573109855799</v>
      </c>
      <c r="M170">
        <v>50.347213262571998</v>
      </c>
      <c r="N170">
        <v>0.82062282675649201</v>
      </c>
      <c r="O170">
        <v>33.441822620016197</v>
      </c>
      <c r="P170">
        <v>4.6997018316058403</v>
      </c>
      <c r="Q170">
        <v>3.0446632963960999E-2</v>
      </c>
    </row>
    <row r="171" spans="1:17" x14ac:dyDescent="0.3">
      <c r="A171" t="s">
        <v>424</v>
      </c>
      <c r="B171" t="s">
        <v>425</v>
      </c>
      <c r="C171" t="s">
        <v>3177</v>
      </c>
      <c r="D171" t="s">
        <v>127</v>
      </c>
      <c r="E171">
        <v>54605.544320579997</v>
      </c>
      <c r="F171">
        <v>133.04</v>
      </c>
      <c r="G171">
        <v>11.586445022375999</v>
      </c>
      <c r="H171">
        <v>-0.37760153061006402</v>
      </c>
      <c r="I171">
        <v>-9.6291328522314394</v>
      </c>
      <c r="J171">
        <v>1.4792179386540401</v>
      </c>
      <c r="K171">
        <v>137.35218344683</v>
      </c>
      <c r="L171">
        <v>133.25930639947899</v>
      </c>
      <c r="M171">
        <v>54.0475010909242</v>
      </c>
      <c r="N171">
        <v>0.56726579152313505</v>
      </c>
      <c r="O171">
        <v>31.802465423932599</v>
      </c>
      <c r="P171">
        <v>62.640586797066</v>
      </c>
      <c r="Q171">
        <v>-5.8292240036239996E-3</v>
      </c>
    </row>
    <row r="172" spans="1:17" x14ac:dyDescent="0.3">
      <c r="A172" t="s">
        <v>426</v>
      </c>
      <c r="B172" t="s">
        <v>427</v>
      </c>
      <c r="C172" t="s">
        <v>3182</v>
      </c>
      <c r="D172" t="s">
        <v>166</v>
      </c>
      <c r="E172">
        <v>54345.386127375001</v>
      </c>
      <c r="F172">
        <v>13188.35</v>
      </c>
      <c r="G172">
        <v>188.19769790692499</v>
      </c>
      <c r="H172">
        <v>10.0938673829134</v>
      </c>
      <c r="I172">
        <v>87.531706788960506</v>
      </c>
      <c r="J172">
        <v>9.9520056548914901</v>
      </c>
      <c r="K172">
        <v>11815.489069626101</v>
      </c>
      <c r="L172">
        <v>9308.5690448159003</v>
      </c>
      <c r="M172">
        <v>73.417117510334194</v>
      </c>
      <c r="N172">
        <v>0.61988776833957804</v>
      </c>
      <c r="O172">
        <v>9.0507910390609894</v>
      </c>
      <c r="P172">
        <v>238.518699145255</v>
      </c>
      <c r="Q172">
        <v>0.16616944300451</v>
      </c>
    </row>
    <row r="173" spans="1:17" x14ac:dyDescent="0.3">
      <c r="A173" t="s">
        <v>428</v>
      </c>
      <c r="B173" t="s">
        <v>429</v>
      </c>
      <c r="C173" t="s">
        <v>3172</v>
      </c>
      <c r="D173" t="s">
        <v>173</v>
      </c>
      <c r="E173">
        <v>54056.376749759998</v>
      </c>
      <c r="F173">
        <v>16600.150000000001</v>
      </c>
      <c r="G173">
        <v>-30.746734660302799</v>
      </c>
      <c r="H173">
        <v>-4.6562059491837999</v>
      </c>
      <c r="I173">
        <v>-14.162444534060301</v>
      </c>
      <c r="J173">
        <v>0.97888531557855896</v>
      </c>
      <c r="K173">
        <v>16669.6932227039</v>
      </c>
      <c r="L173">
        <v>16476.232961512302</v>
      </c>
      <c r="M173">
        <v>59.049899779099299</v>
      </c>
      <c r="N173">
        <v>1.0082617563931799</v>
      </c>
      <c r="O173">
        <v>15.962807564991801</v>
      </c>
      <c r="P173">
        <v>8.1767174527871607</v>
      </c>
      <c r="Q173">
        <v>-3.6152968760374E-2</v>
      </c>
    </row>
    <row r="174" spans="1:17" x14ac:dyDescent="0.3">
      <c r="A174" t="s">
        <v>430</v>
      </c>
      <c r="B174" t="s">
        <v>431</v>
      </c>
      <c r="C174" t="s">
        <v>3170</v>
      </c>
      <c r="D174" t="s">
        <v>51</v>
      </c>
      <c r="E174">
        <v>53742.074549819998</v>
      </c>
      <c r="F174">
        <v>718.95</v>
      </c>
      <c r="G174">
        <v>-27.095101123636201</v>
      </c>
      <c r="H174">
        <v>15.7488433903735</v>
      </c>
      <c r="I174">
        <v>10.906429409457299</v>
      </c>
      <c r="J174">
        <v>1.2346116565865299</v>
      </c>
      <c r="K174">
        <v>663.14332546439903</v>
      </c>
      <c r="L174">
        <v>657.47546318195702</v>
      </c>
      <c r="M174">
        <v>82.690585671856795</v>
      </c>
      <c r="N174">
        <v>0.97317740731674796</v>
      </c>
      <c r="O174">
        <v>13.1372139926281</v>
      </c>
      <c r="P174">
        <v>29.844681235325901</v>
      </c>
      <c r="Q174">
        <v>5.1237325974280001E-3</v>
      </c>
    </row>
    <row r="175" spans="1:17" x14ac:dyDescent="0.3">
      <c r="A175" t="s">
        <v>432</v>
      </c>
      <c r="B175" t="s">
        <v>433</v>
      </c>
      <c r="C175" t="s">
        <v>3170</v>
      </c>
      <c r="D175" t="s">
        <v>51</v>
      </c>
      <c r="E175">
        <v>53352.83557625</v>
      </c>
      <c r="F175">
        <v>4903.2</v>
      </c>
      <c r="G175">
        <v>44.540263391829001</v>
      </c>
      <c r="H175">
        <v>22.004406899782602</v>
      </c>
      <c r="I175">
        <v>12.092531637292</v>
      </c>
      <c r="J175">
        <v>-2.1551158262393901</v>
      </c>
      <c r="K175">
        <v>4528.1412814542</v>
      </c>
      <c r="L175">
        <v>4132.67161391639</v>
      </c>
      <c r="M175">
        <v>57.468716688569899</v>
      </c>
      <c r="N175">
        <v>0.93888704012212398</v>
      </c>
      <c r="O175">
        <v>5.3597650513950104</v>
      </c>
      <c r="P175">
        <v>82.614525139664806</v>
      </c>
      <c r="Q175">
        <v>7.1522248588031995E-2</v>
      </c>
    </row>
    <row r="176" spans="1:17" x14ac:dyDescent="0.3">
      <c r="A176" t="s">
        <v>434</v>
      </c>
      <c r="B176" t="s">
        <v>435</v>
      </c>
      <c r="C176" t="s">
        <v>3182</v>
      </c>
      <c r="D176" t="s">
        <v>261</v>
      </c>
      <c r="E176">
        <v>53276.238898244999</v>
      </c>
      <c r="F176">
        <v>4730.55</v>
      </c>
      <c r="G176">
        <v>43.974787308108603</v>
      </c>
      <c r="H176">
        <v>4.4493169933834498</v>
      </c>
      <c r="I176">
        <v>12.9234673859583</v>
      </c>
      <c r="J176">
        <v>7.9139409322421503</v>
      </c>
      <c r="K176">
        <v>4623.0023954728003</v>
      </c>
      <c r="L176">
        <v>4230.0339108336202</v>
      </c>
      <c r="M176">
        <v>79.468970856041906</v>
      </c>
      <c r="N176">
        <v>0.87551590766221898</v>
      </c>
      <c r="O176">
        <v>23.451818498906</v>
      </c>
      <c r="P176">
        <v>89.203079692030798</v>
      </c>
      <c r="Q176">
        <v>0.12794469568087499</v>
      </c>
    </row>
    <row r="177" spans="1:17" x14ac:dyDescent="0.3">
      <c r="A177" t="s">
        <v>436</v>
      </c>
      <c r="B177" t="s">
        <v>437</v>
      </c>
      <c r="C177" t="s">
        <v>3182</v>
      </c>
      <c r="D177" t="s">
        <v>438</v>
      </c>
      <c r="E177">
        <v>51964.551756004999</v>
      </c>
      <c r="F177">
        <v>1904.15</v>
      </c>
      <c r="G177">
        <v>-25.633529113558001</v>
      </c>
      <c r="H177">
        <v>-0.42481713143758298</v>
      </c>
      <c r="I177">
        <v>-18.630420216340902</v>
      </c>
      <c r="J177">
        <v>0.11305577931810699</v>
      </c>
      <c r="K177">
        <v>2026.1265939666</v>
      </c>
      <c r="L177">
        <v>2029.6855323884899</v>
      </c>
      <c r="M177">
        <v>49.275533424986101</v>
      </c>
      <c r="N177">
        <v>0.69614043869235198</v>
      </c>
      <c r="O177">
        <v>28.876401543996</v>
      </c>
      <c r="P177">
        <v>9.4339080459770095</v>
      </c>
      <c r="Q177">
        <v>-3.1432639496229999E-3</v>
      </c>
    </row>
    <row r="178" spans="1:17" x14ac:dyDescent="0.3">
      <c r="A178" t="s">
        <v>439</v>
      </c>
      <c r="B178" t="s">
        <v>440</v>
      </c>
      <c r="C178" t="s">
        <v>3170</v>
      </c>
      <c r="D178" t="s">
        <v>34</v>
      </c>
      <c r="E178">
        <v>51929.379682223996</v>
      </c>
      <c r="F178">
        <v>60.35</v>
      </c>
      <c r="G178">
        <v>-9.0913791202482095</v>
      </c>
      <c r="H178">
        <v>9.7216502761258802E-2</v>
      </c>
      <c r="I178">
        <v>-12.0959576334666</v>
      </c>
      <c r="J178">
        <v>0.37512240704828997</v>
      </c>
      <c r="K178">
        <v>60.9019891868599</v>
      </c>
      <c r="L178">
        <v>57.834028105777598</v>
      </c>
      <c r="M178">
        <v>52.515718678389803</v>
      </c>
      <c r="N178">
        <v>0.41862107894037298</v>
      </c>
      <c r="O178">
        <v>27.423363711681802</v>
      </c>
      <c r="P178">
        <v>47.735618115054997</v>
      </c>
      <c r="Q178">
        <v>9.7767399038173997E-2</v>
      </c>
    </row>
    <row r="179" spans="1:17" x14ac:dyDescent="0.3">
      <c r="A179" t="s">
        <v>441</v>
      </c>
      <c r="B179" t="s">
        <v>442</v>
      </c>
      <c r="C179" t="s">
        <v>3175</v>
      </c>
      <c r="D179" t="s">
        <v>108</v>
      </c>
      <c r="E179">
        <v>51311.335599974998</v>
      </c>
      <c r="F179">
        <v>129.78</v>
      </c>
      <c r="G179">
        <v>43.605331884979698</v>
      </c>
      <c r="H179">
        <v>-12.0362448778553</v>
      </c>
      <c r="I179">
        <v>-10.3008093482254</v>
      </c>
      <c r="J179">
        <v>-0.42761030003968098</v>
      </c>
      <c r="K179">
        <v>136.005936803861</v>
      </c>
      <c r="L179">
        <v>121.191740151809</v>
      </c>
      <c r="M179">
        <v>42.033385090999403</v>
      </c>
      <c r="N179">
        <v>0.51292956424372704</v>
      </c>
      <c r="O179">
        <v>31.376175065495399</v>
      </c>
      <c r="P179">
        <v>104.700315457413</v>
      </c>
      <c r="Q179">
        <v>0.17846662667649599</v>
      </c>
    </row>
    <row r="180" spans="1:17" x14ac:dyDescent="0.3">
      <c r="A180" t="s">
        <v>443</v>
      </c>
      <c r="B180" t="s">
        <v>444</v>
      </c>
      <c r="C180" t="s">
        <v>3170</v>
      </c>
      <c r="D180" t="s">
        <v>34</v>
      </c>
      <c r="E180">
        <v>51153.776142376002</v>
      </c>
      <c r="F180">
        <v>113.01</v>
      </c>
      <c r="G180">
        <v>-22.692416644634001</v>
      </c>
      <c r="H180">
        <v>-6.74638483734857</v>
      </c>
      <c r="I180">
        <v>-30.352265145972499</v>
      </c>
      <c r="J180">
        <v>-3.95349014147651</v>
      </c>
      <c r="K180">
        <v>118.76221107875701</v>
      </c>
      <c r="L180">
        <v>120.15086009779699</v>
      </c>
      <c r="M180">
        <v>33.329106091818304</v>
      </c>
      <c r="N180">
        <v>0.63964663202580596</v>
      </c>
      <c r="O180">
        <v>39.766392354658798</v>
      </c>
      <c r="P180">
        <v>30.7986111111111</v>
      </c>
      <c r="Q180">
        <v>6.7192696203138003E-2</v>
      </c>
    </row>
    <row r="181" spans="1:17" x14ac:dyDescent="0.3">
      <c r="A181" t="s">
        <v>445</v>
      </c>
      <c r="B181" t="s">
        <v>446</v>
      </c>
      <c r="C181" t="s">
        <v>3170</v>
      </c>
      <c r="D181" t="s">
        <v>132</v>
      </c>
      <c r="E181">
        <v>50537.965499999998</v>
      </c>
      <c r="F181">
        <v>247.25</v>
      </c>
      <c r="G181">
        <v>214.620614389764</v>
      </c>
      <c r="H181">
        <v>-15.883564324738501</v>
      </c>
      <c r="I181">
        <v>21.722258622422601</v>
      </c>
      <c r="J181">
        <v>-2.1492036308753</v>
      </c>
      <c r="K181">
        <v>277.83728943988302</v>
      </c>
      <c r="L181">
        <v>225.05848990356799</v>
      </c>
      <c r="M181">
        <v>32.612945354786397</v>
      </c>
      <c r="N181">
        <v>0.40904164221760703</v>
      </c>
      <c r="O181">
        <v>43.053589484327603</v>
      </c>
      <c r="P181">
        <v>250.70921985815599</v>
      </c>
      <c r="Q181">
        <v>0.167755276784957</v>
      </c>
    </row>
    <row r="182" spans="1:17" x14ac:dyDescent="0.3">
      <c r="A182" t="s">
        <v>447</v>
      </c>
      <c r="B182" t="s">
        <v>448</v>
      </c>
      <c r="C182" t="s">
        <v>3168</v>
      </c>
      <c r="D182" t="s">
        <v>449</v>
      </c>
      <c r="E182">
        <v>50227.502946679997</v>
      </c>
      <c r="F182">
        <v>336.1</v>
      </c>
      <c r="G182">
        <v>15.330968385534399</v>
      </c>
      <c r="H182">
        <v>-12.490994337999201</v>
      </c>
      <c r="I182">
        <v>11.7635690832028</v>
      </c>
      <c r="J182">
        <v>-6.1225352725905999</v>
      </c>
      <c r="K182">
        <v>350.98695749658702</v>
      </c>
      <c r="L182">
        <v>305.80332996754697</v>
      </c>
      <c r="M182">
        <v>27.327366703667401</v>
      </c>
      <c r="N182">
        <v>0.61777096990971003</v>
      </c>
      <c r="O182">
        <v>14.3112168997322</v>
      </c>
      <c r="P182">
        <v>75.326030255607705</v>
      </c>
      <c r="Q182">
        <v>2.8937154664075999E-2</v>
      </c>
    </row>
    <row r="183" spans="1:17" hidden="1" x14ac:dyDescent="0.3">
      <c r="A183" t="s">
        <v>450</v>
      </c>
      <c r="B183" t="s">
        <v>451</v>
      </c>
      <c r="C183" t="s">
        <v>3185</v>
      </c>
      <c r="D183" t="s">
        <v>108</v>
      </c>
      <c r="E183">
        <v>50132.871337119999</v>
      </c>
      <c r="F183">
        <v>1109.8499999999999</v>
      </c>
      <c r="G183">
        <v>6.4309944312385197</v>
      </c>
      <c r="H183">
        <v>8.9049669039696102</v>
      </c>
      <c r="I183">
        <v>16.882380243549498</v>
      </c>
      <c r="J183">
        <v>-3.8546392876367901</v>
      </c>
      <c r="O183">
        <v>14.245168265981899</v>
      </c>
      <c r="P183">
        <v>38.368033910983598</v>
      </c>
    </row>
    <row r="184" spans="1:17" x14ac:dyDescent="0.3">
      <c r="A184" t="s">
        <v>452</v>
      </c>
      <c r="B184" t="s">
        <v>453</v>
      </c>
      <c r="C184" t="s">
        <v>3184</v>
      </c>
      <c r="D184" t="s">
        <v>383</v>
      </c>
      <c r="E184">
        <v>49900.1781057599</v>
      </c>
      <c r="F184">
        <v>1705.1</v>
      </c>
      <c r="G184">
        <v>28.006738487614498</v>
      </c>
      <c r="H184">
        <v>-4.0696872760063698</v>
      </c>
      <c r="I184">
        <v>44.283169671976303</v>
      </c>
      <c r="J184">
        <v>-0.801563307586451</v>
      </c>
      <c r="K184">
        <v>1656.49431499194</v>
      </c>
      <c r="L184">
        <v>1392.25555112099</v>
      </c>
      <c r="M184">
        <v>38.607752703791498</v>
      </c>
      <c r="N184">
        <v>0.52691363122291901</v>
      </c>
      <c r="O184">
        <v>4.9205325200867902</v>
      </c>
      <c r="P184">
        <v>67.322506255826497</v>
      </c>
      <c r="Q184">
        <v>0.103586576775876</v>
      </c>
    </row>
    <row r="185" spans="1:17" x14ac:dyDescent="0.3">
      <c r="A185" t="s">
        <v>454</v>
      </c>
      <c r="B185" t="s">
        <v>455</v>
      </c>
      <c r="C185" t="s">
        <v>3169</v>
      </c>
      <c r="D185" t="s">
        <v>21</v>
      </c>
      <c r="E185">
        <v>49550.569596645</v>
      </c>
      <c r="F185">
        <v>1757.85</v>
      </c>
      <c r="G185">
        <v>28.413274219938302</v>
      </c>
      <c r="H185">
        <v>-2.5243762624425199</v>
      </c>
      <c r="I185">
        <v>11.818205265731899</v>
      </c>
      <c r="J185">
        <v>4.37482013225919</v>
      </c>
      <c r="K185">
        <v>1757.34810809295</v>
      </c>
      <c r="L185">
        <v>1563.1601199648901</v>
      </c>
      <c r="M185">
        <v>61.956251249527597</v>
      </c>
      <c r="N185">
        <v>0.60470745482880395</v>
      </c>
      <c r="O185">
        <v>9.7192593224677992</v>
      </c>
      <c r="P185">
        <v>69.349710982658905</v>
      </c>
      <c r="Q185">
        <v>0.194876181635419</v>
      </c>
    </row>
    <row r="186" spans="1:17" x14ac:dyDescent="0.3">
      <c r="A186" t="s">
        <v>456</v>
      </c>
      <c r="B186" t="s">
        <v>457</v>
      </c>
      <c r="C186" t="s">
        <v>3174</v>
      </c>
      <c r="D186" t="s">
        <v>54</v>
      </c>
      <c r="E186">
        <v>49487.33691772</v>
      </c>
      <c r="F186">
        <v>1741.45</v>
      </c>
      <c r="G186">
        <v>78.793815737551597</v>
      </c>
      <c r="H186">
        <v>15.910555300095201</v>
      </c>
      <c r="I186">
        <v>70.071293220529199</v>
      </c>
      <c r="J186">
        <v>0.87566908145357603</v>
      </c>
      <c r="K186">
        <v>1553.81540526855</v>
      </c>
      <c r="L186">
        <v>1193.17105821774</v>
      </c>
      <c r="M186">
        <v>77.699118760767206</v>
      </c>
      <c r="N186">
        <v>0.96804512406158305</v>
      </c>
      <c r="O186">
        <v>1.6164690344253101</v>
      </c>
      <c r="P186">
        <v>141.164658634538</v>
      </c>
      <c r="Q186">
        <v>0.163622527251227</v>
      </c>
    </row>
    <row r="187" spans="1:17" hidden="1" x14ac:dyDescent="0.3">
      <c r="A187" t="s">
        <v>458</v>
      </c>
      <c r="B187" t="s">
        <v>459</v>
      </c>
      <c r="C187" t="s">
        <v>3185</v>
      </c>
      <c r="D187" t="s">
        <v>86</v>
      </c>
      <c r="E187">
        <v>49216.039856830001</v>
      </c>
      <c r="F187">
        <v>107.6</v>
      </c>
      <c r="G187">
        <v>-7.7272804678200497</v>
      </c>
      <c r="H187">
        <v>-9.5582697023765402</v>
      </c>
      <c r="I187">
        <v>2.7241053444910102</v>
      </c>
      <c r="J187">
        <v>0.78003872998339197</v>
      </c>
      <c r="M187">
        <v>40.989242824299502</v>
      </c>
      <c r="O187">
        <v>46.282527881040899</v>
      </c>
      <c r="P187">
        <v>41.578947368420998</v>
      </c>
    </row>
    <row r="188" spans="1:17" x14ac:dyDescent="0.3">
      <c r="A188" t="s">
        <v>460</v>
      </c>
      <c r="B188" t="s">
        <v>461</v>
      </c>
      <c r="C188" t="s">
        <v>3174</v>
      </c>
      <c r="D188" t="s">
        <v>54</v>
      </c>
      <c r="E188">
        <v>49214.146937340003</v>
      </c>
      <c r="F188">
        <v>2828.9</v>
      </c>
      <c r="G188">
        <v>51.879013823418198</v>
      </c>
      <c r="H188">
        <v>-1.3890880152389899</v>
      </c>
      <c r="I188">
        <v>28.1768120891699</v>
      </c>
      <c r="J188">
        <v>0.59924072386465299</v>
      </c>
      <c r="K188">
        <v>2762.0242546301301</v>
      </c>
      <c r="L188">
        <v>2337.2869075644198</v>
      </c>
      <c r="M188">
        <v>62.648501768992197</v>
      </c>
      <c r="N188">
        <v>0.54969459465250203</v>
      </c>
      <c r="O188">
        <v>9.1590370815511193</v>
      </c>
      <c r="P188">
        <v>104.245334103461</v>
      </c>
      <c r="Q188">
        <v>6.9673783802461003E-2</v>
      </c>
    </row>
    <row r="189" spans="1:17" x14ac:dyDescent="0.3">
      <c r="A189" t="s">
        <v>462</v>
      </c>
      <c r="B189" t="s">
        <v>463</v>
      </c>
      <c r="C189" t="s">
        <v>625</v>
      </c>
      <c r="D189" t="s">
        <v>464</v>
      </c>
      <c r="E189">
        <v>48367.157289269999</v>
      </c>
      <c r="F189">
        <v>43055.6</v>
      </c>
      <c r="G189">
        <v>-18.9399759223543</v>
      </c>
      <c r="H189">
        <v>3.4070401555057499</v>
      </c>
      <c r="I189">
        <v>8.4020967938648798</v>
      </c>
      <c r="J189">
        <v>5.5822207011179801</v>
      </c>
      <c r="K189">
        <v>40941.582224750397</v>
      </c>
      <c r="L189">
        <v>38866.132889929802</v>
      </c>
      <c r="M189">
        <v>72.136061142143603</v>
      </c>
      <c r="N189">
        <v>1.07013073187883</v>
      </c>
      <c r="O189">
        <v>2.06221722609836</v>
      </c>
      <c r="P189">
        <v>30.1951463635524</v>
      </c>
      <c r="Q189">
        <v>-1.729557491212E-3</v>
      </c>
    </row>
    <row r="190" spans="1:17" x14ac:dyDescent="0.3">
      <c r="A190" t="s">
        <v>465</v>
      </c>
      <c r="B190" t="s">
        <v>466</v>
      </c>
      <c r="C190" t="s">
        <v>3184</v>
      </c>
      <c r="D190" t="s">
        <v>467</v>
      </c>
      <c r="E190">
        <v>48219.756000000001</v>
      </c>
      <c r="F190">
        <v>4485.05</v>
      </c>
      <c r="G190">
        <v>20.223853773659901</v>
      </c>
      <c r="H190">
        <v>26.906864554985301</v>
      </c>
      <c r="I190">
        <v>22.010383805575501</v>
      </c>
      <c r="J190">
        <v>10.4447505348401</v>
      </c>
      <c r="K190">
        <v>3486.1759729700202</v>
      </c>
      <c r="L190">
        <v>3321.1171775436101</v>
      </c>
      <c r="M190">
        <v>90.684336862667493</v>
      </c>
      <c r="N190">
        <v>3.1955703175695298</v>
      </c>
      <c r="O190">
        <v>0.56632590495089197</v>
      </c>
      <c r="P190">
        <v>81.140953150242296</v>
      </c>
      <c r="Q190">
        <v>9.7386895594837999E-2</v>
      </c>
    </row>
    <row r="191" spans="1:17" x14ac:dyDescent="0.3">
      <c r="A191" t="s">
        <v>468</v>
      </c>
      <c r="B191" t="s">
        <v>469</v>
      </c>
      <c r="C191" t="s">
        <v>3169</v>
      </c>
      <c r="D191" t="s">
        <v>258</v>
      </c>
      <c r="E191">
        <v>48048.100176350003</v>
      </c>
      <c r="F191">
        <v>7714.9</v>
      </c>
      <c r="G191">
        <v>-19.8543412060455</v>
      </c>
      <c r="H191">
        <v>9.1821742868567409</v>
      </c>
      <c r="I191">
        <v>-15.0999647753735</v>
      </c>
      <c r="J191">
        <v>-0.14837754625897201</v>
      </c>
      <c r="K191">
        <v>7388.6714173359096</v>
      </c>
      <c r="L191">
        <v>7410.6894010162696</v>
      </c>
      <c r="M191">
        <v>50.367388635890102</v>
      </c>
      <c r="N191">
        <v>0.86924504111069001</v>
      </c>
      <c r="O191">
        <v>19.249763444762699</v>
      </c>
      <c r="P191">
        <v>20.334726728225601</v>
      </c>
      <c r="Q191">
        <v>1.8621284900112001E-2</v>
      </c>
    </row>
    <row r="192" spans="1:17" x14ac:dyDescent="0.3">
      <c r="A192" t="s">
        <v>470</v>
      </c>
      <c r="B192" t="s">
        <v>471</v>
      </c>
      <c r="C192" t="s">
        <v>3182</v>
      </c>
      <c r="D192" t="s">
        <v>320</v>
      </c>
      <c r="E192">
        <v>47796.5161104</v>
      </c>
      <c r="F192">
        <v>1794.3</v>
      </c>
      <c r="G192">
        <v>203.67071313941901</v>
      </c>
      <c r="H192">
        <v>-22.132094579682999</v>
      </c>
      <c r="I192">
        <v>89.687394492546701</v>
      </c>
      <c r="J192">
        <v>-3.4822755323308598</v>
      </c>
      <c r="K192">
        <v>2076.77646549674</v>
      </c>
      <c r="L192">
        <v>1576.4249297505</v>
      </c>
      <c r="M192">
        <v>28.289378153357902</v>
      </c>
      <c r="N192">
        <v>0.616564222544975</v>
      </c>
      <c r="O192">
        <v>66.050827620799197</v>
      </c>
      <c r="P192">
        <v>311.914600550964</v>
      </c>
      <c r="Q192">
        <v>0.20464143681696001</v>
      </c>
    </row>
    <row r="193" spans="1:17" x14ac:dyDescent="0.3">
      <c r="A193" t="s">
        <v>472</v>
      </c>
      <c r="B193" t="s">
        <v>473</v>
      </c>
      <c r="C193" t="s">
        <v>3178</v>
      </c>
      <c r="D193" t="s">
        <v>75</v>
      </c>
      <c r="E193">
        <v>47274.504523935</v>
      </c>
      <c r="F193">
        <v>2512</v>
      </c>
      <c r="G193">
        <v>-0.52909176838421601</v>
      </c>
      <c r="H193">
        <v>6.2426673228885701</v>
      </c>
      <c r="I193">
        <v>-12.3728886918685</v>
      </c>
      <c r="J193">
        <v>2.12339596279593</v>
      </c>
      <c r="K193">
        <v>2449.9397596100698</v>
      </c>
      <c r="L193">
        <v>2411.6234038213702</v>
      </c>
      <c r="M193">
        <v>81.469316920624294</v>
      </c>
      <c r="N193">
        <v>1.00122185881662</v>
      </c>
      <c r="O193">
        <v>13.2165605095541</v>
      </c>
      <c r="P193">
        <v>39.323349972268403</v>
      </c>
      <c r="Q193">
        <v>-3.1921087919925997E-2</v>
      </c>
    </row>
    <row r="194" spans="1:17" x14ac:dyDescent="0.3">
      <c r="A194" t="s">
        <v>474</v>
      </c>
      <c r="B194" t="s">
        <v>475</v>
      </c>
      <c r="C194" t="s">
        <v>3172</v>
      </c>
      <c r="D194" t="s">
        <v>118</v>
      </c>
      <c r="E194">
        <v>46840.416924199999</v>
      </c>
      <c r="F194">
        <v>365.6</v>
      </c>
      <c r="G194">
        <v>-21.727939111015001</v>
      </c>
      <c r="H194">
        <v>-2.63632561851436</v>
      </c>
      <c r="I194">
        <v>-6.8842586067387597</v>
      </c>
      <c r="J194">
        <v>-2.4006930221769398</v>
      </c>
      <c r="K194">
        <v>359.17618330206102</v>
      </c>
      <c r="L194">
        <v>358.24955213786302</v>
      </c>
      <c r="M194">
        <v>43.618152937245902</v>
      </c>
      <c r="N194">
        <v>0.57796248375714898</v>
      </c>
      <c r="O194">
        <v>12.281181619255999</v>
      </c>
      <c r="P194">
        <v>27.921623512946098</v>
      </c>
      <c r="Q194">
        <v>-7.3288793388800004E-3</v>
      </c>
    </row>
    <row r="195" spans="1:17" x14ac:dyDescent="0.3">
      <c r="A195" t="s">
        <v>476</v>
      </c>
      <c r="B195" t="s">
        <v>477</v>
      </c>
      <c r="C195" t="s">
        <v>3169</v>
      </c>
      <c r="D195" t="s">
        <v>21</v>
      </c>
      <c r="E195">
        <v>46777.348544749999</v>
      </c>
      <c r="F195">
        <v>6989.3</v>
      </c>
      <c r="G195">
        <v>0.33942568510759502</v>
      </c>
      <c r="H195">
        <v>13.5823575677838</v>
      </c>
      <c r="I195">
        <v>7.4222877690366396</v>
      </c>
      <c r="J195">
        <v>4.5652197056593398</v>
      </c>
      <c r="K195">
        <v>6187.6501337932204</v>
      </c>
      <c r="L195">
        <v>5717.9945550300199</v>
      </c>
      <c r="M195">
        <v>83.013307046109901</v>
      </c>
      <c r="N195">
        <v>1.0732906744280399</v>
      </c>
      <c r="O195">
        <v>1.41358934371109</v>
      </c>
      <c r="P195">
        <v>63.025249285672601</v>
      </c>
      <c r="Q195">
        <v>1.0102778003945E-2</v>
      </c>
    </row>
    <row r="196" spans="1:17" x14ac:dyDescent="0.3">
      <c r="A196" t="s">
        <v>478</v>
      </c>
      <c r="B196" t="s">
        <v>479</v>
      </c>
      <c r="C196" t="s">
        <v>3184</v>
      </c>
      <c r="D196" t="s">
        <v>383</v>
      </c>
      <c r="E196">
        <v>45892.151170739999</v>
      </c>
      <c r="F196">
        <v>611.4</v>
      </c>
      <c r="G196">
        <v>-28.6775194997754</v>
      </c>
      <c r="H196">
        <v>8.6164318697642699</v>
      </c>
      <c r="I196">
        <v>15.929290015211899</v>
      </c>
      <c r="J196">
        <v>-0.977738268951171</v>
      </c>
      <c r="K196">
        <v>573.99737143303696</v>
      </c>
      <c r="L196">
        <v>556.89308624452599</v>
      </c>
      <c r="M196">
        <v>60.514542022483901</v>
      </c>
      <c r="N196">
        <v>0.89352839698255004</v>
      </c>
      <c r="O196">
        <v>4.52240758913966</v>
      </c>
      <c r="P196">
        <v>36.534167038856602</v>
      </c>
      <c r="Q196">
        <v>-9.3007662902575006E-2</v>
      </c>
    </row>
    <row r="197" spans="1:17" x14ac:dyDescent="0.3">
      <c r="A197" t="s">
        <v>480</v>
      </c>
      <c r="B197" t="s">
        <v>481</v>
      </c>
      <c r="C197" t="s">
        <v>3170</v>
      </c>
      <c r="D197" t="s">
        <v>24</v>
      </c>
      <c r="E197">
        <v>45713.901014055999</v>
      </c>
      <c r="F197">
        <v>184.69</v>
      </c>
      <c r="G197">
        <v>0.70367886068602503</v>
      </c>
      <c r="H197">
        <v>-11.777397278394499</v>
      </c>
      <c r="I197">
        <v>10.0826739750936</v>
      </c>
      <c r="J197">
        <v>-0.114940730194488</v>
      </c>
      <c r="K197">
        <v>189.94393185637901</v>
      </c>
      <c r="L197">
        <v>170.311484684135</v>
      </c>
      <c r="M197">
        <v>39.854760876277602</v>
      </c>
      <c r="N197">
        <v>0.60721187788374198</v>
      </c>
      <c r="O197">
        <v>11.857707509881401</v>
      </c>
      <c r="P197">
        <v>34.564663023679401</v>
      </c>
      <c r="Q197">
        <v>0.10541152632520399</v>
      </c>
    </row>
    <row r="198" spans="1:17" x14ac:dyDescent="0.3">
      <c r="A198" t="s">
        <v>482</v>
      </c>
      <c r="B198" t="s">
        <v>483</v>
      </c>
      <c r="C198" t="s">
        <v>3182</v>
      </c>
      <c r="D198" t="s">
        <v>98</v>
      </c>
      <c r="E198">
        <v>45508.734375</v>
      </c>
      <c r="F198">
        <v>1226.5999999999999</v>
      </c>
      <c r="G198">
        <v>106.821069079032</v>
      </c>
      <c r="H198">
        <v>-10.531108407456401</v>
      </c>
      <c r="I198">
        <v>31.0301712917271</v>
      </c>
      <c r="J198">
        <v>-4.9417580477091496</v>
      </c>
      <c r="K198">
        <v>1344.44455888261</v>
      </c>
      <c r="L198">
        <v>1137.4705896149501</v>
      </c>
      <c r="M198">
        <v>29.2341080789869</v>
      </c>
      <c r="N198">
        <v>0.330419229655323</v>
      </c>
      <c r="O198">
        <v>46.315017120495597</v>
      </c>
      <c r="P198">
        <v>172.57777777777699</v>
      </c>
      <c r="Q198">
        <v>0.180062203429561</v>
      </c>
    </row>
    <row r="199" spans="1:17" x14ac:dyDescent="0.3">
      <c r="A199" t="s">
        <v>484</v>
      </c>
      <c r="B199" t="s">
        <v>485</v>
      </c>
      <c r="C199" t="s">
        <v>3174</v>
      </c>
      <c r="D199" t="s">
        <v>486</v>
      </c>
      <c r="E199">
        <v>45369.926308850001</v>
      </c>
      <c r="F199">
        <v>391.2</v>
      </c>
      <c r="G199">
        <v>17.482064270306299</v>
      </c>
      <c r="H199">
        <v>11.191507445500999</v>
      </c>
      <c r="I199">
        <v>40.8158562657798</v>
      </c>
      <c r="J199">
        <v>0.18396941755239399</v>
      </c>
      <c r="K199">
        <v>356.57777931594097</v>
      </c>
      <c r="L199">
        <v>314.25707708952098</v>
      </c>
      <c r="M199">
        <v>60.162785925931701</v>
      </c>
      <c r="N199">
        <v>1.62333026627862</v>
      </c>
      <c r="O199">
        <v>0.945807770961137</v>
      </c>
      <c r="P199">
        <v>79.862068965517196</v>
      </c>
      <c r="Q199">
        <v>-3.1088226849585E-2</v>
      </c>
    </row>
    <row r="200" spans="1:17" x14ac:dyDescent="0.3">
      <c r="A200" t="s">
        <v>487</v>
      </c>
      <c r="B200" t="s">
        <v>488</v>
      </c>
      <c r="C200" t="s">
        <v>3170</v>
      </c>
      <c r="D200" t="s">
        <v>412</v>
      </c>
      <c r="E200">
        <v>45280.861864420003</v>
      </c>
      <c r="F200">
        <v>763.5</v>
      </c>
      <c r="G200">
        <v>221.55275699578601</v>
      </c>
      <c r="H200">
        <v>20.210373915258899</v>
      </c>
      <c r="I200">
        <v>93.955555694977605</v>
      </c>
      <c r="J200">
        <v>-1.98521887270742</v>
      </c>
      <c r="K200">
        <v>674.17542231338302</v>
      </c>
      <c r="L200">
        <v>526.51492257171503</v>
      </c>
      <c r="M200">
        <v>59.836261747745098</v>
      </c>
      <c r="N200">
        <v>1.1991612919888901</v>
      </c>
      <c r="O200">
        <v>5.6254092992796298</v>
      </c>
      <c r="P200">
        <v>263.00962795673303</v>
      </c>
      <c r="Q200">
        <v>0.141094221872055</v>
      </c>
    </row>
    <row r="201" spans="1:17" x14ac:dyDescent="0.3">
      <c r="A201" t="s">
        <v>489</v>
      </c>
      <c r="B201" t="s">
        <v>490</v>
      </c>
      <c r="C201" t="s">
        <v>3176</v>
      </c>
      <c r="D201" t="s">
        <v>206</v>
      </c>
      <c r="E201">
        <v>44994.399893250004</v>
      </c>
      <c r="F201">
        <v>733.65</v>
      </c>
      <c r="G201">
        <v>-3.2101540401295101</v>
      </c>
      <c r="H201">
        <v>5.64037824630865</v>
      </c>
      <c r="I201">
        <v>-4.61058667550693</v>
      </c>
      <c r="J201">
        <v>-0.35838961432730199</v>
      </c>
      <c r="K201">
        <v>692.96934973708596</v>
      </c>
      <c r="L201">
        <v>646.78630420443699</v>
      </c>
      <c r="M201">
        <v>58.829239834977002</v>
      </c>
      <c r="N201">
        <v>1.44760039668384</v>
      </c>
      <c r="O201">
        <v>4.2050023853336098</v>
      </c>
      <c r="P201">
        <v>50.307314074984603</v>
      </c>
      <c r="Q201">
        <v>7.4965539736149998E-3</v>
      </c>
    </row>
    <row r="202" spans="1:17" x14ac:dyDescent="0.3">
      <c r="A202" t="s">
        <v>491</v>
      </c>
      <c r="B202" t="s">
        <v>492</v>
      </c>
      <c r="C202" t="s">
        <v>3179</v>
      </c>
      <c r="D202" t="s">
        <v>493</v>
      </c>
      <c r="E202">
        <v>44647.57851462</v>
      </c>
      <c r="F202">
        <v>664.25</v>
      </c>
      <c r="G202">
        <v>-2.46082669073889</v>
      </c>
      <c r="H202">
        <v>1.6582800399725099</v>
      </c>
      <c r="I202">
        <v>35.484869446963202</v>
      </c>
      <c r="J202">
        <v>3.8536440906365899</v>
      </c>
      <c r="K202">
        <v>619.89042775602002</v>
      </c>
      <c r="L202">
        <v>549.29312552081205</v>
      </c>
      <c r="M202">
        <v>73.4839124442274</v>
      </c>
      <c r="N202">
        <v>0.63163413634973997</v>
      </c>
      <c r="O202">
        <v>3.1238238614979199</v>
      </c>
      <c r="P202">
        <v>57.760361002256197</v>
      </c>
      <c r="Q202">
        <v>-7.0033435973478997E-2</v>
      </c>
    </row>
    <row r="203" spans="1:17" x14ac:dyDescent="0.3">
      <c r="A203" t="s">
        <v>494</v>
      </c>
      <c r="B203" t="s">
        <v>495</v>
      </c>
      <c r="C203" t="s">
        <v>3182</v>
      </c>
      <c r="D203" t="s">
        <v>138</v>
      </c>
      <c r="E203">
        <v>44596.686219615003</v>
      </c>
      <c r="F203">
        <v>49576.800000000003</v>
      </c>
      <c r="G203">
        <v>-1.76200402553897</v>
      </c>
      <c r="H203">
        <v>-5.6415830485304301</v>
      </c>
      <c r="I203">
        <v>14.572449739419</v>
      </c>
      <c r="J203">
        <v>0.31429428475371002</v>
      </c>
      <c r="K203">
        <v>51742.218570270197</v>
      </c>
      <c r="L203">
        <v>47392.624477530699</v>
      </c>
      <c r="M203">
        <v>46.143826752845499</v>
      </c>
      <c r="N203">
        <v>0.79912025361463301</v>
      </c>
      <c r="O203">
        <v>21.012247664229999</v>
      </c>
      <c r="P203">
        <v>41.738307550239099</v>
      </c>
      <c r="Q203">
        <v>-1.9098099853713E-2</v>
      </c>
    </row>
    <row r="204" spans="1:17" x14ac:dyDescent="0.3">
      <c r="A204" t="s">
        <v>496</v>
      </c>
      <c r="B204" t="s">
        <v>497</v>
      </c>
      <c r="C204" t="s">
        <v>3170</v>
      </c>
      <c r="D204" t="s">
        <v>51</v>
      </c>
      <c r="E204">
        <v>44347.500309032002</v>
      </c>
      <c r="F204">
        <v>175.22</v>
      </c>
      <c r="G204">
        <v>11.8255852128651</v>
      </c>
      <c r="H204">
        <v>6.2927456411377598</v>
      </c>
      <c r="I204">
        <v>3.13354109603203</v>
      </c>
      <c r="J204">
        <v>5.7500124601577998</v>
      </c>
      <c r="K204">
        <v>171.325609053166</v>
      </c>
      <c r="L204">
        <v>162.22899014819299</v>
      </c>
      <c r="M204">
        <v>65.628150522250294</v>
      </c>
      <c r="N204">
        <v>0.81348925842484499</v>
      </c>
      <c r="O204">
        <v>10.860632347905399</v>
      </c>
      <c r="P204">
        <v>43.329243353783198</v>
      </c>
      <c r="Q204">
        <v>8.9574057129885004E-2</v>
      </c>
    </row>
    <row r="205" spans="1:17" hidden="1" x14ac:dyDescent="0.3">
      <c r="A205" t="s">
        <v>498</v>
      </c>
      <c r="B205" t="s">
        <v>499</v>
      </c>
      <c r="C205" t="s">
        <v>3169</v>
      </c>
      <c r="D205" t="s">
        <v>21</v>
      </c>
      <c r="E205">
        <v>44205.699714100003</v>
      </c>
      <c r="F205">
        <v>1089.7</v>
      </c>
      <c r="G205">
        <v>-42.716591139777897</v>
      </c>
      <c r="H205">
        <v>5.6129154982886602</v>
      </c>
      <c r="I205">
        <v>-11.2247453731666</v>
      </c>
      <c r="J205">
        <v>-4.0630221399832998</v>
      </c>
      <c r="K205">
        <v>1041.48246700257</v>
      </c>
      <c r="M205">
        <v>58.839651613031599</v>
      </c>
      <c r="N205">
        <v>1.6156201691041101</v>
      </c>
      <c r="O205">
        <v>28.475727264384599</v>
      </c>
      <c r="P205">
        <v>12.328625914854101</v>
      </c>
    </row>
    <row r="206" spans="1:17" x14ac:dyDescent="0.3">
      <c r="A206" t="s">
        <v>500</v>
      </c>
      <c r="B206" t="s">
        <v>501</v>
      </c>
      <c r="C206" t="s">
        <v>3174</v>
      </c>
      <c r="D206" t="s">
        <v>279</v>
      </c>
      <c r="E206">
        <v>44104.655006159999</v>
      </c>
      <c r="F206">
        <v>596.85</v>
      </c>
      <c r="G206">
        <v>57.710669046408</v>
      </c>
      <c r="H206">
        <v>6.9700603404605799</v>
      </c>
      <c r="I206">
        <v>33.489312755542002</v>
      </c>
      <c r="J206">
        <v>4.8313327429492503</v>
      </c>
      <c r="K206">
        <v>525.55224785218604</v>
      </c>
      <c r="L206">
        <v>456.17342179145498</v>
      </c>
      <c r="M206">
        <v>72.470847583829894</v>
      </c>
      <c r="N206">
        <v>0.69789270344330701</v>
      </c>
      <c r="O206">
        <v>0.36022451202144501</v>
      </c>
      <c r="P206">
        <v>90.200764818355594</v>
      </c>
      <c r="Q206">
        <v>9.3386588000195003E-2</v>
      </c>
    </row>
    <row r="207" spans="1:17" hidden="1" x14ac:dyDescent="0.3">
      <c r="A207" t="s">
        <v>502</v>
      </c>
      <c r="B207" t="s">
        <v>503</v>
      </c>
      <c r="C207" t="s">
        <v>3185</v>
      </c>
      <c r="D207" t="s">
        <v>166</v>
      </c>
      <c r="E207">
        <v>43892.777262374999</v>
      </c>
      <c r="F207">
        <v>1681.1</v>
      </c>
      <c r="G207">
        <v>297.58121139636103</v>
      </c>
      <c r="H207">
        <v>-5.2518590879079303</v>
      </c>
      <c r="I207">
        <v>83.335860663088695</v>
      </c>
      <c r="J207">
        <v>6.6308171559491997</v>
      </c>
      <c r="K207">
        <v>1630.3569092380101</v>
      </c>
      <c r="L207">
        <v>1197.1742280855699</v>
      </c>
      <c r="M207">
        <v>56.5403360539894</v>
      </c>
      <c r="N207">
        <v>1.0983300726079199</v>
      </c>
      <c r="O207">
        <v>12.4204389982749</v>
      </c>
      <c r="P207">
        <v>381.69054441260698</v>
      </c>
      <c r="Q207">
        <v>0.23599085425022301</v>
      </c>
    </row>
    <row r="208" spans="1:17" x14ac:dyDescent="0.3">
      <c r="A208" t="s">
        <v>504</v>
      </c>
      <c r="B208" t="s">
        <v>505</v>
      </c>
      <c r="C208" t="s">
        <v>3168</v>
      </c>
      <c r="D208" t="s">
        <v>190</v>
      </c>
      <c r="E208">
        <v>43575.094912499997</v>
      </c>
      <c r="F208">
        <v>630.29999999999995</v>
      </c>
      <c r="G208">
        <v>13.367933294741601</v>
      </c>
      <c r="H208">
        <v>2.2515317257410299</v>
      </c>
      <c r="I208">
        <v>0.87246449663207604</v>
      </c>
      <c r="J208">
        <v>-6.3548383257379797</v>
      </c>
      <c r="K208">
        <v>627.806043251451</v>
      </c>
      <c r="L208">
        <v>574.74668659572603</v>
      </c>
      <c r="M208">
        <v>43.5274015072428</v>
      </c>
      <c r="N208">
        <v>2.9316583218786798</v>
      </c>
      <c r="O208">
        <v>9.4637474218626192</v>
      </c>
      <c r="P208">
        <v>58.745749905553403</v>
      </c>
      <c r="Q208">
        <v>-4.3246369908920002E-2</v>
      </c>
    </row>
    <row r="209" spans="1:17" x14ac:dyDescent="0.3">
      <c r="A209" t="s">
        <v>506</v>
      </c>
      <c r="B209" t="s">
        <v>507</v>
      </c>
      <c r="C209" t="s">
        <v>3170</v>
      </c>
      <c r="D209" t="s">
        <v>34</v>
      </c>
      <c r="E209">
        <v>43210.541945178004</v>
      </c>
      <c r="F209">
        <v>60.64</v>
      </c>
      <c r="G209">
        <v>0.230034939077263</v>
      </c>
      <c r="H209">
        <v>-3.8089271384958598</v>
      </c>
      <c r="I209">
        <v>-12.1290990951795</v>
      </c>
      <c r="J209">
        <v>0.109843771211282</v>
      </c>
      <c r="K209">
        <v>62.591408849339501</v>
      </c>
      <c r="L209">
        <v>58.739120890738299</v>
      </c>
      <c r="M209">
        <v>52.990859013141097</v>
      </c>
      <c r="N209">
        <v>0.40732515504716299</v>
      </c>
      <c r="O209">
        <v>21.207124010554001</v>
      </c>
      <c r="P209">
        <v>56.895213454074998</v>
      </c>
      <c r="Q209">
        <v>0.135036611578354</v>
      </c>
    </row>
    <row r="210" spans="1:17" x14ac:dyDescent="0.3">
      <c r="A210" t="s">
        <v>508</v>
      </c>
      <c r="B210" t="s">
        <v>509</v>
      </c>
      <c r="C210" t="s">
        <v>3170</v>
      </c>
      <c r="D210" t="s">
        <v>234</v>
      </c>
      <c r="E210">
        <v>42682.193156330002</v>
      </c>
      <c r="F210">
        <v>667.5</v>
      </c>
      <c r="G210">
        <v>76.747042281728895</v>
      </c>
      <c r="H210">
        <v>-0.38342457850536099</v>
      </c>
      <c r="I210">
        <v>34.4724702001024</v>
      </c>
      <c r="J210">
        <v>-3.7003889331554598</v>
      </c>
      <c r="K210">
        <v>664.91588953173698</v>
      </c>
      <c r="L210">
        <v>566.58183776143005</v>
      </c>
      <c r="M210">
        <v>43.647003247502198</v>
      </c>
      <c r="N210">
        <v>0.62708189397560998</v>
      </c>
      <c r="O210">
        <v>10.779026217228401</v>
      </c>
      <c r="P210">
        <v>109.905660377358</v>
      </c>
      <c r="Q210">
        <v>3.3257116013773E-2</v>
      </c>
    </row>
    <row r="211" spans="1:17" x14ac:dyDescent="0.3">
      <c r="A211" t="s">
        <v>510</v>
      </c>
      <c r="B211" t="s">
        <v>511</v>
      </c>
      <c r="C211" t="s">
        <v>3182</v>
      </c>
      <c r="D211" t="s">
        <v>211</v>
      </c>
      <c r="E211">
        <v>41774.043392125001</v>
      </c>
      <c r="F211">
        <v>10584.45</v>
      </c>
      <c r="G211">
        <v>76.403154606097004</v>
      </c>
      <c r="H211">
        <v>20.753082235665602</v>
      </c>
      <c r="I211">
        <v>58.051240263946099</v>
      </c>
      <c r="J211">
        <v>13.6440172747571</v>
      </c>
      <c r="K211">
        <v>8851.4967073581192</v>
      </c>
      <c r="L211">
        <v>7383.4406799160597</v>
      </c>
      <c r="M211">
        <v>87.970889134517705</v>
      </c>
      <c r="N211">
        <v>1.35945579912751</v>
      </c>
      <c r="O211">
        <v>0.38121961934722798</v>
      </c>
      <c r="P211">
        <v>132.84788754083499</v>
      </c>
      <c r="Q211">
        <v>0.28857531020815902</v>
      </c>
    </row>
    <row r="212" spans="1:17" x14ac:dyDescent="0.3">
      <c r="A212" t="s">
        <v>512</v>
      </c>
      <c r="B212" t="s">
        <v>513</v>
      </c>
      <c r="C212" t="s">
        <v>3170</v>
      </c>
      <c r="D212" t="s">
        <v>514</v>
      </c>
      <c r="E212">
        <v>41696.694555725</v>
      </c>
      <c r="F212">
        <v>682.15</v>
      </c>
      <c r="G212">
        <v>-47.589031156956999</v>
      </c>
      <c r="H212">
        <v>17.819938614970201</v>
      </c>
      <c r="I212">
        <v>60.011433376802003</v>
      </c>
      <c r="J212">
        <v>6.8212932040736902</v>
      </c>
      <c r="K212">
        <v>547.00132142433597</v>
      </c>
      <c r="L212">
        <v>531.53079551601604</v>
      </c>
      <c r="M212">
        <v>67.452029079471799</v>
      </c>
      <c r="N212">
        <v>1.8091210790044301</v>
      </c>
      <c r="O212">
        <v>46.346111559041198</v>
      </c>
      <c r="P212">
        <v>120.04838709677399</v>
      </c>
      <c r="Q212">
        <v>-6.0128311441533001E-2</v>
      </c>
    </row>
    <row r="213" spans="1:17" x14ac:dyDescent="0.3">
      <c r="A213" t="s">
        <v>515</v>
      </c>
      <c r="B213" t="s">
        <v>516</v>
      </c>
      <c r="C213" t="s">
        <v>3174</v>
      </c>
      <c r="D213" t="s">
        <v>54</v>
      </c>
      <c r="E213">
        <v>41539.518522450002</v>
      </c>
      <c r="F213">
        <v>3165.8</v>
      </c>
      <c r="G213">
        <v>64.194585397767696</v>
      </c>
      <c r="H213">
        <v>5.9220582382263398</v>
      </c>
      <c r="I213">
        <v>33.759041941083801</v>
      </c>
      <c r="J213">
        <v>-0.57495274964853904</v>
      </c>
      <c r="K213">
        <v>2930.6824424156098</v>
      </c>
      <c r="L213">
        <v>2400.1236023205101</v>
      </c>
      <c r="M213">
        <v>58.365427770681102</v>
      </c>
      <c r="N213">
        <v>0.92931768629251899</v>
      </c>
      <c r="O213">
        <v>10.082759492071499</v>
      </c>
      <c r="P213">
        <v>91.860852701433302</v>
      </c>
      <c r="Q213">
        <v>9.3339644636316998E-2</v>
      </c>
    </row>
    <row r="214" spans="1:17" x14ac:dyDescent="0.3">
      <c r="A214" t="s">
        <v>517</v>
      </c>
      <c r="B214" t="s">
        <v>518</v>
      </c>
      <c r="C214" t="s">
        <v>3182</v>
      </c>
      <c r="D214" t="s">
        <v>519</v>
      </c>
      <c r="E214">
        <v>41400.956637495001</v>
      </c>
      <c r="F214">
        <v>3848.1</v>
      </c>
      <c r="G214">
        <v>-4.3243132054928202</v>
      </c>
      <c r="H214">
        <v>-0.112278723032114</v>
      </c>
      <c r="I214">
        <v>27.190009313712899</v>
      </c>
      <c r="J214">
        <v>1.6954498367625801</v>
      </c>
      <c r="K214">
        <v>3834.9504036110102</v>
      </c>
      <c r="L214">
        <v>3495.8030318699198</v>
      </c>
      <c r="M214">
        <v>58.794714924226703</v>
      </c>
      <c r="N214">
        <v>0.52585528305523099</v>
      </c>
      <c r="O214">
        <v>14.590317299446401</v>
      </c>
      <c r="P214">
        <v>45.2990484821024</v>
      </c>
      <c r="Q214">
        <v>0.114210983066951</v>
      </c>
    </row>
    <row r="215" spans="1:17" x14ac:dyDescent="0.3">
      <c r="A215" t="s">
        <v>520</v>
      </c>
      <c r="B215" t="s">
        <v>521</v>
      </c>
      <c r="C215" t="s">
        <v>3176</v>
      </c>
      <c r="D215" t="s">
        <v>522</v>
      </c>
      <c r="E215">
        <v>41259</v>
      </c>
      <c r="F215">
        <v>489.95</v>
      </c>
      <c r="G215">
        <v>58.5166217298625</v>
      </c>
      <c r="H215">
        <v>-4.6443663594676599</v>
      </c>
      <c r="I215">
        <v>44.308494994727901</v>
      </c>
      <c r="J215">
        <v>-2.22896643357763E-2</v>
      </c>
      <c r="K215">
        <v>500.74075161401498</v>
      </c>
      <c r="L215">
        <v>432.25204378857001</v>
      </c>
      <c r="M215">
        <v>49.367960048077101</v>
      </c>
      <c r="N215">
        <v>0.58514864425864799</v>
      </c>
      <c r="O215">
        <v>26.614960710276499</v>
      </c>
      <c r="P215">
        <v>102.70997103847699</v>
      </c>
      <c r="Q215">
        <v>0.13015041050333601</v>
      </c>
    </row>
    <row r="216" spans="1:17" x14ac:dyDescent="0.3">
      <c r="A216" t="s">
        <v>523</v>
      </c>
      <c r="B216" t="s">
        <v>524</v>
      </c>
      <c r="C216" t="s">
        <v>3170</v>
      </c>
      <c r="D216" t="s">
        <v>51</v>
      </c>
      <c r="E216">
        <v>41100.008972340001</v>
      </c>
      <c r="F216">
        <v>331</v>
      </c>
      <c r="G216">
        <v>-15.907115941393601</v>
      </c>
      <c r="H216">
        <v>11.2385307149744</v>
      </c>
      <c r="I216">
        <v>11.683164065118</v>
      </c>
      <c r="J216">
        <v>0.90498742063227</v>
      </c>
      <c r="K216">
        <v>309.52814242473897</v>
      </c>
      <c r="L216">
        <v>290.79216906353702</v>
      </c>
      <c r="M216">
        <v>70.184089036401105</v>
      </c>
      <c r="N216">
        <v>1.1132550017893099</v>
      </c>
      <c r="O216">
        <v>1.7673716012084499</v>
      </c>
      <c r="P216">
        <v>39.456498841373502</v>
      </c>
      <c r="Q216">
        <v>6.6642630361432004E-2</v>
      </c>
    </row>
    <row r="217" spans="1:17" x14ac:dyDescent="0.3">
      <c r="A217" t="s">
        <v>525</v>
      </c>
      <c r="B217" t="s">
        <v>526</v>
      </c>
      <c r="C217" t="s">
        <v>3182</v>
      </c>
      <c r="D217" t="s">
        <v>261</v>
      </c>
      <c r="E217">
        <v>40902.028450500002</v>
      </c>
      <c r="F217">
        <v>4307.1000000000004</v>
      </c>
      <c r="G217">
        <v>-7.0257835074971897</v>
      </c>
      <c r="H217">
        <v>-9.0796310336309407</v>
      </c>
      <c r="I217">
        <v>3.1710592705437701</v>
      </c>
      <c r="J217">
        <v>-1.4271208921484999</v>
      </c>
      <c r="K217">
        <v>4338.4896138297499</v>
      </c>
      <c r="L217">
        <v>3988.3691388637599</v>
      </c>
      <c r="M217">
        <v>46.983723552094197</v>
      </c>
      <c r="N217">
        <v>0.74272351476238696</v>
      </c>
      <c r="O217">
        <v>14.9253558078521</v>
      </c>
      <c r="P217">
        <v>28.953159383841498</v>
      </c>
      <c r="Q217">
        <v>7.8220412989371005E-2</v>
      </c>
    </row>
    <row r="218" spans="1:17" x14ac:dyDescent="0.3">
      <c r="A218" t="s">
        <v>527</v>
      </c>
      <c r="B218" t="s">
        <v>528</v>
      </c>
      <c r="C218" t="s">
        <v>3182</v>
      </c>
      <c r="D218" t="s">
        <v>438</v>
      </c>
      <c r="E218">
        <v>40492.22151042</v>
      </c>
      <c r="F218">
        <v>1452.95</v>
      </c>
      <c r="G218">
        <v>-35.528809940883498</v>
      </c>
      <c r="H218">
        <v>-0.83153936330210598</v>
      </c>
      <c r="I218">
        <v>-21.3591036959794</v>
      </c>
      <c r="J218">
        <v>0.96327258108116998</v>
      </c>
      <c r="K218">
        <v>1461.66848778605</v>
      </c>
      <c r="L218">
        <v>1501.52032623626</v>
      </c>
      <c r="M218">
        <v>60.2540893162465</v>
      </c>
      <c r="N218">
        <v>0.71870930025886004</v>
      </c>
      <c r="O218">
        <v>23.084070339653799</v>
      </c>
      <c r="P218">
        <v>11.3371647509578</v>
      </c>
      <c r="Q218">
        <v>3.5961537157406E-2</v>
      </c>
    </row>
    <row r="219" spans="1:17" x14ac:dyDescent="0.3">
      <c r="A219" t="s">
        <v>529</v>
      </c>
      <c r="B219" t="s">
        <v>530</v>
      </c>
      <c r="C219" t="s">
        <v>3186</v>
      </c>
      <c r="D219" t="s">
        <v>161</v>
      </c>
      <c r="E219">
        <v>40452.344691124999</v>
      </c>
      <c r="F219">
        <v>1221.8499999999999</v>
      </c>
      <c r="G219">
        <v>86.619744667352506</v>
      </c>
      <c r="H219">
        <v>31.183045216087201</v>
      </c>
      <c r="I219">
        <v>49.355997469549301</v>
      </c>
      <c r="J219">
        <v>-3.0272629190448699</v>
      </c>
      <c r="K219">
        <v>1010.57231598028</v>
      </c>
      <c r="L219">
        <v>847.59594116199605</v>
      </c>
      <c r="M219">
        <v>83.730461831662495</v>
      </c>
      <c r="N219">
        <v>2.51183443208377</v>
      </c>
      <c r="O219">
        <v>7.5418422883332701</v>
      </c>
      <c r="P219">
        <v>122.965328467153</v>
      </c>
      <c r="Q219">
        <v>8.5225364039226995E-2</v>
      </c>
    </row>
    <row r="220" spans="1:17" x14ac:dyDescent="0.3">
      <c r="A220" t="s">
        <v>531</v>
      </c>
      <c r="B220" t="s">
        <v>532</v>
      </c>
      <c r="C220" t="s">
        <v>3170</v>
      </c>
      <c r="D220" t="s">
        <v>40</v>
      </c>
      <c r="E220">
        <v>40301.839999999997</v>
      </c>
      <c r="F220">
        <v>240.9</v>
      </c>
      <c r="G220">
        <v>42.516520375069298</v>
      </c>
      <c r="H220">
        <v>-1.1326430377398899</v>
      </c>
      <c r="I220">
        <v>-10.972636510145501</v>
      </c>
      <c r="J220">
        <v>-5.8920030597054396</v>
      </c>
      <c r="K220">
        <v>256.515651071832</v>
      </c>
      <c r="L220">
        <v>232.996116948701</v>
      </c>
      <c r="M220">
        <v>38.467819919014701</v>
      </c>
      <c r="N220">
        <v>0.37414148724107199</v>
      </c>
      <c r="O220">
        <v>34.786218347862103</v>
      </c>
      <c r="P220">
        <v>85.165257494235206</v>
      </c>
      <c r="Q220">
        <v>2.7447974743918E-2</v>
      </c>
    </row>
    <row r="221" spans="1:17" x14ac:dyDescent="0.3">
      <c r="A221" t="s">
        <v>533</v>
      </c>
      <c r="B221" t="s">
        <v>534</v>
      </c>
      <c r="C221" t="s">
        <v>3182</v>
      </c>
      <c r="D221" t="s">
        <v>535</v>
      </c>
      <c r="E221">
        <v>40080.734687700002</v>
      </c>
      <c r="F221">
        <v>4427.6000000000004</v>
      </c>
      <c r="G221">
        <v>42.829118761921002</v>
      </c>
      <c r="H221">
        <v>-1.9424143637201401</v>
      </c>
      <c r="I221">
        <v>23.7928873681713</v>
      </c>
      <c r="J221">
        <v>-0.74284105376595799</v>
      </c>
      <c r="K221">
        <v>4395.4063046855299</v>
      </c>
      <c r="L221">
        <v>3829.18007429402</v>
      </c>
      <c r="M221">
        <v>49.709554582051901</v>
      </c>
      <c r="N221">
        <v>0.61822236867744595</v>
      </c>
      <c r="O221">
        <v>13.824645406088999</v>
      </c>
      <c r="P221">
        <v>90.754383697384895</v>
      </c>
      <c r="Q221">
        <v>0.217843889938618</v>
      </c>
    </row>
    <row r="222" spans="1:17" x14ac:dyDescent="0.3">
      <c r="A222" t="s">
        <v>536</v>
      </c>
      <c r="B222" t="s">
        <v>537</v>
      </c>
      <c r="C222" t="s">
        <v>3186</v>
      </c>
      <c r="D222" t="s">
        <v>538</v>
      </c>
      <c r="E222">
        <v>40013.697616049998</v>
      </c>
      <c r="F222">
        <v>35807.300000000003</v>
      </c>
      <c r="G222">
        <v>-7.0200948087652204</v>
      </c>
      <c r="H222">
        <v>-5.8205525365775399</v>
      </c>
      <c r="I222">
        <v>6.05611825662338</v>
      </c>
      <c r="J222">
        <v>-1.4906832459295001</v>
      </c>
      <c r="K222">
        <v>36031.490412807201</v>
      </c>
      <c r="L222">
        <v>33654.404973013501</v>
      </c>
      <c r="M222">
        <v>53.513613110942003</v>
      </c>
      <c r="N222">
        <v>0.81642037620416796</v>
      </c>
      <c r="O222">
        <v>14.101035263759</v>
      </c>
      <c r="P222">
        <v>25.6442781225273</v>
      </c>
      <c r="Q222">
        <v>2.3972721809243001E-2</v>
      </c>
    </row>
    <row r="223" spans="1:17" x14ac:dyDescent="0.3">
      <c r="A223" t="s">
        <v>539</v>
      </c>
      <c r="B223" t="s">
        <v>540</v>
      </c>
      <c r="C223" t="s">
        <v>3184</v>
      </c>
      <c r="D223" t="s">
        <v>282</v>
      </c>
      <c r="E223">
        <v>39975.436386690002</v>
      </c>
      <c r="F223">
        <v>2923.95</v>
      </c>
      <c r="G223">
        <v>4.3360737458585898</v>
      </c>
      <c r="H223">
        <v>-1.3879109545733399</v>
      </c>
      <c r="I223">
        <v>23.3667529139896</v>
      </c>
      <c r="J223">
        <v>-1.2709243845504401</v>
      </c>
      <c r="K223">
        <v>2857.13227561351</v>
      </c>
      <c r="L223">
        <v>2531.9717795777601</v>
      </c>
      <c r="M223">
        <v>49.704026648174697</v>
      </c>
      <c r="N223">
        <v>0.50710051058997796</v>
      </c>
      <c r="O223">
        <v>8.3807862651550096</v>
      </c>
      <c r="P223">
        <v>52.142466893878201</v>
      </c>
      <c r="Q223">
        <v>-3.4135093067499999E-4</v>
      </c>
    </row>
    <row r="224" spans="1:17" x14ac:dyDescent="0.3">
      <c r="A224" t="s">
        <v>541</v>
      </c>
      <c r="B224" t="s">
        <v>542</v>
      </c>
      <c r="C224" t="s">
        <v>3170</v>
      </c>
      <c r="D224" t="s">
        <v>543</v>
      </c>
      <c r="E224">
        <v>39786.290520160001</v>
      </c>
      <c r="F224">
        <v>1104.25</v>
      </c>
      <c r="G224">
        <v>88.624502522263796</v>
      </c>
      <c r="H224">
        <v>0.18880950214939701</v>
      </c>
      <c r="I224">
        <v>44.859100085021701</v>
      </c>
      <c r="J224">
        <v>-0.31279190735204299</v>
      </c>
      <c r="K224">
        <v>1035.81484006596</v>
      </c>
      <c r="L224">
        <v>836.14694956722303</v>
      </c>
      <c r="M224">
        <v>51.850895805441397</v>
      </c>
      <c r="N224">
        <v>0.50805650140334202</v>
      </c>
      <c r="O224">
        <v>10.0294317410006</v>
      </c>
      <c r="P224">
        <v>126.489590811198</v>
      </c>
      <c r="Q224">
        <v>0.12802482304252299</v>
      </c>
    </row>
    <row r="225" spans="1:17" x14ac:dyDescent="0.3">
      <c r="A225" t="s">
        <v>544</v>
      </c>
      <c r="B225" t="s">
        <v>545</v>
      </c>
      <c r="C225" t="s">
        <v>3170</v>
      </c>
      <c r="D225" t="s">
        <v>546</v>
      </c>
      <c r="E225">
        <v>39786.056790000002</v>
      </c>
      <c r="F225">
        <v>680.75</v>
      </c>
      <c r="G225">
        <v>23.610289713390799</v>
      </c>
      <c r="H225">
        <v>7.7836200456734002</v>
      </c>
      <c r="I225">
        <v>3.11236734011649</v>
      </c>
      <c r="J225">
        <v>1.85295168224003</v>
      </c>
      <c r="K225">
        <v>699.26412064145995</v>
      </c>
      <c r="L225">
        <v>642.25592176083796</v>
      </c>
      <c r="M225">
        <v>67.941086439120795</v>
      </c>
      <c r="N225">
        <v>1.29637925256861</v>
      </c>
      <c r="O225">
        <v>21.4469335291957</v>
      </c>
      <c r="P225">
        <v>57.581018518518498</v>
      </c>
      <c r="Q225">
        <v>5.8664114535613002E-2</v>
      </c>
    </row>
    <row r="226" spans="1:17" x14ac:dyDescent="0.3">
      <c r="A226" t="s">
        <v>547</v>
      </c>
      <c r="B226" t="s">
        <v>548</v>
      </c>
      <c r="C226" t="s">
        <v>3177</v>
      </c>
      <c r="D226" t="s">
        <v>127</v>
      </c>
      <c r="E226">
        <v>39711.854614705</v>
      </c>
      <c r="F226">
        <v>790</v>
      </c>
      <c r="G226">
        <v>14.934735529981101</v>
      </c>
      <c r="H226">
        <v>1.5933790767111999</v>
      </c>
      <c r="I226">
        <v>19.118243863095699</v>
      </c>
      <c r="J226">
        <v>-0.20603733483282399</v>
      </c>
      <c r="K226">
        <v>751.00516570063201</v>
      </c>
      <c r="L226">
        <v>667.229387011104</v>
      </c>
      <c r="M226">
        <v>42.291280095580099</v>
      </c>
      <c r="N226">
        <v>0.53720217262510706</v>
      </c>
      <c r="O226">
        <v>2.6518987341772098</v>
      </c>
      <c r="P226">
        <v>60.569105691056897</v>
      </c>
    </row>
    <row r="227" spans="1:17" x14ac:dyDescent="0.3">
      <c r="A227" t="s">
        <v>549</v>
      </c>
      <c r="B227" t="s">
        <v>550</v>
      </c>
      <c r="C227" t="s">
        <v>3170</v>
      </c>
      <c r="D227" t="s">
        <v>40</v>
      </c>
      <c r="E227">
        <v>39356.888484839998</v>
      </c>
      <c r="F227">
        <v>1133.55</v>
      </c>
      <c r="G227">
        <v>-5.0743936613290099</v>
      </c>
      <c r="H227">
        <v>7.7491900656832602</v>
      </c>
      <c r="I227">
        <v>3.40692007563975</v>
      </c>
      <c r="J227">
        <v>-0.49710827464627599</v>
      </c>
      <c r="K227">
        <v>1074.1843507604999</v>
      </c>
      <c r="L227">
        <v>995.46833145223104</v>
      </c>
      <c r="M227">
        <v>65.001840601909706</v>
      </c>
      <c r="N227">
        <v>2.4245101133188398</v>
      </c>
      <c r="O227">
        <v>2.33337744254775</v>
      </c>
      <c r="P227">
        <v>32.695346795434503</v>
      </c>
      <c r="Q227">
        <v>-3.3191478295911001E-2</v>
      </c>
    </row>
    <row r="228" spans="1:17" x14ac:dyDescent="0.3">
      <c r="A228" t="s">
        <v>551</v>
      </c>
      <c r="B228" t="s">
        <v>552</v>
      </c>
      <c r="C228" t="s">
        <v>3170</v>
      </c>
      <c r="D228" t="s">
        <v>553</v>
      </c>
      <c r="E228">
        <v>39295.695726929996</v>
      </c>
      <c r="F228">
        <v>3431.8</v>
      </c>
      <c r="G228">
        <v>149.638279599154</v>
      </c>
      <c r="H228">
        <v>9.7940756541331204</v>
      </c>
      <c r="I228">
        <v>53.339045421285803</v>
      </c>
      <c r="J228">
        <v>2.2063227864603698</v>
      </c>
      <c r="K228">
        <v>2700.6350272978898</v>
      </c>
      <c r="L228">
        <v>2386.6727471998101</v>
      </c>
      <c r="M228">
        <v>67.8226575127171</v>
      </c>
      <c r="N228">
        <v>1.44286053642527</v>
      </c>
      <c r="O228">
        <v>0.79258698059327903</v>
      </c>
      <c r="P228">
        <v>197.17700034638</v>
      </c>
      <c r="Q228">
        <v>0.18890267606482999</v>
      </c>
    </row>
    <row r="229" spans="1:17" x14ac:dyDescent="0.3">
      <c r="A229" t="s">
        <v>554</v>
      </c>
      <c r="B229" t="s">
        <v>555</v>
      </c>
      <c r="C229" t="s">
        <v>3180</v>
      </c>
      <c r="D229" t="s">
        <v>338</v>
      </c>
      <c r="E229">
        <v>38820.071974400002</v>
      </c>
      <c r="F229">
        <v>1934.9</v>
      </c>
      <c r="G229">
        <v>116.137647930295</v>
      </c>
      <c r="H229">
        <v>6.08569670326776</v>
      </c>
      <c r="I229">
        <v>35.2531034455154</v>
      </c>
      <c r="J229">
        <v>6.4629168899257703</v>
      </c>
      <c r="K229">
        <v>1708.4180790803</v>
      </c>
      <c r="L229">
        <v>1436.66290771995</v>
      </c>
      <c r="M229">
        <v>80.063395293509402</v>
      </c>
      <c r="N229">
        <v>1.0720255710842299</v>
      </c>
      <c r="O229">
        <v>2.7650007752338701</v>
      </c>
      <c r="P229">
        <v>144.84656754191701</v>
      </c>
      <c r="Q229">
        <v>0.187936401703658</v>
      </c>
    </row>
    <row r="230" spans="1:17" hidden="1" x14ac:dyDescent="0.3">
      <c r="A230" t="s">
        <v>556</v>
      </c>
      <c r="B230" t="s">
        <v>557</v>
      </c>
      <c r="C230" t="s">
        <v>3185</v>
      </c>
      <c r="D230" t="s">
        <v>34</v>
      </c>
      <c r="E230">
        <v>38287.715639103</v>
      </c>
      <c r="F230">
        <v>56.99</v>
      </c>
      <c r="G230">
        <v>-12.0706538564261</v>
      </c>
      <c r="H230">
        <v>-6.7205253062683497</v>
      </c>
      <c r="I230">
        <v>-16.403190344862399</v>
      </c>
      <c r="J230">
        <v>-1.63438937593406</v>
      </c>
      <c r="K230">
        <v>59.5192121962206</v>
      </c>
      <c r="L230">
        <v>56.040171011023602</v>
      </c>
      <c r="M230">
        <v>41.289899161440097</v>
      </c>
      <c r="N230">
        <v>0.41468111612899899</v>
      </c>
      <c r="O230">
        <v>35.988769959641999</v>
      </c>
      <c r="P230">
        <v>55.923392612859097</v>
      </c>
      <c r="Q230">
        <v>0.108342285889448</v>
      </c>
    </row>
    <row r="231" spans="1:17" x14ac:dyDescent="0.3">
      <c r="A231" t="s">
        <v>558</v>
      </c>
      <c r="B231" t="s">
        <v>559</v>
      </c>
      <c r="C231" t="s">
        <v>3172</v>
      </c>
      <c r="D231" t="s">
        <v>43</v>
      </c>
      <c r="E231">
        <v>37888.161065599998</v>
      </c>
      <c r="F231">
        <v>8235.4500000000007</v>
      </c>
      <c r="G231">
        <v>274.778993423195</v>
      </c>
      <c r="H231">
        <v>63.6740399572153</v>
      </c>
      <c r="I231">
        <v>147.83405396414301</v>
      </c>
      <c r="J231">
        <v>1.18703545225105</v>
      </c>
      <c r="K231">
        <v>5481.4958881156999</v>
      </c>
      <c r="L231">
        <v>3887.0660074347702</v>
      </c>
      <c r="M231">
        <v>73.3958748327954</v>
      </c>
      <c r="N231">
        <v>1.2558458723813799</v>
      </c>
      <c r="O231">
        <v>2.96947950628077</v>
      </c>
      <c r="P231">
        <v>313.40545153355703</v>
      </c>
      <c r="Q231">
        <v>0.193887553558271</v>
      </c>
    </row>
    <row r="232" spans="1:17" x14ac:dyDescent="0.3">
      <c r="A232" t="s">
        <v>560</v>
      </c>
      <c r="B232" t="s">
        <v>561</v>
      </c>
      <c r="C232" t="s">
        <v>3175</v>
      </c>
      <c r="D232" t="s">
        <v>158</v>
      </c>
      <c r="E232">
        <v>37411.455710820002</v>
      </c>
      <c r="F232">
        <v>268.85000000000002</v>
      </c>
      <c r="G232">
        <v>77.656375343417594</v>
      </c>
      <c r="H232">
        <v>0.19631227626369599</v>
      </c>
      <c r="I232">
        <v>11.587603438629399</v>
      </c>
      <c r="J232">
        <v>-0.327247033188026</v>
      </c>
      <c r="K232">
        <v>266.74465971453998</v>
      </c>
      <c r="L232">
        <v>232.121927256974</v>
      </c>
      <c r="M232">
        <v>49.498769480983</v>
      </c>
      <c r="N232">
        <v>0.45330269151444003</v>
      </c>
      <c r="O232">
        <v>15.975450994978599</v>
      </c>
      <c r="P232">
        <v>130.17979452054701</v>
      </c>
      <c r="Q232">
        <v>0.16723619419625399</v>
      </c>
    </row>
    <row r="233" spans="1:17" x14ac:dyDescent="0.3">
      <c r="A233" t="s">
        <v>562</v>
      </c>
      <c r="B233" t="s">
        <v>563</v>
      </c>
      <c r="C233" t="s">
        <v>3174</v>
      </c>
      <c r="D233" t="s">
        <v>54</v>
      </c>
      <c r="E233">
        <v>37399.807296469997</v>
      </c>
      <c r="F233">
        <v>1459.9</v>
      </c>
      <c r="G233">
        <v>31.683395837519299</v>
      </c>
      <c r="H233">
        <v>5.8397753119813798</v>
      </c>
      <c r="I233">
        <v>10.049575902565101</v>
      </c>
      <c r="J233">
        <v>2.9786018986958198</v>
      </c>
      <c r="K233">
        <v>1350.50663452975</v>
      </c>
      <c r="L233">
        <v>1217.0208341082</v>
      </c>
      <c r="M233">
        <v>71.648164329152394</v>
      </c>
      <c r="N233">
        <v>0.78233553350164997</v>
      </c>
      <c r="O233">
        <v>1.3699568463593399</v>
      </c>
      <c r="P233">
        <v>66.275626423690198</v>
      </c>
      <c r="Q233">
        <v>-1.7552628460342001E-2</v>
      </c>
    </row>
    <row r="234" spans="1:17" x14ac:dyDescent="0.3">
      <c r="A234" t="s">
        <v>564</v>
      </c>
      <c r="B234" t="s">
        <v>565</v>
      </c>
      <c r="C234" t="s">
        <v>3173</v>
      </c>
      <c r="D234" t="s">
        <v>46</v>
      </c>
      <c r="E234">
        <v>37103.616000000002</v>
      </c>
      <c r="F234">
        <v>60.23</v>
      </c>
      <c r="G234">
        <v>66.411475513041097</v>
      </c>
      <c r="H234">
        <v>-5.5210663368046697</v>
      </c>
      <c r="I234">
        <v>-5.9480059682736499</v>
      </c>
      <c r="J234">
        <v>-1.76140116085409</v>
      </c>
      <c r="K234">
        <v>64.005113404371997</v>
      </c>
      <c r="L234">
        <v>58.862150983567297</v>
      </c>
      <c r="M234">
        <v>42.474993703024602</v>
      </c>
      <c r="N234">
        <v>0.52521125753011499</v>
      </c>
      <c r="O234">
        <v>29.752614975925599</v>
      </c>
      <c r="P234">
        <v>109.495652173913</v>
      </c>
      <c r="Q234">
        <v>0.122738507834959</v>
      </c>
    </row>
    <row r="235" spans="1:17" x14ac:dyDescent="0.3">
      <c r="A235" t="s">
        <v>566</v>
      </c>
      <c r="B235" t="s">
        <v>567</v>
      </c>
      <c r="C235" t="s">
        <v>3174</v>
      </c>
      <c r="D235" t="s">
        <v>187</v>
      </c>
      <c r="E235">
        <v>37028.685881700003</v>
      </c>
      <c r="F235">
        <v>923.85</v>
      </c>
      <c r="G235">
        <v>-10.329444363884599</v>
      </c>
      <c r="H235">
        <v>9.4790738991227901</v>
      </c>
      <c r="I235">
        <v>20.203526036984702</v>
      </c>
      <c r="J235">
        <v>0.300190206152115</v>
      </c>
      <c r="K235">
        <v>827.84467557449102</v>
      </c>
      <c r="L235">
        <v>753.61638247620294</v>
      </c>
      <c r="M235">
        <v>72.116193150565095</v>
      </c>
      <c r="N235">
        <v>1.29847414509739</v>
      </c>
      <c r="O235">
        <v>1.5316339232559399</v>
      </c>
      <c r="P235">
        <v>52.036534189089103</v>
      </c>
      <c r="Q235">
        <v>1.758809109399E-2</v>
      </c>
    </row>
    <row r="236" spans="1:17" x14ac:dyDescent="0.3">
      <c r="A236" t="s">
        <v>568</v>
      </c>
      <c r="B236" t="s">
        <v>569</v>
      </c>
      <c r="C236" t="s">
        <v>3178</v>
      </c>
      <c r="D236" t="s">
        <v>75</v>
      </c>
      <c r="E236">
        <v>36829.139156639998</v>
      </c>
      <c r="F236">
        <v>4812.75</v>
      </c>
      <c r="G236">
        <v>19.261345987166099</v>
      </c>
      <c r="H236">
        <v>11.5498170896612</v>
      </c>
      <c r="I236">
        <v>3.14085212675722</v>
      </c>
      <c r="J236">
        <v>0.263719816559358</v>
      </c>
      <c r="K236">
        <v>4448.2909123234804</v>
      </c>
      <c r="L236">
        <v>4116.6805554688099</v>
      </c>
      <c r="M236">
        <v>66.663322572224502</v>
      </c>
      <c r="N236">
        <v>1.2354051905037799</v>
      </c>
      <c r="O236">
        <v>1.7193912004571199</v>
      </c>
      <c r="P236">
        <v>57.658100339049597</v>
      </c>
      <c r="Q236">
        <v>2.1548898098348999E-2</v>
      </c>
    </row>
    <row r="237" spans="1:17" x14ac:dyDescent="0.3">
      <c r="A237" t="s">
        <v>570</v>
      </c>
      <c r="B237" t="s">
        <v>571</v>
      </c>
      <c r="C237" t="s">
        <v>3168</v>
      </c>
      <c r="D237" t="s">
        <v>190</v>
      </c>
      <c r="E237">
        <v>36200.541372</v>
      </c>
      <c r="F237">
        <v>529.85</v>
      </c>
      <c r="G237">
        <v>-12.4576258889233</v>
      </c>
      <c r="H237">
        <v>-8.05348333057802</v>
      </c>
      <c r="I237">
        <v>13.989118407701501</v>
      </c>
      <c r="J237">
        <v>-6.2024666166624298</v>
      </c>
      <c r="K237">
        <v>529.17689436901298</v>
      </c>
      <c r="L237">
        <v>483.08526321940201</v>
      </c>
      <c r="M237">
        <v>31.144348902473901</v>
      </c>
      <c r="N237">
        <v>0.93888834413342104</v>
      </c>
      <c r="O237">
        <v>7.64367273756723</v>
      </c>
      <c r="P237">
        <v>41.030077189246697</v>
      </c>
      <c r="Q237">
        <v>-5.0357666550226998E-2</v>
      </c>
    </row>
    <row r="238" spans="1:17" x14ac:dyDescent="0.3">
      <c r="A238" t="s">
        <v>572</v>
      </c>
      <c r="B238" t="s">
        <v>573</v>
      </c>
      <c r="C238" t="s">
        <v>3170</v>
      </c>
      <c r="D238" t="s">
        <v>40</v>
      </c>
      <c r="E238">
        <v>36178.77566675</v>
      </c>
      <c r="F238">
        <v>615.95000000000005</v>
      </c>
      <c r="G238">
        <v>-28.009681092269499</v>
      </c>
      <c r="H238">
        <v>3.2666348701100199</v>
      </c>
      <c r="I238">
        <v>-3.8548420239300101</v>
      </c>
      <c r="J238">
        <v>-5.4202603424984703</v>
      </c>
      <c r="K238">
        <v>598.75818917072502</v>
      </c>
      <c r="L238">
        <v>575.25572359211696</v>
      </c>
      <c r="M238">
        <v>48.632210051721003</v>
      </c>
      <c r="N238">
        <v>1.1350702784882101</v>
      </c>
      <c r="O238">
        <v>6.6157967367481003</v>
      </c>
      <c r="P238">
        <v>35.433157431838097</v>
      </c>
      <c r="Q238">
        <v>-8.4858301202799996E-2</v>
      </c>
    </row>
    <row r="239" spans="1:17" x14ac:dyDescent="0.3">
      <c r="A239" t="s">
        <v>574</v>
      </c>
      <c r="B239" t="s">
        <v>575</v>
      </c>
      <c r="C239" t="s">
        <v>3178</v>
      </c>
      <c r="D239" t="s">
        <v>75</v>
      </c>
      <c r="E239">
        <v>35673.434512090003</v>
      </c>
      <c r="F239">
        <v>1856.55</v>
      </c>
      <c r="G239">
        <v>-47.349496025708099</v>
      </c>
      <c r="H239">
        <v>6.0179166099077701</v>
      </c>
      <c r="I239">
        <v>-16.765022060349601</v>
      </c>
      <c r="J239">
        <v>0.59333261675325599</v>
      </c>
      <c r="K239">
        <v>1842.36719256163</v>
      </c>
      <c r="L239">
        <v>1920.78685080694</v>
      </c>
      <c r="M239">
        <v>63.244967106477702</v>
      </c>
      <c r="N239">
        <v>0.49986176495831602</v>
      </c>
      <c r="O239">
        <v>30.925641647141099</v>
      </c>
      <c r="P239">
        <v>12.422792781882</v>
      </c>
      <c r="Q239">
        <v>-6.1838463839385002E-2</v>
      </c>
    </row>
    <row r="240" spans="1:17" x14ac:dyDescent="0.3">
      <c r="A240" t="s">
        <v>576</v>
      </c>
      <c r="B240" t="s">
        <v>577</v>
      </c>
      <c r="C240" t="s">
        <v>3170</v>
      </c>
      <c r="D240" t="s">
        <v>412</v>
      </c>
      <c r="E240">
        <v>35612.9345556099</v>
      </c>
      <c r="F240">
        <v>1922.75</v>
      </c>
      <c r="G240">
        <v>38.431461957647699</v>
      </c>
      <c r="H240">
        <v>14.3610614979325</v>
      </c>
      <c r="I240">
        <v>71.407345044147903</v>
      </c>
      <c r="J240">
        <v>1.8738051575933199</v>
      </c>
      <c r="K240">
        <v>1606.5081864083199</v>
      </c>
      <c r="L240">
        <v>1296.4180544588</v>
      </c>
      <c r="M240">
        <v>76.269103112545395</v>
      </c>
      <c r="N240">
        <v>0.86051260276647001</v>
      </c>
      <c r="O240">
        <v>1.0791834611883999</v>
      </c>
      <c r="P240">
        <v>100.057226095099</v>
      </c>
      <c r="Q240">
        <v>0.12344710735994099</v>
      </c>
    </row>
    <row r="241" spans="1:17" x14ac:dyDescent="0.3">
      <c r="A241" t="s">
        <v>578</v>
      </c>
      <c r="B241" t="s">
        <v>579</v>
      </c>
      <c r="C241" t="s">
        <v>3170</v>
      </c>
      <c r="D241" t="s">
        <v>234</v>
      </c>
      <c r="E241">
        <v>35551.037710880002</v>
      </c>
      <c r="F241">
        <v>7026.55</v>
      </c>
      <c r="G241">
        <v>135.58286514331101</v>
      </c>
      <c r="H241">
        <v>15.660650862195901</v>
      </c>
      <c r="I241">
        <v>-17.289791417700901</v>
      </c>
      <c r="J241">
        <v>-3.9270613272009198</v>
      </c>
      <c r="K241">
        <v>6654.8749674742603</v>
      </c>
      <c r="L241">
        <v>5904.7786511275299</v>
      </c>
      <c r="M241">
        <v>54.552714074079397</v>
      </c>
      <c r="N241">
        <v>0.79621833410059895</v>
      </c>
      <c r="O241">
        <v>38.856907016957102</v>
      </c>
      <c r="P241">
        <v>185.49864900554601</v>
      </c>
      <c r="Q241">
        <v>0.150323898805902</v>
      </c>
    </row>
    <row r="242" spans="1:17" x14ac:dyDescent="0.3">
      <c r="A242" t="s">
        <v>580</v>
      </c>
      <c r="B242" t="s">
        <v>581</v>
      </c>
      <c r="C242" t="s">
        <v>3179</v>
      </c>
      <c r="D242" t="s">
        <v>111</v>
      </c>
      <c r="E242">
        <v>35031.030872830001</v>
      </c>
      <c r="F242">
        <v>331.15</v>
      </c>
      <c r="G242">
        <v>21.141704633514198</v>
      </c>
      <c r="H242">
        <v>1.41738887378745</v>
      </c>
      <c r="I242">
        <v>43.833650164985599</v>
      </c>
      <c r="J242">
        <v>4.2241065012535</v>
      </c>
      <c r="K242">
        <v>317.07196190489901</v>
      </c>
      <c r="L242">
        <v>281.13273576407602</v>
      </c>
      <c r="M242">
        <v>67.670043283523597</v>
      </c>
      <c r="N242">
        <v>0.98373633863266596</v>
      </c>
      <c r="O242">
        <v>5.3601087120640196</v>
      </c>
      <c r="P242">
        <v>66.616352201257797</v>
      </c>
      <c r="Q242">
        <v>3.6961215869208003E-2</v>
      </c>
    </row>
    <row r="243" spans="1:17" x14ac:dyDescent="0.3">
      <c r="A243" t="s">
        <v>582</v>
      </c>
      <c r="B243" t="s">
        <v>583</v>
      </c>
      <c r="C243" t="s">
        <v>3176</v>
      </c>
      <c r="D243" t="s">
        <v>206</v>
      </c>
      <c r="E243">
        <v>34517.256270719998</v>
      </c>
      <c r="F243">
        <v>2439.1</v>
      </c>
      <c r="G243">
        <v>22.145869126378798</v>
      </c>
      <c r="H243">
        <v>-5.0412757956812699</v>
      </c>
      <c r="I243">
        <v>20.284855650375199</v>
      </c>
      <c r="J243">
        <v>-3.71838581800051</v>
      </c>
      <c r="K243">
        <v>2499.1357568144499</v>
      </c>
      <c r="L243">
        <v>2199.7074583081999</v>
      </c>
      <c r="M243">
        <v>37.9905718131659</v>
      </c>
      <c r="N243">
        <v>0.58646969968099405</v>
      </c>
      <c r="O243">
        <v>25.509409208314501</v>
      </c>
      <c r="P243">
        <v>58.377974741079797</v>
      </c>
      <c r="Q243">
        <v>3.3081160918976997E-2</v>
      </c>
    </row>
    <row r="244" spans="1:17" x14ac:dyDescent="0.3">
      <c r="A244" t="s">
        <v>584</v>
      </c>
      <c r="B244" t="s">
        <v>585</v>
      </c>
      <c r="C244" t="s">
        <v>3172</v>
      </c>
      <c r="D244" t="s">
        <v>173</v>
      </c>
      <c r="E244">
        <v>34398.3825</v>
      </c>
      <c r="F244">
        <v>751.95</v>
      </c>
      <c r="G244">
        <v>11.0581789975038</v>
      </c>
      <c r="H244">
        <v>-5.4964256959875897</v>
      </c>
      <c r="I244">
        <v>60.759907631106401</v>
      </c>
      <c r="J244">
        <v>-6.9167666371807499</v>
      </c>
      <c r="K244">
        <v>781.66093145431898</v>
      </c>
      <c r="L244">
        <v>636.73669630922302</v>
      </c>
      <c r="M244">
        <v>27.448267736104501</v>
      </c>
      <c r="N244">
        <v>0.56140094180793698</v>
      </c>
      <c r="O244">
        <v>14.369306469845</v>
      </c>
      <c r="P244">
        <v>80.280508271397693</v>
      </c>
      <c r="Q244">
        <v>1.1092403109502E-2</v>
      </c>
    </row>
    <row r="245" spans="1:17" x14ac:dyDescent="0.3">
      <c r="A245" t="s">
        <v>586</v>
      </c>
      <c r="B245" t="s">
        <v>587</v>
      </c>
      <c r="C245" t="s">
        <v>3180</v>
      </c>
      <c r="D245" t="s">
        <v>588</v>
      </c>
      <c r="E245">
        <v>34383.357224550004</v>
      </c>
      <c r="F245">
        <v>1259.75</v>
      </c>
      <c r="G245">
        <v>-11.124508301822001</v>
      </c>
      <c r="H245">
        <v>-9.9164051000947104</v>
      </c>
      <c r="I245">
        <v>5.28035363433822</v>
      </c>
      <c r="J245">
        <v>-0.93643353131975304</v>
      </c>
      <c r="K245">
        <v>1280.09016291429</v>
      </c>
      <c r="L245">
        <v>1198.1939771760201</v>
      </c>
      <c r="M245">
        <v>45.484581717439497</v>
      </c>
      <c r="N245">
        <v>0.95783660119866099</v>
      </c>
      <c r="O245">
        <v>14.4036515181583</v>
      </c>
      <c r="P245">
        <v>27.241048431897301</v>
      </c>
      <c r="Q245">
        <v>0.111014320962117</v>
      </c>
    </row>
    <row r="246" spans="1:17" hidden="1" x14ac:dyDescent="0.3">
      <c r="A246" t="s">
        <v>589</v>
      </c>
      <c r="B246" t="s">
        <v>590</v>
      </c>
      <c r="C246" t="s">
        <v>3185</v>
      </c>
      <c r="D246" t="s">
        <v>40</v>
      </c>
      <c r="E246">
        <v>34325.7028708</v>
      </c>
      <c r="F246">
        <v>371.25</v>
      </c>
      <c r="G246">
        <v>-4.3862071964062102</v>
      </c>
      <c r="H246">
        <v>0.74485604608715905</v>
      </c>
      <c r="I246">
        <v>6.0651786159048502</v>
      </c>
      <c r="J246">
        <v>-5.4890842251186998</v>
      </c>
      <c r="K246">
        <v>358.18131639051199</v>
      </c>
      <c r="M246">
        <v>46.0346099875077</v>
      </c>
      <c r="N246">
        <v>0.86783737220502999</v>
      </c>
      <c r="O246">
        <v>9.7373737373737299</v>
      </c>
      <c r="P246">
        <v>33.279483037156702</v>
      </c>
    </row>
    <row r="247" spans="1:17" x14ac:dyDescent="0.3">
      <c r="A247" t="s">
        <v>591</v>
      </c>
      <c r="B247" t="s">
        <v>592</v>
      </c>
      <c r="C247" t="s">
        <v>3182</v>
      </c>
      <c r="D247" t="s">
        <v>211</v>
      </c>
      <c r="E247">
        <v>34138.543910250002</v>
      </c>
      <c r="F247">
        <v>5309.25</v>
      </c>
      <c r="G247">
        <v>128.717003537989</v>
      </c>
      <c r="H247">
        <v>7.3505302208172596</v>
      </c>
      <c r="I247">
        <v>88.719980648518401</v>
      </c>
      <c r="J247">
        <v>12.6596012614049</v>
      </c>
      <c r="K247">
        <v>4550.6818306179903</v>
      </c>
      <c r="L247">
        <v>3466.2471360715799</v>
      </c>
      <c r="M247">
        <v>76.496530920073994</v>
      </c>
      <c r="N247">
        <v>2.4521860160897999</v>
      </c>
      <c r="O247">
        <v>3.7585346329519198</v>
      </c>
      <c r="P247">
        <v>167.32037661749101</v>
      </c>
    </row>
    <row r="248" spans="1:17" x14ac:dyDescent="0.3">
      <c r="A248" t="s">
        <v>593</v>
      </c>
      <c r="B248" t="s">
        <v>594</v>
      </c>
      <c r="C248" t="s">
        <v>3170</v>
      </c>
      <c r="D248" t="s">
        <v>553</v>
      </c>
      <c r="E248">
        <v>34126.316820749998</v>
      </c>
      <c r="F248">
        <v>4728.6499999999996</v>
      </c>
      <c r="G248">
        <v>-2.9131748547690499</v>
      </c>
      <c r="H248">
        <v>1.3339935994639101</v>
      </c>
      <c r="I248">
        <v>-24.732750390005599</v>
      </c>
      <c r="J248">
        <v>-0.284332877006996</v>
      </c>
      <c r="K248">
        <v>4481.4812021623102</v>
      </c>
      <c r="L248">
        <v>4342.2541362927304</v>
      </c>
      <c r="M248">
        <v>64.832964938619398</v>
      </c>
      <c r="N248">
        <v>0.60131121039281199</v>
      </c>
      <c r="O248">
        <v>11.4165776701595</v>
      </c>
      <c r="P248">
        <v>29.173382140027801</v>
      </c>
      <c r="Q248">
        <v>3.9842394794166E-2</v>
      </c>
    </row>
    <row r="249" spans="1:17" hidden="1" x14ac:dyDescent="0.3">
      <c r="A249" t="s">
        <v>595</v>
      </c>
      <c r="B249" t="s">
        <v>596</v>
      </c>
      <c r="C249" t="s">
        <v>3185</v>
      </c>
      <c r="D249" t="s">
        <v>111</v>
      </c>
      <c r="E249">
        <v>34045.501882174998</v>
      </c>
      <c r="F249">
        <v>641.1</v>
      </c>
      <c r="G249">
        <v>-31.305377898113399</v>
      </c>
      <c r="H249">
        <v>-1.5139267261456499</v>
      </c>
      <c r="I249">
        <v>-20.8539920858024</v>
      </c>
      <c r="J249">
        <v>3.5727911973562398</v>
      </c>
      <c r="M249">
        <v>65.186409252794107</v>
      </c>
      <c r="O249">
        <v>10.3883949461862</v>
      </c>
      <c r="P249">
        <v>9.1048332198774702</v>
      </c>
    </row>
    <row r="250" spans="1:17" x14ac:dyDescent="0.3">
      <c r="A250" t="s">
        <v>597</v>
      </c>
      <c r="B250" t="s">
        <v>598</v>
      </c>
      <c r="C250" t="s">
        <v>3177</v>
      </c>
      <c r="D250" t="s">
        <v>178</v>
      </c>
      <c r="E250">
        <v>33490.980635945001</v>
      </c>
      <c r="F250">
        <v>189.38</v>
      </c>
      <c r="G250">
        <v>71.663895491881107</v>
      </c>
      <c r="H250">
        <v>4.2875187933740397</v>
      </c>
      <c r="I250">
        <v>20.888306285376601</v>
      </c>
      <c r="J250">
        <v>3.9161810835170501</v>
      </c>
      <c r="K250">
        <v>180.45354206668799</v>
      </c>
      <c r="L250">
        <v>163.01601337548101</v>
      </c>
      <c r="M250">
        <v>61.348727932902896</v>
      </c>
      <c r="N250">
        <v>0.63948700441686401</v>
      </c>
      <c r="O250">
        <v>10.360122505016299</v>
      </c>
      <c r="P250">
        <v>113.747178329571</v>
      </c>
      <c r="Q250">
        <v>6.9098045257133006E-2</v>
      </c>
    </row>
    <row r="251" spans="1:17" x14ac:dyDescent="0.3">
      <c r="A251" t="s">
        <v>599</v>
      </c>
      <c r="B251" t="s">
        <v>600</v>
      </c>
      <c r="C251" t="s">
        <v>3168</v>
      </c>
      <c r="D251" t="s">
        <v>18</v>
      </c>
      <c r="E251">
        <v>33471.131443145998</v>
      </c>
      <c r="F251">
        <v>189.49</v>
      </c>
      <c r="G251">
        <v>74.491002958654207</v>
      </c>
      <c r="H251">
        <v>-10.485541332136499</v>
      </c>
      <c r="I251">
        <v>-25.8340940709896</v>
      </c>
      <c r="J251">
        <v>-4.4545143027347702</v>
      </c>
      <c r="K251">
        <v>206.72522511357101</v>
      </c>
      <c r="L251">
        <v>191.84506392545501</v>
      </c>
      <c r="M251">
        <v>34.8166826110944</v>
      </c>
      <c r="N251">
        <v>0.28292144510739098</v>
      </c>
      <c r="O251">
        <v>52.646577655812898</v>
      </c>
      <c r="P251">
        <v>109.381215469613</v>
      </c>
      <c r="Q251">
        <v>0.124287382174256</v>
      </c>
    </row>
    <row r="252" spans="1:17" x14ac:dyDescent="0.3">
      <c r="A252" t="s">
        <v>601</v>
      </c>
      <c r="B252" t="s">
        <v>602</v>
      </c>
      <c r="C252" t="s">
        <v>3176</v>
      </c>
      <c r="D252" t="s">
        <v>400</v>
      </c>
      <c r="E252">
        <v>33450.766825819999</v>
      </c>
      <c r="F252">
        <v>526.35</v>
      </c>
      <c r="G252">
        <v>15.383950565130201</v>
      </c>
      <c r="H252">
        <v>4.0234840142749499</v>
      </c>
      <c r="I252">
        <v>-0.359857017208906</v>
      </c>
      <c r="J252">
        <v>1.7953763074214799</v>
      </c>
      <c r="K252">
        <v>511.26514612273098</v>
      </c>
      <c r="L252">
        <v>484.48273409494101</v>
      </c>
      <c r="M252">
        <v>69.778289410902204</v>
      </c>
      <c r="N252">
        <v>0.58561688466198203</v>
      </c>
      <c r="O252">
        <v>7.9224850384724803</v>
      </c>
      <c r="P252">
        <v>44.205479452054703</v>
      </c>
      <c r="Q252">
        <v>0.114939945932517</v>
      </c>
    </row>
    <row r="253" spans="1:17" x14ac:dyDescent="0.3">
      <c r="A253" t="s">
        <v>603</v>
      </c>
      <c r="B253" t="s">
        <v>604</v>
      </c>
      <c r="C253" t="s">
        <v>3170</v>
      </c>
      <c r="D253" t="s">
        <v>24</v>
      </c>
      <c r="E253">
        <v>33363.207856749999</v>
      </c>
      <c r="F253">
        <v>205.28</v>
      </c>
      <c r="G253">
        <v>-42.465616575729698</v>
      </c>
      <c r="H253">
        <v>5.3661627871512998</v>
      </c>
      <c r="I253">
        <v>-2.0628724390911599</v>
      </c>
      <c r="J253">
        <v>4.4111643611090203</v>
      </c>
      <c r="K253">
        <v>199.37659916555199</v>
      </c>
      <c r="L253">
        <v>204.59530189458701</v>
      </c>
      <c r="M253">
        <v>63.992302403932499</v>
      </c>
      <c r="N253">
        <v>0.85947942334735306</v>
      </c>
      <c r="O253">
        <v>28.166406858924301</v>
      </c>
      <c r="P253">
        <v>21.359739875849801</v>
      </c>
      <c r="Q253">
        <v>-7.0632987263582997E-2</v>
      </c>
    </row>
    <row r="254" spans="1:17" x14ac:dyDescent="0.3">
      <c r="A254" t="s">
        <v>605</v>
      </c>
      <c r="B254" t="s">
        <v>606</v>
      </c>
      <c r="C254" t="s">
        <v>3182</v>
      </c>
      <c r="D254" t="s">
        <v>166</v>
      </c>
      <c r="E254">
        <v>32723.925204415998</v>
      </c>
      <c r="F254">
        <v>240.36</v>
      </c>
      <c r="G254">
        <v>363.44823846178502</v>
      </c>
      <c r="H254">
        <v>14.5407311266903</v>
      </c>
      <c r="I254">
        <v>90.864623220090706</v>
      </c>
      <c r="J254">
        <v>10.370311974902</v>
      </c>
      <c r="K254">
        <v>202.518743339477</v>
      </c>
      <c r="L254">
        <v>149.09163472734701</v>
      </c>
      <c r="M254">
        <v>82.070989858130901</v>
      </c>
      <c r="N254">
        <v>0.80490497896671698</v>
      </c>
      <c r="O254">
        <v>5.7788317523714303</v>
      </c>
      <c r="P254">
        <v>410.86078639744898</v>
      </c>
      <c r="Q254">
        <v>0.20810636526644599</v>
      </c>
    </row>
    <row r="255" spans="1:17" x14ac:dyDescent="0.3">
      <c r="A255" t="s">
        <v>607</v>
      </c>
      <c r="B255" t="s">
        <v>608</v>
      </c>
      <c r="C255" t="s">
        <v>3176</v>
      </c>
      <c r="D255" t="s">
        <v>206</v>
      </c>
      <c r="E255">
        <v>32636.47857168</v>
      </c>
      <c r="F255">
        <v>17206.45</v>
      </c>
      <c r="G255">
        <v>-13.5253406935425</v>
      </c>
      <c r="H255">
        <v>5.53644392777157</v>
      </c>
      <c r="I255">
        <v>-6.2677825470997899</v>
      </c>
      <c r="J255">
        <v>6.5982436618472402</v>
      </c>
      <c r="K255">
        <v>15839.6401353075</v>
      </c>
      <c r="L255">
        <v>15148.014200982199</v>
      </c>
      <c r="M255">
        <v>82.958028269827693</v>
      </c>
      <c r="N255">
        <v>0.28179984499431199</v>
      </c>
      <c r="O255">
        <v>6.0648768339779604</v>
      </c>
      <c r="P255">
        <v>32.612331406551</v>
      </c>
      <c r="Q255">
        <v>9.2513551474941003E-2</v>
      </c>
    </row>
    <row r="256" spans="1:17" x14ac:dyDescent="0.3">
      <c r="A256" t="s">
        <v>609</v>
      </c>
      <c r="B256" t="s">
        <v>610</v>
      </c>
      <c r="C256" t="s">
        <v>3183</v>
      </c>
      <c r="D256" t="s">
        <v>135</v>
      </c>
      <c r="E256">
        <v>32617.391077550001</v>
      </c>
      <c r="F256">
        <v>1351.2</v>
      </c>
      <c r="G256">
        <v>95.907452173196901</v>
      </c>
      <c r="H256">
        <v>15.1925101429051</v>
      </c>
      <c r="I256">
        <v>42.795222721510598</v>
      </c>
      <c r="J256">
        <v>0.48041682757403897</v>
      </c>
      <c r="K256">
        <v>1240.8064917909601</v>
      </c>
      <c r="L256">
        <v>1081.4518739774201</v>
      </c>
      <c r="M256">
        <v>83.5307686959693</v>
      </c>
      <c r="N256">
        <v>1.2187067287265301</v>
      </c>
      <c r="O256">
        <v>7.5414446417998597</v>
      </c>
      <c r="P256">
        <v>139.150442477876</v>
      </c>
      <c r="Q256">
        <v>0.166331176362465</v>
      </c>
    </row>
    <row r="257" spans="1:17" x14ac:dyDescent="0.3">
      <c r="A257" t="s">
        <v>611</v>
      </c>
      <c r="B257" t="s">
        <v>612</v>
      </c>
      <c r="C257" t="s">
        <v>3187</v>
      </c>
      <c r="D257" t="s">
        <v>613</v>
      </c>
      <c r="E257">
        <v>32521.833265500001</v>
      </c>
      <c r="F257">
        <v>825.25</v>
      </c>
      <c r="G257">
        <v>13.3148590791606</v>
      </c>
      <c r="H257">
        <v>-1.6637782613349299</v>
      </c>
      <c r="I257">
        <v>24.342427348435098</v>
      </c>
      <c r="J257">
        <v>1.5625393809792401</v>
      </c>
      <c r="K257">
        <v>803.38611250439396</v>
      </c>
      <c r="L257">
        <v>713.80863199300302</v>
      </c>
      <c r="M257">
        <v>62.813736874876</v>
      </c>
      <c r="N257">
        <v>0.47909401253768102</v>
      </c>
      <c r="O257">
        <v>11.602544683429199</v>
      </c>
      <c r="P257">
        <v>45.3928823114869</v>
      </c>
      <c r="Q257">
        <v>4.8970530746104003E-2</v>
      </c>
    </row>
    <row r="258" spans="1:17" x14ac:dyDescent="0.3">
      <c r="A258" t="s">
        <v>614</v>
      </c>
      <c r="B258" t="s">
        <v>615</v>
      </c>
      <c r="C258" t="s">
        <v>3173</v>
      </c>
      <c r="D258" t="s">
        <v>46</v>
      </c>
      <c r="E258">
        <v>32266.799999999999</v>
      </c>
      <c r="F258">
        <v>176.35</v>
      </c>
      <c r="G258">
        <v>174.71615777002299</v>
      </c>
      <c r="H258">
        <v>-1.47687046643561</v>
      </c>
      <c r="I258">
        <v>42.903084181718597</v>
      </c>
      <c r="J258">
        <v>-0.94445610843549899</v>
      </c>
      <c r="K258">
        <v>176.55542114115701</v>
      </c>
      <c r="L258">
        <v>140.68694625949701</v>
      </c>
      <c r="M258">
        <v>47.1411270861784</v>
      </c>
      <c r="N258">
        <v>0.45500814663974998</v>
      </c>
      <c r="O258">
        <v>18.9396087326339</v>
      </c>
      <c r="P258">
        <v>211.02292768959401</v>
      </c>
      <c r="Q258">
        <v>0.14015784811923401</v>
      </c>
    </row>
    <row r="259" spans="1:17" hidden="1" x14ac:dyDescent="0.3">
      <c r="A259" t="s">
        <v>616</v>
      </c>
      <c r="B259" t="s">
        <v>617</v>
      </c>
      <c r="C259" t="s">
        <v>3185</v>
      </c>
      <c r="D259" t="s">
        <v>135</v>
      </c>
      <c r="E259">
        <v>32216.064643341</v>
      </c>
      <c r="F259">
        <v>390.73</v>
      </c>
      <c r="G259">
        <v>1.64269649374883</v>
      </c>
      <c r="H259">
        <v>-2.79058953487228</v>
      </c>
      <c r="I259">
        <v>-13.7304827953401</v>
      </c>
      <c r="J259">
        <v>-3.0930960543305699</v>
      </c>
      <c r="K259">
        <v>376.76745309931601</v>
      </c>
      <c r="L259">
        <v>358.024585975506</v>
      </c>
      <c r="M259">
        <v>56.330526885428</v>
      </c>
      <c r="N259">
        <v>1.66715217262722</v>
      </c>
      <c r="O259">
        <v>2.1165510710720898</v>
      </c>
      <c r="P259">
        <v>37.580985915492903</v>
      </c>
      <c r="Q259">
        <v>-0.123824141917355</v>
      </c>
    </row>
    <row r="260" spans="1:17" x14ac:dyDescent="0.3">
      <c r="A260" t="s">
        <v>618</v>
      </c>
      <c r="B260" t="s">
        <v>619</v>
      </c>
      <c r="C260" t="s">
        <v>3188</v>
      </c>
      <c r="D260" t="s">
        <v>620</v>
      </c>
      <c r="E260">
        <v>31985.455151999999</v>
      </c>
      <c r="F260">
        <v>2860.85</v>
      </c>
      <c r="G260">
        <v>147.63729186498</v>
      </c>
      <c r="H260">
        <v>31.895196883019899</v>
      </c>
      <c r="I260">
        <v>86.914717293606898</v>
      </c>
      <c r="J260">
        <v>18.013259090659901</v>
      </c>
      <c r="K260">
        <v>2347.7738403370299</v>
      </c>
      <c r="L260">
        <v>1902.0620692263701</v>
      </c>
      <c r="M260">
        <v>85.288951614508207</v>
      </c>
      <c r="N260">
        <v>2.04322101119664</v>
      </c>
      <c r="O260">
        <v>2.6425712637852401</v>
      </c>
      <c r="P260">
        <v>183.99761751129199</v>
      </c>
      <c r="Q260">
        <v>0.14432968823814499</v>
      </c>
    </row>
    <row r="261" spans="1:17" x14ac:dyDescent="0.3">
      <c r="A261" t="s">
        <v>621</v>
      </c>
      <c r="B261" t="s">
        <v>622</v>
      </c>
      <c r="C261" t="s">
        <v>3170</v>
      </c>
      <c r="D261" t="s">
        <v>206</v>
      </c>
      <c r="E261">
        <v>31422.27598798</v>
      </c>
      <c r="F261">
        <v>14260.7</v>
      </c>
      <c r="G261">
        <v>124.074821648677</v>
      </c>
      <c r="H261">
        <v>2.3887422956300699</v>
      </c>
      <c r="I261">
        <v>54.773006884387101</v>
      </c>
      <c r="J261">
        <v>-0.96388882616619198</v>
      </c>
      <c r="K261">
        <v>13475.293168902201</v>
      </c>
      <c r="L261">
        <v>10593.453767584</v>
      </c>
      <c r="M261">
        <v>57.108936008021999</v>
      </c>
      <c r="N261">
        <v>0.88748592769222401</v>
      </c>
      <c r="O261">
        <v>5.1140547097968403</v>
      </c>
      <c r="P261">
        <v>176.22829360890199</v>
      </c>
      <c r="Q261">
        <v>0.21377912858402701</v>
      </c>
    </row>
    <row r="262" spans="1:17" x14ac:dyDescent="0.3">
      <c r="A262" t="s">
        <v>623</v>
      </c>
      <c r="B262" t="s">
        <v>624</v>
      </c>
      <c r="C262" t="s">
        <v>3179</v>
      </c>
      <c r="D262" t="s">
        <v>625</v>
      </c>
      <c r="E262">
        <v>31256.192748759899</v>
      </c>
      <c r="F262">
        <v>1291.3</v>
      </c>
      <c r="G262">
        <v>-27.7726869305069</v>
      </c>
      <c r="H262">
        <v>12.254796677021501</v>
      </c>
      <c r="I262">
        <v>27.025820875122399</v>
      </c>
      <c r="J262">
        <v>0.110609507792339</v>
      </c>
      <c r="K262">
        <v>1173.7005402729701</v>
      </c>
      <c r="L262">
        <v>1123.03261387724</v>
      </c>
      <c r="M262">
        <v>67.006810697942498</v>
      </c>
      <c r="N262">
        <v>1.15912947107991</v>
      </c>
      <c r="O262">
        <v>15.2249670874312</v>
      </c>
      <c r="P262">
        <v>45.736696574685297</v>
      </c>
      <c r="Q262">
        <v>1.6806041865252998E-2</v>
      </c>
    </row>
    <row r="263" spans="1:17" x14ac:dyDescent="0.3">
      <c r="A263" t="s">
        <v>626</v>
      </c>
      <c r="B263" t="s">
        <v>627</v>
      </c>
      <c r="C263" t="s">
        <v>3170</v>
      </c>
      <c r="D263" t="s">
        <v>51</v>
      </c>
      <c r="E263">
        <v>31136.436182220001</v>
      </c>
      <c r="F263">
        <v>394</v>
      </c>
      <c r="G263">
        <v>-21.518278192198402</v>
      </c>
      <c r="H263">
        <v>8.0921955377461305</v>
      </c>
      <c r="I263">
        <v>-31.7041147657464</v>
      </c>
      <c r="J263">
        <v>2.62412556038589</v>
      </c>
      <c r="K263">
        <v>394.38104498633197</v>
      </c>
      <c r="L263">
        <v>415.40609811161198</v>
      </c>
      <c r="M263">
        <v>65.769682880185698</v>
      </c>
      <c r="N263">
        <v>0.52225839190413004</v>
      </c>
      <c r="O263">
        <v>31.903553299492302</v>
      </c>
      <c r="P263">
        <v>17.1573000297353</v>
      </c>
      <c r="Q263">
        <v>8.6177394721218006E-2</v>
      </c>
    </row>
    <row r="264" spans="1:17" x14ac:dyDescent="0.3">
      <c r="A264" t="s">
        <v>628</v>
      </c>
      <c r="B264" t="s">
        <v>629</v>
      </c>
      <c r="C264" t="s">
        <v>3174</v>
      </c>
      <c r="D264" t="s">
        <v>54</v>
      </c>
      <c r="E264">
        <v>30944.492372475001</v>
      </c>
      <c r="F264">
        <v>1865.45</v>
      </c>
      <c r="G264">
        <v>-15.7801570684084</v>
      </c>
      <c r="H264">
        <v>-6.8777043010766103</v>
      </c>
      <c r="I264">
        <v>-10.8361727332216</v>
      </c>
      <c r="J264">
        <v>-3.7590977236579901</v>
      </c>
      <c r="K264">
        <v>1917.3535804671501</v>
      </c>
      <c r="L264">
        <v>1839.5925233118001</v>
      </c>
      <c r="M264">
        <v>42.532083631699301</v>
      </c>
      <c r="N264">
        <v>0.68580719117370004</v>
      </c>
      <c r="O264">
        <v>19.057063979200699</v>
      </c>
      <c r="P264">
        <v>26.466899427137999</v>
      </c>
      <c r="Q264">
        <v>-0.112595795200678</v>
      </c>
    </row>
    <row r="265" spans="1:17" x14ac:dyDescent="0.3">
      <c r="A265" t="s">
        <v>630</v>
      </c>
      <c r="B265" t="s">
        <v>631</v>
      </c>
      <c r="C265" t="s">
        <v>3174</v>
      </c>
      <c r="D265" t="s">
        <v>54</v>
      </c>
      <c r="E265">
        <v>30751.446684800001</v>
      </c>
      <c r="F265">
        <v>1208</v>
      </c>
      <c r="G265">
        <v>92.183481285046895</v>
      </c>
      <c r="H265">
        <v>17.089380631184799</v>
      </c>
      <c r="I265">
        <v>80.2583603799918</v>
      </c>
      <c r="J265">
        <v>-1.54916072381669</v>
      </c>
      <c r="K265">
        <v>1004.40494663494</v>
      </c>
      <c r="L265">
        <v>783.25460434529202</v>
      </c>
      <c r="M265">
        <v>80.701357906111696</v>
      </c>
      <c r="N265">
        <v>0.83465984877140398</v>
      </c>
      <c r="O265">
        <v>4.0562913907284699</v>
      </c>
      <c r="P265">
        <v>133.20463320463301</v>
      </c>
      <c r="Q265">
        <v>9.6726866026404998E-2</v>
      </c>
    </row>
    <row r="266" spans="1:17" x14ac:dyDescent="0.3">
      <c r="A266" t="s">
        <v>632</v>
      </c>
      <c r="B266" t="s">
        <v>633</v>
      </c>
      <c r="C266" t="s">
        <v>3176</v>
      </c>
      <c r="D266" t="s">
        <v>535</v>
      </c>
      <c r="E266">
        <v>30735.542343263998</v>
      </c>
      <c r="F266">
        <v>69.930000000000007</v>
      </c>
      <c r="G266">
        <v>-18.207815009400701</v>
      </c>
      <c r="H266">
        <v>-3.2749383290259599</v>
      </c>
      <c r="I266">
        <v>-2.92100139826948</v>
      </c>
      <c r="J266">
        <v>-2.0235849691626999</v>
      </c>
      <c r="K266">
        <v>71.017216068217706</v>
      </c>
      <c r="L266">
        <v>68.348264096888499</v>
      </c>
      <c r="M266">
        <v>42.0324341618199</v>
      </c>
      <c r="N266">
        <v>0.410090746937467</v>
      </c>
      <c r="O266">
        <v>14.400114400114299</v>
      </c>
      <c r="P266">
        <v>20.881590319792501</v>
      </c>
      <c r="Q266">
        <v>3.1657609455111001E-2</v>
      </c>
    </row>
    <row r="267" spans="1:17" x14ac:dyDescent="0.3">
      <c r="A267" t="s">
        <v>634</v>
      </c>
      <c r="B267" t="s">
        <v>635</v>
      </c>
      <c r="C267" t="s">
        <v>3181</v>
      </c>
      <c r="D267" t="s">
        <v>417</v>
      </c>
      <c r="E267">
        <v>30599.926914420001</v>
      </c>
      <c r="F267">
        <v>421.35</v>
      </c>
      <c r="G267">
        <v>-27.148333099398901</v>
      </c>
      <c r="H267">
        <v>-4.9096074106046999</v>
      </c>
      <c r="I267">
        <v>-20.6686100842199</v>
      </c>
      <c r="J267">
        <v>-0.84251227046464505</v>
      </c>
      <c r="K267">
        <v>412.54044269205798</v>
      </c>
      <c r="L267">
        <v>415.907495504743</v>
      </c>
      <c r="M267">
        <v>46.4837743531928</v>
      </c>
      <c r="N267">
        <v>0.54669490524539199</v>
      </c>
      <c r="O267">
        <v>15.818203393853</v>
      </c>
      <c r="P267">
        <v>18.958215697346098</v>
      </c>
      <c r="Q267">
        <v>-7.2742504917760006E-2</v>
      </c>
    </row>
    <row r="268" spans="1:17" x14ac:dyDescent="0.3">
      <c r="A268" t="s">
        <v>636</v>
      </c>
      <c r="B268" t="s">
        <v>637</v>
      </c>
      <c r="C268" t="s">
        <v>3177</v>
      </c>
      <c r="D268" t="s">
        <v>638</v>
      </c>
      <c r="E268">
        <v>30451.586389799999</v>
      </c>
      <c r="F268">
        <v>322.95</v>
      </c>
      <c r="G268">
        <v>79.533352047691807</v>
      </c>
      <c r="H268">
        <v>0.42542211571768901</v>
      </c>
      <c r="I268">
        <v>4.6859388977334504</v>
      </c>
      <c r="J268">
        <v>1.3504842398327499</v>
      </c>
      <c r="K268">
        <v>319.06635339579498</v>
      </c>
      <c r="L268">
        <v>291.02428775006598</v>
      </c>
      <c r="M268">
        <v>49.614547689825002</v>
      </c>
      <c r="N268">
        <v>0.55462709733858295</v>
      </c>
      <c r="O268">
        <v>28.750580585229901</v>
      </c>
      <c r="P268">
        <v>138.075930704017</v>
      </c>
      <c r="Q268">
        <v>0.103449360236942</v>
      </c>
    </row>
    <row r="269" spans="1:17" x14ac:dyDescent="0.3">
      <c r="A269" t="s">
        <v>639</v>
      </c>
      <c r="B269" t="s">
        <v>640</v>
      </c>
      <c r="C269" t="s">
        <v>3174</v>
      </c>
      <c r="D269" t="s">
        <v>279</v>
      </c>
      <c r="E269">
        <v>30165.927420059899</v>
      </c>
      <c r="F269">
        <v>1131.5</v>
      </c>
      <c r="G269">
        <v>36.7920585950461</v>
      </c>
      <c r="H269">
        <v>1.27389104470582</v>
      </c>
      <c r="I269">
        <v>-19.785203936812401</v>
      </c>
      <c r="J269">
        <v>-1.2884388585586199</v>
      </c>
      <c r="K269">
        <v>1157.5365896313101</v>
      </c>
      <c r="L269">
        <v>1136.22864119167</v>
      </c>
      <c r="M269">
        <v>51.205155939746902</v>
      </c>
      <c r="N269">
        <v>1.2455700774062699</v>
      </c>
      <c r="O269">
        <v>33.7958462218294</v>
      </c>
      <c r="P269">
        <v>67.381656804733694</v>
      </c>
    </row>
    <row r="270" spans="1:17" x14ac:dyDescent="0.3">
      <c r="A270" t="s">
        <v>641</v>
      </c>
      <c r="B270" t="s">
        <v>642</v>
      </c>
      <c r="C270" t="s">
        <v>3174</v>
      </c>
      <c r="D270" t="s">
        <v>54</v>
      </c>
      <c r="E270">
        <v>30098.750253951999</v>
      </c>
      <c r="F270">
        <v>228.71</v>
      </c>
      <c r="G270">
        <v>100.623761660013</v>
      </c>
      <c r="H270">
        <v>20.9721240778021</v>
      </c>
      <c r="I270">
        <v>80.471217026134099</v>
      </c>
      <c r="J270">
        <v>-1.1364755376031399</v>
      </c>
      <c r="K270">
        <v>189.09981347105</v>
      </c>
      <c r="L270">
        <v>154.10210240206601</v>
      </c>
      <c r="M270">
        <v>68.124971926040004</v>
      </c>
      <c r="N270">
        <v>2.96722675649825</v>
      </c>
      <c r="O270">
        <v>6.6809496742599803</v>
      </c>
      <c r="P270">
        <v>161.38285714285701</v>
      </c>
    </row>
    <row r="271" spans="1:17" x14ac:dyDescent="0.3">
      <c r="A271" t="s">
        <v>643</v>
      </c>
      <c r="B271" t="s">
        <v>644</v>
      </c>
      <c r="C271" t="s">
        <v>3174</v>
      </c>
      <c r="D271" t="s">
        <v>54</v>
      </c>
      <c r="E271">
        <v>29867.77349064</v>
      </c>
      <c r="F271">
        <v>1900.95</v>
      </c>
      <c r="G271">
        <v>2.3262302538213899</v>
      </c>
      <c r="H271">
        <v>-6.7851757283840799</v>
      </c>
      <c r="I271">
        <v>2.7397870067472199</v>
      </c>
      <c r="J271">
        <v>-2.3960465851752799</v>
      </c>
      <c r="K271">
        <v>1891.98544299788</v>
      </c>
      <c r="L271">
        <v>1725.2334504277101</v>
      </c>
      <c r="M271">
        <v>51.338948813198598</v>
      </c>
      <c r="N271">
        <v>0.89362159462152002</v>
      </c>
      <c r="O271">
        <v>6.7887109077040302</v>
      </c>
      <c r="P271">
        <v>52.754228775764297</v>
      </c>
      <c r="Q271">
        <v>8.7971531772916001E-2</v>
      </c>
    </row>
    <row r="272" spans="1:17" x14ac:dyDescent="0.3">
      <c r="A272" t="s">
        <v>645</v>
      </c>
      <c r="B272" t="s">
        <v>646</v>
      </c>
      <c r="C272" t="s">
        <v>3184</v>
      </c>
      <c r="D272" t="s">
        <v>282</v>
      </c>
      <c r="E272">
        <v>29539.444656479998</v>
      </c>
      <c r="F272">
        <v>592.35</v>
      </c>
      <c r="G272">
        <v>13.9954520710743</v>
      </c>
      <c r="H272">
        <v>6.8022168552849198</v>
      </c>
      <c r="I272">
        <v>57.237281120272897</v>
      </c>
      <c r="J272">
        <v>8.4827528242003201</v>
      </c>
      <c r="K272">
        <v>524.56161693875094</v>
      </c>
      <c r="L272">
        <v>461.35442828604403</v>
      </c>
      <c r="M272">
        <v>68.928938368668895</v>
      </c>
      <c r="N272">
        <v>1.72468919648275</v>
      </c>
      <c r="O272">
        <v>6.0690470161221999</v>
      </c>
      <c r="P272">
        <v>76.242189824457</v>
      </c>
      <c r="Q272">
        <v>2.4344871833707999E-2</v>
      </c>
    </row>
    <row r="273" spans="1:17" x14ac:dyDescent="0.3">
      <c r="A273" t="s">
        <v>647</v>
      </c>
      <c r="B273" t="s">
        <v>648</v>
      </c>
      <c r="C273" t="s">
        <v>3170</v>
      </c>
      <c r="D273" t="s">
        <v>546</v>
      </c>
      <c r="E273">
        <v>29536.114385254899</v>
      </c>
      <c r="F273">
        <v>1061.5</v>
      </c>
      <c r="G273">
        <v>28.153142069898301</v>
      </c>
      <c r="H273">
        <v>33.067183305681802</v>
      </c>
      <c r="I273">
        <v>54.663211554068099</v>
      </c>
      <c r="J273">
        <v>9.36005150374951</v>
      </c>
      <c r="K273">
        <v>909.44431160860904</v>
      </c>
      <c r="L273">
        <v>790.31242139203005</v>
      </c>
      <c r="M273">
        <v>80.883110681654003</v>
      </c>
      <c r="N273">
        <v>1.5670753843479599</v>
      </c>
      <c r="O273">
        <v>13.254828073480899</v>
      </c>
      <c r="P273">
        <v>75.745033112582703</v>
      </c>
      <c r="Q273">
        <v>7.3502805371168004E-2</v>
      </c>
    </row>
    <row r="274" spans="1:17" x14ac:dyDescent="0.3">
      <c r="A274" t="s">
        <v>649</v>
      </c>
      <c r="B274" t="s">
        <v>650</v>
      </c>
      <c r="C274" t="s">
        <v>3176</v>
      </c>
      <c r="D274" t="s">
        <v>206</v>
      </c>
      <c r="E274">
        <v>29507.276357250001</v>
      </c>
      <c r="F274">
        <v>1380.05</v>
      </c>
      <c r="G274">
        <v>-14.5588023298204</v>
      </c>
      <c r="H274">
        <v>-1.4470707945348</v>
      </c>
      <c r="I274">
        <v>19.769289730533099</v>
      </c>
      <c r="J274">
        <v>-0.34547374143284998</v>
      </c>
      <c r="K274">
        <v>1354.56869681541</v>
      </c>
      <c r="L274">
        <v>1257.99426063838</v>
      </c>
      <c r="M274">
        <v>70.678550897284595</v>
      </c>
      <c r="N274">
        <v>0.49173939654197701</v>
      </c>
      <c r="O274">
        <v>9.1228578674685803</v>
      </c>
      <c r="P274">
        <v>37.585364637854497</v>
      </c>
      <c r="Q274">
        <v>3.338900976597E-2</v>
      </c>
    </row>
    <row r="275" spans="1:17" x14ac:dyDescent="0.3">
      <c r="A275" t="s">
        <v>651</v>
      </c>
      <c r="B275" t="s">
        <v>652</v>
      </c>
      <c r="C275" t="s">
        <v>3184</v>
      </c>
      <c r="D275" t="s">
        <v>161</v>
      </c>
      <c r="E275">
        <v>29427.093069400002</v>
      </c>
      <c r="F275">
        <v>6830.3</v>
      </c>
      <c r="G275">
        <v>127.38619847168199</v>
      </c>
      <c r="H275">
        <v>-1.34765910156016</v>
      </c>
      <c r="I275">
        <v>91.369795380325996</v>
      </c>
      <c r="J275">
        <v>-1.7284639102550501</v>
      </c>
      <c r="K275">
        <v>6279.2551369581297</v>
      </c>
      <c r="L275">
        <v>4721.3880386139699</v>
      </c>
      <c r="M275">
        <v>55.718310623532901</v>
      </c>
      <c r="N275">
        <v>0.27769293652642602</v>
      </c>
      <c r="O275">
        <v>16.391666544661199</v>
      </c>
      <c r="P275">
        <v>181.082304526748</v>
      </c>
      <c r="Q275">
        <v>6.7673947073984997E-2</v>
      </c>
    </row>
    <row r="276" spans="1:17" x14ac:dyDescent="0.3">
      <c r="A276" t="s">
        <v>653</v>
      </c>
      <c r="B276" t="s">
        <v>654</v>
      </c>
      <c r="C276" t="s">
        <v>3184</v>
      </c>
      <c r="D276" t="s">
        <v>383</v>
      </c>
      <c r="E276">
        <v>29193.93354228</v>
      </c>
      <c r="F276">
        <v>6499.2</v>
      </c>
      <c r="G276">
        <v>-1.2075671302823501</v>
      </c>
      <c r="H276">
        <v>-0.64937592143153799</v>
      </c>
      <c r="I276">
        <v>12.7214849759535</v>
      </c>
      <c r="J276">
        <v>1.0047163373371799</v>
      </c>
      <c r="K276">
        <v>6393.3878060671695</v>
      </c>
      <c r="L276">
        <v>5893.3070344962198</v>
      </c>
      <c r="M276">
        <v>58.125258893354498</v>
      </c>
      <c r="N276">
        <v>0.717681008456313</v>
      </c>
      <c r="O276">
        <v>10.734398079763601</v>
      </c>
      <c r="P276">
        <v>35.037087826466298</v>
      </c>
      <c r="Q276">
        <v>-1.7161870599241999E-2</v>
      </c>
    </row>
    <row r="277" spans="1:17" x14ac:dyDescent="0.3">
      <c r="A277" t="s">
        <v>655</v>
      </c>
      <c r="B277" t="s">
        <v>656</v>
      </c>
      <c r="C277" t="s">
        <v>3180</v>
      </c>
      <c r="D277" t="s">
        <v>338</v>
      </c>
      <c r="E277">
        <v>29072.108873599998</v>
      </c>
      <c r="F277">
        <v>447.9</v>
      </c>
      <c r="G277">
        <v>21.046488817779199</v>
      </c>
      <c r="H277">
        <v>1.1625543552361499</v>
      </c>
      <c r="I277">
        <v>49.562256379853103</v>
      </c>
      <c r="J277">
        <v>-3.8429664459272401</v>
      </c>
      <c r="K277">
        <v>443.39318925646199</v>
      </c>
      <c r="L277">
        <v>377.12816123644097</v>
      </c>
      <c r="M277">
        <v>37.104519369562098</v>
      </c>
      <c r="N277">
        <v>0.61245397898908505</v>
      </c>
      <c r="O277">
        <v>8.0598347845501195</v>
      </c>
      <c r="P277">
        <v>71.444976076554994</v>
      </c>
      <c r="Q277">
        <v>-5.1162626841749999E-2</v>
      </c>
    </row>
    <row r="278" spans="1:17" x14ac:dyDescent="0.3">
      <c r="A278" t="s">
        <v>657</v>
      </c>
      <c r="B278" t="s">
        <v>658</v>
      </c>
      <c r="C278" t="s">
        <v>3172</v>
      </c>
      <c r="D278" t="s">
        <v>173</v>
      </c>
      <c r="E278">
        <v>28958.808200070001</v>
      </c>
      <c r="F278">
        <v>8884.0499999999993</v>
      </c>
      <c r="G278">
        <v>17.831431878871001</v>
      </c>
      <c r="H278">
        <v>10.9444104647324</v>
      </c>
      <c r="I278">
        <v>17.4315011162881</v>
      </c>
      <c r="J278">
        <v>-3.8650268133691901</v>
      </c>
      <c r="K278">
        <v>8291.3138450415299</v>
      </c>
      <c r="L278">
        <v>7219.8577911430502</v>
      </c>
      <c r="M278">
        <v>53.230538533516601</v>
      </c>
      <c r="N278">
        <v>1.4161936599285401</v>
      </c>
      <c r="O278">
        <v>6.8769311293835598</v>
      </c>
      <c r="P278">
        <v>49.286674508485902</v>
      </c>
      <c r="Q278">
        <v>2.2307949891042001E-2</v>
      </c>
    </row>
    <row r="279" spans="1:17" x14ac:dyDescent="0.3">
      <c r="A279" t="s">
        <v>659</v>
      </c>
      <c r="B279" t="s">
        <v>660</v>
      </c>
      <c r="C279" t="s">
        <v>3170</v>
      </c>
      <c r="D279" t="s">
        <v>553</v>
      </c>
      <c r="E279">
        <v>28872.305</v>
      </c>
      <c r="F279">
        <v>1444.7</v>
      </c>
      <c r="G279">
        <v>91.505719714186597</v>
      </c>
      <c r="H279">
        <v>2.4674244002223098</v>
      </c>
      <c r="I279">
        <v>55.985648492944698</v>
      </c>
      <c r="J279">
        <v>-2.55543074535173</v>
      </c>
      <c r="K279">
        <v>1314.4209780773599</v>
      </c>
      <c r="L279">
        <v>1073.56616561891</v>
      </c>
      <c r="M279">
        <v>44.393074231219501</v>
      </c>
      <c r="N279">
        <v>0.52990812095854201</v>
      </c>
      <c r="O279">
        <v>15.2073094760157</v>
      </c>
      <c r="P279">
        <v>128.954041204437</v>
      </c>
      <c r="Q279">
        <v>7.8095755101766001E-2</v>
      </c>
    </row>
    <row r="280" spans="1:17" x14ac:dyDescent="0.3">
      <c r="A280" t="s">
        <v>661</v>
      </c>
      <c r="B280" t="s">
        <v>662</v>
      </c>
      <c r="C280" t="s">
        <v>625</v>
      </c>
      <c r="D280" t="s">
        <v>625</v>
      </c>
      <c r="E280">
        <v>28785.866010000002</v>
      </c>
      <c r="F280">
        <v>869.6</v>
      </c>
      <c r="G280">
        <v>-7.4209520063889602</v>
      </c>
      <c r="H280">
        <v>-5.99618449197526</v>
      </c>
      <c r="I280">
        <v>-5.1824014287712403</v>
      </c>
      <c r="J280">
        <v>-4.8000104895705702</v>
      </c>
      <c r="K280">
        <v>859.29441801418704</v>
      </c>
      <c r="L280">
        <v>819.62891984838802</v>
      </c>
      <c r="M280">
        <v>41.221926530505797</v>
      </c>
      <c r="N280">
        <v>0.395399755976656</v>
      </c>
      <c r="O280">
        <v>16.059107635694499</v>
      </c>
      <c r="P280">
        <v>22.478873239436599</v>
      </c>
      <c r="Q280">
        <v>6.1995878953471001E-2</v>
      </c>
    </row>
    <row r="281" spans="1:17" x14ac:dyDescent="0.3">
      <c r="A281" t="s">
        <v>663</v>
      </c>
      <c r="B281" t="s">
        <v>664</v>
      </c>
      <c r="C281" t="s">
        <v>3182</v>
      </c>
      <c r="D281" t="s">
        <v>261</v>
      </c>
      <c r="E281">
        <v>28601.41456872</v>
      </c>
      <c r="F281">
        <v>1473.3</v>
      </c>
      <c r="G281">
        <v>-1.0070407683131199</v>
      </c>
      <c r="H281">
        <v>-8.6281811671850797</v>
      </c>
      <c r="I281">
        <v>19.919188427922101</v>
      </c>
      <c r="J281">
        <v>-2.59264371200597</v>
      </c>
      <c r="K281">
        <v>1569.92627623359</v>
      </c>
      <c r="L281">
        <v>1433.8057689126499</v>
      </c>
      <c r="M281">
        <v>39.641875666641099</v>
      </c>
      <c r="N281">
        <v>0.46105329279783303</v>
      </c>
      <c r="O281">
        <v>24.9677594515713</v>
      </c>
      <c r="P281">
        <v>43.652496099844001</v>
      </c>
      <c r="Q281">
        <v>5.2313718933114997E-2</v>
      </c>
    </row>
    <row r="282" spans="1:17" x14ac:dyDescent="0.3">
      <c r="A282" t="s">
        <v>665</v>
      </c>
      <c r="B282" t="s">
        <v>666</v>
      </c>
      <c r="C282" t="s">
        <v>3174</v>
      </c>
      <c r="D282" t="s">
        <v>54</v>
      </c>
      <c r="E282">
        <v>28344.1369275</v>
      </c>
      <c r="F282">
        <v>1577.75</v>
      </c>
      <c r="G282">
        <v>55.985432390504698</v>
      </c>
      <c r="H282">
        <v>4.6239405254696804</v>
      </c>
      <c r="I282">
        <v>51.004360622023</v>
      </c>
      <c r="J282">
        <v>0.108866253537081</v>
      </c>
      <c r="K282">
        <v>1427.7005780654099</v>
      </c>
      <c r="L282">
        <v>1135.1840314799299</v>
      </c>
      <c r="M282">
        <v>66.193445399712104</v>
      </c>
      <c r="N282">
        <v>0.75102029743531196</v>
      </c>
      <c r="O282">
        <v>3.8821106005387298</v>
      </c>
      <c r="P282">
        <v>117.86108809721</v>
      </c>
      <c r="Q282">
        <v>4.4949029461101998E-2</v>
      </c>
    </row>
    <row r="283" spans="1:17" x14ac:dyDescent="0.3">
      <c r="A283" t="s">
        <v>667</v>
      </c>
      <c r="B283" t="s">
        <v>668</v>
      </c>
      <c r="C283" t="s">
        <v>3184</v>
      </c>
      <c r="D283" t="s">
        <v>282</v>
      </c>
      <c r="E283">
        <v>28325.994133119999</v>
      </c>
      <c r="F283">
        <v>593.29999999999995</v>
      </c>
      <c r="G283">
        <v>121.601643133388</v>
      </c>
      <c r="H283">
        <v>19.304550980024199</v>
      </c>
      <c r="I283">
        <v>70.176873457929702</v>
      </c>
      <c r="J283">
        <v>7.15885111847963</v>
      </c>
      <c r="K283">
        <v>485.70534428767701</v>
      </c>
      <c r="L283">
        <v>379.823917674379</v>
      </c>
      <c r="M283">
        <v>82.975127635888597</v>
      </c>
      <c r="N283">
        <v>1.30204453656521</v>
      </c>
      <c r="O283">
        <v>1.07871228720715</v>
      </c>
      <c r="P283">
        <v>164.86607142857099</v>
      </c>
      <c r="Q283">
        <v>0.23534286382865999</v>
      </c>
    </row>
    <row r="284" spans="1:17" x14ac:dyDescent="0.3">
      <c r="A284" t="s">
        <v>669</v>
      </c>
      <c r="B284" t="s">
        <v>670</v>
      </c>
      <c r="C284" t="s">
        <v>3182</v>
      </c>
      <c r="D284" t="s">
        <v>261</v>
      </c>
      <c r="E284">
        <v>28286.757108040001</v>
      </c>
      <c r="F284">
        <v>3760.6</v>
      </c>
      <c r="G284">
        <v>-6.2402742938194002</v>
      </c>
      <c r="H284">
        <v>-1.6263592574646999</v>
      </c>
      <c r="I284">
        <v>19.711590882022598</v>
      </c>
      <c r="J284">
        <v>-0.28232965949183397</v>
      </c>
      <c r="K284">
        <v>3873.8036467511101</v>
      </c>
      <c r="L284">
        <v>3606.6942662781398</v>
      </c>
      <c r="M284">
        <v>48.444563323679198</v>
      </c>
      <c r="N284">
        <v>0.50469572293755005</v>
      </c>
      <c r="O284">
        <v>28.115194383874901</v>
      </c>
      <c r="P284">
        <v>48.964151317092401</v>
      </c>
      <c r="Q284">
        <v>8.3164286987897004E-2</v>
      </c>
    </row>
    <row r="285" spans="1:17" x14ac:dyDescent="0.3">
      <c r="A285" t="s">
        <v>671</v>
      </c>
      <c r="B285" t="s">
        <v>672</v>
      </c>
      <c r="C285" t="s">
        <v>3171</v>
      </c>
      <c r="D285" t="s">
        <v>673</v>
      </c>
      <c r="E285">
        <v>28173.205022159898</v>
      </c>
      <c r="F285">
        <v>289.64999999999998</v>
      </c>
      <c r="G285">
        <v>27.869266573165199</v>
      </c>
      <c r="H285">
        <v>-0.55622395195809604</v>
      </c>
      <c r="I285">
        <v>-2.0474850542143601</v>
      </c>
      <c r="J285">
        <v>2.92693561891905E-2</v>
      </c>
      <c r="K285">
        <v>296.90056328999702</v>
      </c>
      <c r="L285">
        <v>279.69413998692397</v>
      </c>
      <c r="M285">
        <v>47.505833123674797</v>
      </c>
      <c r="N285">
        <v>0.47414791147559399</v>
      </c>
      <c r="O285">
        <v>32.677369238736397</v>
      </c>
      <c r="P285">
        <v>67.864387134163906</v>
      </c>
      <c r="Q285">
        <v>8.0662214504045995E-2</v>
      </c>
    </row>
    <row r="286" spans="1:17" x14ac:dyDescent="0.3">
      <c r="A286" t="s">
        <v>674</v>
      </c>
      <c r="B286" t="s">
        <v>675</v>
      </c>
      <c r="C286" t="s">
        <v>3168</v>
      </c>
      <c r="D286" t="s">
        <v>449</v>
      </c>
      <c r="E286">
        <v>28148.445</v>
      </c>
      <c r="F286">
        <v>802.4</v>
      </c>
      <c r="G286">
        <v>113.491336577102</v>
      </c>
      <c r="H286">
        <v>2.91894696718381</v>
      </c>
      <c r="I286">
        <v>86.9084418471232</v>
      </c>
      <c r="J286">
        <v>-3.7800308203085899</v>
      </c>
      <c r="K286">
        <v>797.51997860761503</v>
      </c>
      <c r="L286">
        <v>636.01751536630297</v>
      </c>
      <c r="M286">
        <v>43.661491295483302</v>
      </c>
      <c r="N286">
        <v>0.77936321854630497</v>
      </c>
      <c r="O286">
        <v>20.8873379860418</v>
      </c>
      <c r="P286">
        <v>186.57142857142799</v>
      </c>
      <c r="Q286">
        <v>0.117628025582697</v>
      </c>
    </row>
    <row r="287" spans="1:17" x14ac:dyDescent="0.3">
      <c r="A287" t="s">
        <v>676</v>
      </c>
      <c r="B287" t="s">
        <v>677</v>
      </c>
      <c r="C287" t="s">
        <v>3174</v>
      </c>
      <c r="D287" t="s">
        <v>279</v>
      </c>
      <c r="E287">
        <v>28146.298674999998</v>
      </c>
      <c r="F287">
        <v>3342.9</v>
      </c>
      <c r="G287">
        <v>15.842600790203001</v>
      </c>
      <c r="H287">
        <v>0.82406680329271798</v>
      </c>
      <c r="I287">
        <v>50.9351911763492</v>
      </c>
      <c r="J287">
        <v>-1.2872397188984299</v>
      </c>
      <c r="K287">
        <v>3192.6619340227899</v>
      </c>
      <c r="L287">
        <v>2760.09515550276</v>
      </c>
      <c r="M287">
        <v>53.972673031646302</v>
      </c>
      <c r="N287">
        <v>0.62742754185528105</v>
      </c>
      <c r="O287">
        <v>3.48499805558049</v>
      </c>
      <c r="P287">
        <v>71.986417657045806</v>
      </c>
      <c r="Q287">
        <v>-4.7241350983900997E-2</v>
      </c>
    </row>
    <row r="288" spans="1:17" hidden="1" x14ac:dyDescent="0.3">
      <c r="A288" t="s">
        <v>678</v>
      </c>
      <c r="B288" t="s">
        <v>679</v>
      </c>
      <c r="C288" t="s">
        <v>3185</v>
      </c>
      <c r="D288" t="s">
        <v>54</v>
      </c>
      <c r="E288">
        <v>27876.609232859999</v>
      </c>
      <c r="F288">
        <v>5941.75</v>
      </c>
      <c r="G288">
        <v>26.113392991174901</v>
      </c>
      <c r="H288">
        <v>2.1310412152128602</v>
      </c>
      <c r="I288">
        <v>21.694087230669702</v>
      </c>
      <c r="J288">
        <v>-3.9684701853259599</v>
      </c>
      <c r="K288">
        <v>5676.00832752729</v>
      </c>
      <c r="L288">
        <v>4869.0736320298502</v>
      </c>
      <c r="M288">
        <v>53.784369351141102</v>
      </c>
      <c r="N288">
        <v>1.2826353877458201</v>
      </c>
      <c r="O288">
        <v>8.5732317919804597</v>
      </c>
      <c r="P288">
        <v>56.279589689637</v>
      </c>
      <c r="Q288">
        <v>-6.2551384380768002E-2</v>
      </c>
    </row>
    <row r="289" spans="1:17" x14ac:dyDescent="0.3">
      <c r="A289" t="s">
        <v>680</v>
      </c>
      <c r="B289" t="s">
        <v>681</v>
      </c>
      <c r="C289" t="s">
        <v>3170</v>
      </c>
      <c r="D289" t="s">
        <v>543</v>
      </c>
      <c r="E289">
        <v>27425.698054249999</v>
      </c>
      <c r="F289">
        <v>856.05</v>
      </c>
      <c r="G289">
        <v>7.7873394152208801</v>
      </c>
      <c r="H289">
        <v>0.50175403986288103</v>
      </c>
      <c r="I289">
        <v>3.3327692429293498</v>
      </c>
      <c r="J289">
        <v>-0.33774043657626202</v>
      </c>
      <c r="K289">
        <v>800.15313777641597</v>
      </c>
      <c r="L289">
        <v>745.19375390816197</v>
      </c>
      <c r="M289">
        <v>67.054382173547296</v>
      </c>
      <c r="N289">
        <v>0.57829287528756101</v>
      </c>
      <c r="O289">
        <v>3.1364990362712399</v>
      </c>
      <c r="P289">
        <v>40.832442214361997</v>
      </c>
      <c r="Q289">
        <v>-2.051645774504E-2</v>
      </c>
    </row>
    <row r="290" spans="1:17" hidden="1" x14ac:dyDescent="0.3">
      <c r="A290" t="s">
        <v>682</v>
      </c>
      <c r="B290" t="s">
        <v>683</v>
      </c>
      <c r="C290" t="s">
        <v>3185</v>
      </c>
      <c r="D290" t="s">
        <v>118</v>
      </c>
      <c r="E290">
        <v>27399.265465929999</v>
      </c>
      <c r="F290">
        <v>1219.7</v>
      </c>
      <c r="G290">
        <v>-24.5611692075821</v>
      </c>
      <c r="H290">
        <v>-8.3489137051146205</v>
      </c>
      <c r="I290">
        <v>-5.3358562032138401</v>
      </c>
      <c r="J290">
        <v>-4.1219473177201102</v>
      </c>
      <c r="K290">
        <v>1229.07442160911</v>
      </c>
      <c r="L290">
        <v>1134.8826741570499</v>
      </c>
      <c r="M290">
        <v>34.859445647422298</v>
      </c>
      <c r="N290">
        <v>0.29054462669293901</v>
      </c>
      <c r="O290">
        <v>14.782323522177499</v>
      </c>
      <c r="P290">
        <v>27.058700974009</v>
      </c>
      <c r="Q290">
        <v>-6.1118517968470003E-2</v>
      </c>
    </row>
    <row r="291" spans="1:17" x14ac:dyDescent="0.3">
      <c r="A291" t="s">
        <v>684</v>
      </c>
      <c r="B291" t="s">
        <v>685</v>
      </c>
      <c r="C291" t="s">
        <v>3182</v>
      </c>
      <c r="D291" t="s">
        <v>261</v>
      </c>
      <c r="E291">
        <v>27342.304</v>
      </c>
      <c r="F291">
        <v>2435.5500000000002</v>
      </c>
      <c r="G291">
        <v>-7.8595926553971003</v>
      </c>
      <c r="H291">
        <v>-1.4680178675658899</v>
      </c>
      <c r="I291">
        <v>12.702875463104601</v>
      </c>
      <c r="J291">
        <v>-1.7108821199720701</v>
      </c>
      <c r="K291">
        <v>2492.4128460085899</v>
      </c>
      <c r="L291">
        <v>2366.2496183427402</v>
      </c>
      <c r="M291">
        <v>53.946356549524701</v>
      </c>
      <c r="N291">
        <v>0.75428276955068096</v>
      </c>
      <c r="O291">
        <v>21.533123935045399</v>
      </c>
      <c r="P291">
        <v>29.882145904436801</v>
      </c>
      <c r="Q291">
        <v>4.8251096315754999E-2</v>
      </c>
    </row>
    <row r="292" spans="1:17" x14ac:dyDescent="0.3">
      <c r="A292" t="s">
        <v>686</v>
      </c>
      <c r="B292" t="s">
        <v>687</v>
      </c>
      <c r="C292" t="s">
        <v>3174</v>
      </c>
      <c r="D292" t="s">
        <v>54</v>
      </c>
      <c r="E292">
        <v>27257.199119270001</v>
      </c>
      <c r="F292">
        <v>504.55</v>
      </c>
      <c r="G292">
        <v>2.4462197037417002</v>
      </c>
      <c r="H292">
        <v>14.1500230004619</v>
      </c>
      <c r="I292">
        <v>11.672466814203</v>
      </c>
      <c r="J292">
        <v>3.5508996692127499</v>
      </c>
      <c r="K292">
        <v>460.844534954994</v>
      </c>
      <c r="L292">
        <v>430.974248925133</v>
      </c>
      <c r="M292">
        <v>78.346944880142104</v>
      </c>
      <c r="N292">
        <v>1.2948618666737499</v>
      </c>
      <c r="O292">
        <v>2.6657417500743201</v>
      </c>
      <c r="P292">
        <v>44.404693760732698</v>
      </c>
      <c r="Q292">
        <v>-6.9576763484675994E-2</v>
      </c>
    </row>
    <row r="293" spans="1:17" x14ac:dyDescent="0.3">
      <c r="A293" t="s">
        <v>688</v>
      </c>
      <c r="B293" t="s">
        <v>689</v>
      </c>
      <c r="C293" t="s">
        <v>3172</v>
      </c>
      <c r="D293" t="s">
        <v>251</v>
      </c>
      <c r="E293">
        <v>27218.07611288</v>
      </c>
      <c r="F293">
        <v>2123.65</v>
      </c>
      <c r="G293">
        <v>45.352327913154902</v>
      </c>
      <c r="H293">
        <v>19.846701813881701</v>
      </c>
      <c r="I293">
        <v>19.6022575739883</v>
      </c>
      <c r="J293">
        <v>-0.67835274257062095</v>
      </c>
      <c r="K293">
        <v>1836.05003862133</v>
      </c>
      <c r="L293">
        <v>1668.50159894443</v>
      </c>
      <c r="M293">
        <v>79.167876741681994</v>
      </c>
      <c r="N293">
        <v>1.6271759405619499</v>
      </c>
      <c r="O293">
        <v>2.37091799496149</v>
      </c>
      <c r="P293">
        <v>86.081051478641797</v>
      </c>
      <c r="Q293">
        <v>9.1487979799899005E-2</v>
      </c>
    </row>
    <row r="294" spans="1:17" x14ac:dyDescent="0.3">
      <c r="A294" t="s">
        <v>690</v>
      </c>
      <c r="B294" t="s">
        <v>691</v>
      </c>
      <c r="C294" t="s">
        <v>3170</v>
      </c>
      <c r="D294" t="s">
        <v>553</v>
      </c>
      <c r="E294">
        <v>27023.2880198399</v>
      </c>
      <c r="F294">
        <v>5592.7</v>
      </c>
      <c r="G294">
        <v>194.91744908236299</v>
      </c>
      <c r="H294">
        <v>17.7859003392471</v>
      </c>
      <c r="I294">
        <v>59.7815540584483</v>
      </c>
      <c r="J294">
        <v>-2.8756039122156101</v>
      </c>
      <c r="K294">
        <v>4688.0621024407301</v>
      </c>
      <c r="L294">
        <v>3785.9109342572101</v>
      </c>
      <c r="M294">
        <v>68.497003435743395</v>
      </c>
      <c r="N294">
        <v>0.78465432935520596</v>
      </c>
      <c r="O294">
        <v>2.2520428415613001</v>
      </c>
      <c r="P294">
        <v>228.595769682726</v>
      </c>
      <c r="Q294">
        <v>0.137087287414174</v>
      </c>
    </row>
    <row r="295" spans="1:17" hidden="1" x14ac:dyDescent="0.3">
      <c r="A295" t="s">
        <v>692</v>
      </c>
      <c r="B295" t="s">
        <v>693</v>
      </c>
      <c r="C295" t="s">
        <v>3182</v>
      </c>
      <c r="D295" t="s">
        <v>694</v>
      </c>
      <c r="E295">
        <v>26956.45956888</v>
      </c>
      <c r="F295">
        <v>1185.7</v>
      </c>
      <c r="G295">
        <v>147.36718646875201</v>
      </c>
      <c r="H295">
        <v>1.1088303755169699</v>
      </c>
      <c r="I295">
        <v>75.583432561616405</v>
      </c>
      <c r="J295">
        <v>0.49288461990902199</v>
      </c>
      <c r="K295">
        <v>1157.90369551547</v>
      </c>
      <c r="M295">
        <v>54.434324733074398</v>
      </c>
      <c r="N295">
        <v>0.41503681175370599</v>
      </c>
      <c r="O295">
        <v>22.286413089314301</v>
      </c>
      <c r="P295">
        <v>222.20108695652101</v>
      </c>
    </row>
    <row r="296" spans="1:17" x14ac:dyDescent="0.3">
      <c r="A296" t="s">
        <v>695</v>
      </c>
      <c r="B296" t="s">
        <v>696</v>
      </c>
      <c r="C296" t="s">
        <v>3182</v>
      </c>
      <c r="D296" t="s">
        <v>261</v>
      </c>
      <c r="E296">
        <v>26933.307862770002</v>
      </c>
      <c r="F296">
        <v>5459.4</v>
      </c>
      <c r="G296">
        <v>-20.712188743451801</v>
      </c>
      <c r="H296">
        <v>2.1010451166492601</v>
      </c>
      <c r="I296">
        <v>13.508675561826299</v>
      </c>
      <c r="J296">
        <v>2.1061772857820902</v>
      </c>
      <c r="K296">
        <v>5466.9822562180498</v>
      </c>
      <c r="L296">
        <v>5263.4434660244096</v>
      </c>
      <c r="M296">
        <v>67.352010016166702</v>
      </c>
      <c r="N296">
        <v>0.82040344229874496</v>
      </c>
      <c r="O296">
        <v>34.630179140564898</v>
      </c>
      <c r="P296">
        <v>35.6541185240402</v>
      </c>
      <c r="Q296">
        <v>5.7633148771419999E-2</v>
      </c>
    </row>
    <row r="297" spans="1:17" hidden="1" x14ac:dyDescent="0.3">
      <c r="A297" t="s">
        <v>697</v>
      </c>
      <c r="B297" t="s">
        <v>698</v>
      </c>
      <c r="C297" t="s">
        <v>3185</v>
      </c>
      <c r="D297" t="s">
        <v>54</v>
      </c>
      <c r="E297">
        <v>26896.403385545</v>
      </c>
      <c r="F297">
        <v>1441.6</v>
      </c>
      <c r="G297">
        <v>-19.6434451760258</v>
      </c>
      <c r="H297">
        <v>10.1546680360377</v>
      </c>
      <c r="I297">
        <v>-9.1920593637147707</v>
      </c>
      <c r="J297">
        <v>0.82498929619942396</v>
      </c>
      <c r="M297">
        <v>61.020720000044797</v>
      </c>
      <c r="O297">
        <v>1.55382907880132</v>
      </c>
      <c r="P297">
        <v>17.6816326530612</v>
      </c>
    </row>
    <row r="298" spans="1:17" x14ac:dyDescent="0.3">
      <c r="A298" t="s">
        <v>699</v>
      </c>
      <c r="B298" t="s">
        <v>700</v>
      </c>
      <c r="C298" t="s">
        <v>3184</v>
      </c>
      <c r="D298" t="s">
        <v>161</v>
      </c>
      <c r="E298">
        <v>26843.669012859998</v>
      </c>
      <c r="F298">
        <v>1053.7</v>
      </c>
      <c r="G298">
        <v>-26.106749558355201</v>
      </c>
      <c r="H298">
        <v>-0.74862426277753702</v>
      </c>
      <c r="I298">
        <v>-22.547955300721</v>
      </c>
      <c r="J298">
        <v>-1.6323668858442599</v>
      </c>
      <c r="K298">
        <v>1068.2513810360399</v>
      </c>
      <c r="L298">
        <v>1060.1305288656199</v>
      </c>
      <c r="M298">
        <v>45.947727544059497</v>
      </c>
      <c r="N298">
        <v>0.78355545742389598</v>
      </c>
      <c r="O298">
        <v>28.0250545696118</v>
      </c>
      <c r="P298">
        <v>12.936763129689099</v>
      </c>
      <c r="Q298">
        <v>7.5207561206769996E-3</v>
      </c>
    </row>
    <row r="299" spans="1:17" x14ac:dyDescent="0.3">
      <c r="A299" t="s">
        <v>701</v>
      </c>
      <c r="B299" t="s">
        <v>702</v>
      </c>
      <c r="C299" t="s">
        <v>3180</v>
      </c>
      <c r="D299" t="s">
        <v>338</v>
      </c>
      <c r="E299">
        <v>26660.211997049999</v>
      </c>
      <c r="F299">
        <v>2101.35</v>
      </c>
      <c r="G299">
        <v>3.6558557826315501</v>
      </c>
      <c r="H299">
        <v>-1.44346377111673</v>
      </c>
      <c r="I299">
        <v>51.165440436864898</v>
      </c>
      <c r="J299">
        <v>-6.8133997507268296</v>
      </c>
      <c r="K299">
        <v>2046.6064012869699</v>
      </c>
      <c r="L299">
        <v>1730.74941019781</v>
      </c>
      <c r="M299">
        <v>38.029223795119798</v>
      </c>
      <c r="N299">
        <v>0.52393224924433601</v>
      </c>
      <c r="O299">
        <v>8.5016774930401802</v>
      </c>
      <c r="P299">
        <v>77.164657280161805</v>
      </c>
      <c r="Q299">
        <v>-6.1577133040234003E-2</v>
      </c>
    </row>
    <row r="300" spans="1:17" x14ac:dyDescent="0.3">
      <c r="A300" t="s">
        <v>703</v>
      </c>
      <c r="B300" t="s">
        <v>704</v>
      </c>
      <c r="C300" t="s">
        <v>3182</v>
      </c>
      <c r="D300" t="s">
        <v>438</v>
      </c>
      <c r="E300">
        <v>26580.288240000002</v>
      </c>
      <c r="F300">
        <v>3814.15</v>
      </c>
      <c r="G300">
        <v>16.736857356573601</v>
      </c>
      <c r="H300">
        <v>4.2719992943908904</v>
      </c>
      <c r="I300">
        <v>25.6203520186485</v>
      </c>
      <c r="J300">
        <v>-2.0622154745683101</v>
      </c>
      <c r="K300">
        <v>3624.824583437</v>
      </c>
      <c r="L300">
        <v>3298.5325601145901</v>
      </c>
      <c r="M300">
        <v>60.712228334088003</v>
      </c>
      <c r="N300">
        <v>1.21421632414126</v>
      </c>
      <c r="O300">
        <v>4.3089548129989499</v>
      </c>
      <c r="P300">
        <v>51.949086707965598</v>
      </c>
      <c r="Q300">
        <v>0.11231337004217699</v>
      </c>
    </row>
    <row r="301" spans="1:17" x14ac:dyDescent="0.3">
      <c r="A301" t="s">
        <v>705</v>
      </c>
      <c r="B301" t="s">
        <v>706</v>
      </c>
      <c r="C301" t="s">
        <v>3174</v>
      </c>
      <c r="D301" t="s">
        <v>279</v>
      </c>
      <c r="E301">
        <v>26549.210431200001</v>
      </c>
      <c r="F301">
        <v>1293.6500000000001</v>
      </c>
      <c r="G301">
        <v>-8.0249515274340499</v>
      </c>
      <c r="H301">
        <v>6.8881291876213702</v>
      </c>
      <c r="I301">
        <v>-12.6406535761715</v>
      </c>
      <c r="J301">
        <v>-4.8925553933149502</v>
      </c>
      <c r="K301">
        <v>1267.8539735453301</v>
      </c>
      <c r="L301">
        <v>1216.4164550749699</v>
      </c>
      <c r="M301">
        <v>49.311286960657597</v>
      </c>
      <c r="N301">
        <v>1.1878715081369999</v>
      </c>
      <c r="O301">
        <v>11.691724964248399</v>
      </c>
      <c r="P301">
        <v>32.011837338639701</v>
      </c>
      <c r="Q301">
        <v>0.108241253920694</v>
      </c>
    </row>
    <row r="302" spans="1:17" x14ac:dyDescent="0.3">
      <c r="A302" t="s">
        <v>707</v>
      </c>
      <c r="B302" t="s">
        <v>708</v>
      </c>
      <c r="C302" t="s">
        <v>3175</v>
      </c>
      <c r="D302" t="s">
        <v>57</v>
      </c>
      <c r="E302">
        <v>26183.9927037899</v>
      </c>
      <c r="F302">
        <v>195.55</v>
      </c>
      <c r="G302">
        <v>90.010064825916203</v>
      </c>
      <c r="H302">
        <v>11.063452993709999</v>
      </c>
      <c r="I302">
        <v>54.637392036459801</v>
      </c>
      <c r="J302">
        <v>4.2794976531347197</v>
      </c>
      <c r="K302">
        <v>181.82682812537101</v>
      </c>
      <c r="L302">
        <v>148.90792806053801</v>
      </c>
      <c r="M302">
        <v>58.311654884492299</v>
      </c>
      <c r="N302">
        <v>0.64308517731066805</v>
      </c>
      <c r="O302">
        <v>7.3894144720020298</v>
      </c>
      <c r="P302">
        <v>137.60631834750899</v>
      </c>
      <c r="Q302">
        <v>8.6922820655332994E-2</v>
      </c>
    </row>
    <row r="303" spans="1:17" x14ac:dyDescent="0.3">
      <c r="A303" t="s">
        <v>709</v>
      </c>
      <c r="B303" t="s">
        <v>710</v>
      </c>
      <c r="C303" t="s">
        <v>3176</v>
      </c>
      <c r="D303" t="s">
        <v>522</v>
      </c>
      <c r="E303">
        <v>25816.642719020001</v>
      </c>
      <c r="F303">
        <v>1405.15</v>
      </c>
      <c r="G303">
        <v>90.417310996227997</v>
      </c>
      <c r="H303">
        <v>-13.532205972017801</v>
      </c>
      <c r="I303">
        <v>62.913208197356397</v>
      </c>
      <c r="J303">
        <v>-2.45945680176566</v>
      </c>
      <c r="K303">
        <v>1482.84162943863</v>
      </c>
      <c r="L303">
        <v>1195.28662328257</v>
      </c>
      <c r="M303">
        <v>29.8745490446451</v>
      </c>
      <c r="N303">
        <v>0.33334041961265598</v>
      </c>
      <c r="O303">
        <v>26.388641782016101</v>
      </c>
      <c r="P303">
        <v>134.58263772954899</v>
      </c>
      <c r="Q303">
        <v>7.1181831022185005E-2</v>
      </c>
    </row>
    <row r="304" spans="1:17" x14ac:dyDescent="0.3">
      <c r="A304" t="s">
        <v>711</v>
      </c>
      <c r="B304" t="s">
        <v>712</v>
      </c>
      <c r="C304" t="s">
        <v>3174</v>
      </c>
      <c r="D304" t="s">
        <v>713</v>
      </c>
      <c r="E304">
        <v>25719.193811975001</v>
      </c>
      <c r="F304">
        <v>2449.35</v>
      </c>
      <c r="G304">
        <v>42.711496974996201</v>
      </c>
      <c r="H304">
        <v>31.026972813520501</v>
      </c>
      <c r="I304">
        <v>48.512042357389603</v>
      </c>
      <c r="J304">
        <v>-1.7092180813073099</v>
      </c>
      <c r="K304">
        <v>2200.31037506234</v>
      </c>
      <c r="L304">
        <v>1812.3794123593</v>
      </c>
      <c r="M304">
        <v>72.453647118741301</v>
      </c>
      <c r="N304">
        <v>1.1335666859033</v>
      </c>
      <c r="O304">
        <v>9.6862432890358594</v>
      </c>
      <c r="P304">
        <v>95.932325413966794</v>
      </c>
      <c r="Q304">
        <v>0.102868617558888</v>
      </c>
    </row>
    <row r="305" spans="1:17" x14ac:dyDescent="0.3">
      <c r="A305" t="s">
        <v>714</v>
      </c>
      <c r="B305" t="s">
        <v>715</v>
      </c>
      <c r="C305" t="s">
        <v>3168</v>
      </c>
      <c r="D305" t="s">
        <v>282</v>
      </c>
      <c r="E305">
        <v>25613.324133679998</v>
      </c>
      <c r="F305">
        <v>257.45</v>
      </c>
      <c r="G305">
        <v>48.951050366048797</v>
      </c>
      <c r="H305">
        <v>0.27102839998704797</v>
      </c>
      <c r="I305">
        <v>12.8899817078733</v>
      </c>
      <c r="J305">
        <v>-3.5207190622355</v>
      </c>
      <c r="K305">
        <v>253.10039639920399</v>
      </c>
      <c r="L305">
        <v>212.810991379293</v>
      </c>
      <c r="M305">
        <v>44.811942653037903</v>
      </c>
      <c r="N305">
        <v>0.51392845274146104</v>
      </c>
      <c r="O305">
        <v>10.4680520489415</v>
      </c>
      <c r="P305">
        <v>94.448640483383599</v>
      </c>
      <c r="Q305">
        <v>6.2488249250434003E-2</v>
      </c>
    </row>
    <row r="306" spans="1:17" hidden="1" x14ac:dyDescent="0.3">
      <c r="A306" t="s">
        <v>716</v>
      </c>
      <c r="B306" t="s">
        <v>717</v>
      </c>
      <c r="C306" t="s">
        <v>3185</v>
      </c>
      <c r="D306" t="s">
        <v>412</v>
      </c>
      <c r="E306">
        <v>25582.918187499999</v>
      </c>
      <c r="F306">
        <v>1643.75</v>
      </c>
      <c r="G306">
        <v>235.474618478623</v>
      </c>
      <c r="H306">
        <v>18.522489947883201</v>
      </c>
      <c r="I306">
        <v>103.49996701089999</v>
      </c>
      <c r="J306">
        <v>0.486849950342649</v>
      </c>
      <c r="K306">
        <v>1411.4913400621999</v>
      </c>
      <c r="L306">
        <v>1025.1818040706901</v>
      </c>
      <c r="M306">
        <v>82.705186395898394</v>
      </c>
      <c r="N306">
        <v>0.443107612082281</v>
      </c>
      <c r="O306">
        <v>11.330798479087401</v>
      </c>
      <c r="P306">
        <v>326.94805194805099</v>
      </c>
    </row>
    <row r="307" spans="1:17" x14ac:dyDescent="0.3">
      <c r="A307" t="s">
        <v>718</v>
      </c>
      <c r="B307" t="s">
        <v>719</v>
      </c>
      <c r="C307" t="s">
        <v>3173</v>
      </c>
      <c r="D307" t="s">
        <v>46</v>
      </c>
      <c r="E307">
        <v>25535.30235025</v>
      </c>
      <c r="F307">
        <v>978.25</v>
      </c>
      <c r="G307">
        <v>20.723913567714099</v>
      </c>
      <c r="H307">
        <v>18.760099704571999</v>
      </c>
      <c r="I307">
        <v>29.496014400943899</v>
      </c>
      <c r="J307">
        <v>-0.68437968358756296</v>
      </c>
      <c r="K307">
        <v>894.60309987528501</v>
      </c>
      <c r="L307">
        <v>778.06924958324396</v>
      </c>
      <c r="M307">
        <v>68.569305033082401</v>
      </c>
      <c r="N307">
        <v>1.3054657162867001</v>
      </c>
      <c r="O307">
        <v>6.3122923588039903</v>
      </c>
      <c r="P307">
        <v>77.847468411962495</v>
      </c>
      <c r="Q307">
        <v>9.2389402353879005E-2</v>
      </c>
    </row>
    <row r="308" spans="1:17" x14ac:dyDescent="0.3">
      <c r="A308" t="s">
        <v>720</v>
      </c>
      <c r="B308" t="s">
        <v>721</v>
      </c>
      <c r="C308" t="s">
        <v>3180</v>
      </c>
      <c r="D308" t="s">
        <v>89</v>
      </c>
      <c r="E308">
        <v>25172.998197299999</v>
      </c>
      <c r="F308">
        <v>312.8</v>
      </c>
      <c r="G308">
        <v>-30.314799127231598</v>
      </c>
      <c r="H308">
        <v>2.4849504125245301</v>
      </c>
      <c r="I308">
        <v>-1.5335734826440699</v>
      </c>
      <c r="J308">
        <v>-0.36073908831885998</v>
      </c>
      <c r="K308">
        <v>295.666540948717</v>
      </c>
      <c r="L308">
        <v>293.69941346614701</v>
      </c>
      <c r="M308">
        <v>62.182252867355999</v>
      </c>
      <c r="N308">
        <v>1.0882013401933499</v>
      </c>
      <c r="O308">
        <v>14.2263427109974</v>
      </c>
      <c r="P308">
        <v>24.200913242009101</v>
      </c>
      <c r="Q308">
        <v>-9.5212952477538998E-2</v>
      </c>
    </row>
    <row r="309" spans="1:17" x14ac:dyDescent="0.3">
      <c r="A309" t="s">
        <v>722</v>
      </c>
      <c r="B309" t="s">
        <v>723</v>
      </c>
      <c r="C309" t="s">
        <v>3170</v>
      </c>
      <c r="D309" t="s">
        <v>412</v>
      </c>
      <c r="E309">
        <v>25109.251400220001</v>
      </c>
      <c r="F309">
        <v>1122.6500000000001</v>
      </c>
      <c r="G309">
        <v>-22.019887157722899</v>
      </c>
      <c r="H309">
        <v>22.968570979969801</v>
      </c>
      <c r="I309">
        <v>21.901087200474901</v>
      </c>
      <c r="J309">
        <v>5.3379526790518499</v>
      </c>
      <c r="K309">
        <v>1008.1573473183601</v>
      </c>
      <c r="L309">
        <v>944.01985366704298</v>
      </c>
      <c r="M309">
        <v>71.345870219738302</v>
      </c>
      <c r="N309">
        <v>0.66361245943705605</v>
      </c>
      <c r="O309">
        <v>1.8839353315815099</v>
      </c>
      <c r="P309">
        <v>52.409720336682</v>
      </c>
      <c r="Q309">
        <v>-6.3156168515817998E-2</v>
      </c>
    </row>
    <row r="310" spans="1:17" x14ac:dyDescent="0.3">
      <c r="A310" t="s">
        <v>724</v>
      </c>
      <c r="B310" t="s">
        <v>725</v>
      </c>
      <c r="C310" t="s">
        <v>3170</v>
      </c>
      <c r="D310" t="s">
        <v>412</v>
      </c>
      <c r="E310">
        <v>24789.884390114999</v>
      </c>
      <c r="F310">
        <v>6657.4</v>
      </c>
      <c r="G310">
        <v>129.11897152579999</v>
      </c>
      <c r="H310">
        <v>10.033498636502999</v>
      </c>
      <c r="I310">
        <v>45.676694046647398</v>
      </c>
      <c r="J310">
        <v>3.8137751544633698</v>
      </c>
      <c r="K310">
        <v>6123.2314912092997</v>
      </c>
      <c r="L310">
        <v>4757.4283002578304</v>
      </c>
      <c r="M310">
        <v>71.918228935162603</v>
      </c>
      <c r="N310">
        <v>0.91052132646558104</v>
      </c>
      <c r="O310">
        <v>5.9272388620181999</v>
      </c>
      <c r="P310">
        <v>217.019047619047</v>
      </c>
    </row>
    <row r="311" spans="1:17" hidden="1" x14ac:dyDescent="0.3">
      <c r="A311" t="s">
        <v>726</v>
      </c>
      <c r="B311" t="s">
        <v>727</v>
      </c>
      <c r="C311" t="s">
        <v>3185</v>
      </c>
      <c r="D311" t="s">
        <v>127</v>
      </c>
      <c r="E311">
        <v>24632.151920879998</v>
      </c>
      <c r="F311">
        <v>396.7</v>
      </c>
      <c r="G311">
        <v>0.38689403391424898</v>
      </c>
      <c r="H311">
        <v>-5.9821065232576904</v>
      </c>
      <c r="I311">
        <v>-15.308741322440801</v>
      </c>
      <c r="J311">
        <v>0.58037310975703504</v>
      </c>
      <c r="K311">
        <v>421.125761587574</v>
      </c>
      <c r="L311">
        <v>404.50162419231998</v>
      </c>
      <c r="M311">
        <v>50.306837627749502</v>
      </c>
      <c r="N311">
        <v>0.25919755826969099</v>
      </c>
      <c r="O311">
        <v>45.538190068061503</v>
      </c>
      <c r="P311">
        <v>46.844345733851497</v>
      </c>
      <c r="Q311">
        <v>4.1281438693536003E-2</v>
      </c>
    </row>
    <row r="312" spans="1:17" x14ac:dyDescent="0.3">
      <c r="A312" t="s">
        <v>728</v>
      </c>
      <c r="B312" t="s">
        <v>729</v>
      </c>
      <c r="C312" t="s">
        <v>3182</v>
      </c>
      <c r="D312" t="s">
        <v>166</v>
      </c>
      <c r="E312">
        <v>24293.743076024999</v>
      </c>
      <c r="F312">
        <v>764.25</v>
      </c>
      <c r="G312">
        <v>50.913790084687797</v>
      </c>
      <c r="H312">
        <v>-3.99938102496849</v>
      </c>
      <c r="I312">
        <v>50.342949312482503</v>
      </c>
      <c r="J312">
        <v>1.3993928937609901</v>
      </c>
      <c r="K312">
        <v>696.68020119378298</v>
      </c>
      <c r="L312">
        <v>568.12325207736603</v>
      </c>
      <c r="M312">
        <v>63.6153357601777</v>
      </c>
      <c r="N312">
        <v>0.56508138743466496</v>
      </c>
      <c r="O312">
        <v>10.4285246974157</v>
      </c>
      <c r="P312">
        <v>144.95192307692301</v>
      </c>
      <c r="Q312">
        <v>0.17113954198734199</v>
      </c>
    </row>
    <row r="313" spans="1:17" x14ac:dyDescent="0.3">
      <c r="A313" t="s">
        <v>730</v>
      </c>
      <c r="B313" t="s">
        <v>731</v>
      </c>
      <c r="C313" t="s">
        <v>3182</v>
      </c>
      <c r="D313" t="s">
        <v>127</v>
      </c>
      <c r="E313">
        <v>24222.719957040001</v>
      </c>
      <c r="F313">
        <v>899.35</v>
      </c>
      <c r="G313">
        <v>79.317050123847693</v>
      </c>
      <c r="H313">
        <v>14.759501258503899</v>
      </c>
      <c r="I313">
        <v>39.975963521910003</v>
      </c>
      <c r="J313">
        <v>6.6991868409123301</v>
      </c>
      <c r="K313">
        <v>762.80033594530198</v>
      </c>
      <c r="L313">
        <v>647.895942471627</v>
      </c>
      <c r="M313">
        <v>76.070014340731205</v>
      </c>
      <c r="N313">
        <v>0.85394499243760102</v>
      </c>
      <c r="O313">
        <v>0.405848668482788</v>
      </c>
      <c r="P313">
        <v>114.029033793431</v>
      </c>
      <c r="Q313">
        <v>8.5085857487303004E-2</v>
      </c>
    </row>
    <row r="314" spans="1:17" x14ac:dyDescent="0.3">
      <c r="A314" t="s">
        <v>732</v>
      </c>
      <c r="B314" t="s">
        <v>733</v>
      </c>
      <c r="C314" t="s">
        <v>3176</v>
      </c>
      <c r="D314" t="s">
        <v>206</v>
      </c>
      <c r="E314">
        <v>24201.04927078</v>
      </c>
      <c r="F314">
        <v>2025.7</v>
      </c>
      <c r="G314">
        <v>10.485509971316</v>
      </c>
      <c r="H314">
        <v>3.45521082377874</v>
      </c>
      <c r="I314">
        <v>-7.2613363479204098</v>
      </c>
      <c r="J314">
        <v>6.4342691482338097</v>
      </c>
      <c r="K314">
        <v>1959.67058972875</v>
      </c>
      <c r="L314">
        <v>1822.8883407180199</v>
      </c>
      <c r="M314">
        <v>76.720633189576006</v>
      </c>
      <c r="N314">
        <v>1.08758298420524</v>
      </c>
      <c r="O314">
        <v>19.8770795280643</v>
      </c>
      <c r="P314">
        <v>81.946378048232802</v>
      </c>
      <c r="Q314">
        <v>0.228668455715793</v>
      </c>
    </row>
    <row r="315" spans="1:17" x14ac:dyDescent="0.3">
      <c r="A315" t="s">
        <v>734</v>
      </c>
      <c r="B315" t="s">
        <v>735</v>
      </c>
      <c r="C315" t="s">
        <v>3168</v>
      </c>
      <c r="D315" t="s">
        <v>190</v>
      </c>
      <c r="E315">
        <v>23787.15161216</v>
      </c>
      <c r="F315">
        <v>415.2</v>
      </c>
      <c r="G315">
        <v>21.602663604708201</v>
      </c>
      <c r="H315">
        <v>27.8856922386117</v>
      </c>
      <c r="I315">
        <v>6.0742032660922201</v>
      </c>
      <c r="J315">
        <v>-7.10558652790463</v>
      </c>
      <c r="K315">
        <v>373.216568798114</v>
      </c>
      <c r="L315">
        <v>332.71371658448697</v>
      </c>
      <c r="M315">
        <v>50.552799750821997</v>
      </c>
      <c r="N315">
        <v>1.7847611978527</v>
      </c>
      <c r="O315">
        <v>13.126204238921</v>
      </c>
      <c r="P315">
        <v>63.143418467583402</v>
      </c>
      <c r="Q315">
        <v>1.1651274483187E-2</v>
      </c>
    </row>
    <row r="316" spans="1:17" x14ac:dyDescent="0.3">
      <c r="A316" t="s">
        <v>736</v>
      </c>
      <c r="B316" t="s">
        <v>737</v>
      </c>
      <c r="C316" t="s">
        <v>3179</v>
      </c>
      <c r="D316" t="s">
        <v>291</v>
      </c>
      <c r="E316">
        <v>23770.09255782</v>
      </c>
      <c r="F316">
        <v>382.9</v>
      </c>
      <c r="G316">
        <v>38.589769935489201</v>
      </c>
      <c r="H316">
        <v>-1.50260438413264</v>
      </c>
      <c r="I316">
        <v>-20.726811479725999</v>
      </c>
      <c r="J316">
        <v>-2.8095888440191699</v>
      </c>
      <c r="K316">
        <v>396.631776672086</v>
      </c>
      <c r="L316">
        <v>378.56185318845598</v>
      </c>
      <c r="M316">
        <v>46.0166466510776</v>
      </c>
      <c r="N316">
        <v>0.93129583078580902</v>
      </c>
      <c r="O316">
        <v>31.156960041786299</v>
      </c>
      <c r="P316">
        <v>86.280710289467194</v>
      </c>
      <c r="Q316">
        <v>0.14501130519696301</v>
      </c>
    </row>
    <row r="317" spans="1:17" x14ac:dyDescent="0.3">
      <c r="A317" t="s">
        <v>738</v>
      </c>
      <c r="B317" t="s">
        <v>739</v>
      </c>
      <c r="C317" t="s">
        <v>3174</v>
      </c>
      <c r="D317" t="s">
        <v>54</v>
      </c>
      <c r="E317">
        <v>23749.739457299998</v>
      </c>
      <c r="F317">
        <v>1181.2</v>
      </c>
      <c r="G317">
        <v>25.0881696857139</v>
      </c>
      <c r="H317">
        <v>10.1399251720857</v>
      </c>
      <c r="I317">
        <v>7.3681739900212797</v>
      </c>
      <c r="J317">
        <v>7.05248451416288</v>
      </c>
      <c r="K317">
        <v>1105.8675976716299</v>
      </c>
      <c r="L317">
        <v>975.37257738492201</v>
      </c>
      <c r="M317">
        <v>63.003413700279303</v>
      </c>
      <c r="N317">
        <v>1.2981326566823801</v>
      </c>
      <c r="O317">
        <v>8.7834405689129493</v>
      </c>
      <c r="P317">
        <v>67.036696599024197</v>
      </c>
      <c r="Q317">
        <v>3.1360752208345999E-2</v>
      </c>
    </row>
    <row r="318" spans="1:17" x14ac:dyDescent="0.3">
      <c r="A318" t="s">
        <v>740</v>
      </c>
      <c r="B318" t="s">
        <v>741</v>
      </c>
      <c r="C318" t="s">
        <v>3182</v>
      </c>
      <c r="D318" t="s">
        <v>742</v>
      </c>
      <c r="E318">
        <v>23737.930900079999</v>
      </c>
      <c r="F318">
        <v>545.20000000000005</v>
      </c>
      <c r="G318">
        <v>37.4505207612739</v>
      </c>
      <c r="H318">
        <v>-3.2452954616918301</v>
      </c>
      <c r="I318">
        <v>43.622605054351403</v>
      </c>
      <c r="J318">
        <v>4.07502517529168</v>
      </c>
      <c r="K318">
        <v>568.64584876756896</v>
      </c>
      <c r="L318">
        <v>483.28025342342897</v>
      </c>
      <c r="M318">
        <v>59.2897608710174</v>
      </c>
      <c r="N318">
        <v>0.63813777154622697</v>
      </c>
      <c r="O318">
        <v>37.215700660308102</v>
      </c>
      <c r="P318">
        <v>104.347826086956</v>
      </c>
      <c r="Q318">
        <v>0.24966347099934999</v>
      </c>
    </row>
    <row r="319" spans="1:17" x14ac:dyDescent="0.3">
      <c r="A319" t="s">
        <v>743</v>
      </c>
      <c r="B319" t="s">
        <v>744</v>
      </c>
      <c r="C319" t="s">
        <v>3169</v>
      </c>
      <c r="D319" t="s">
        <v>258</v>
      </c>
      <c r="E319">
        <v>23472.782264400001</v>
      </c>
      <c r="F319">
        <v>2150.65</v>
      </c>
      <c r="G319">
        <v>2.7294523792577801</v>
      </c>
      <c r="H319">
        <v>17.245316097259899</v>
      </c>
      <c r="I319">
        <v>-7.47525509836316</v>
      </c>
      <c r="J319">
        <v>6.3678530473931696</v>
      </c>
      <c r="K319">
        <v>1921.6174413527999</v>
      </c>
      <c r="L319">
        <v>1855.38086372574</v>
      </c>
      <c r="M319">
        <v>78.363364034914497</v>
      </c>
      <c r="N319">
        <v>0.69044673992786099</v>
      </c>
      <c r="O319">
        <v>14.335200985748401</v>
      </c>
      <c r="P319">
        <v>39.462421373451797</v>
      </c>
      <c r="Q319">
        <v>6.8272693765671993E-2</v>
      </c>
    </row>
    <row r="320" spans="1:17" x14ac:dyDescent="0.3">
      <c r="A320" t="s">
        <v>745</v>
      </c>
      <c r="B320" t="s">
        <v>746</v>
      </c>
      <c r="C320" t="s">
        <v>3184</v>
      </c>
      <c r="D320" t="s">
        <v>161</v>
      </c>
      <c r="E320">
        <v>23440.494869574999</v>
      </c>
      <c r="F320">
        <v>7899.3</v>
      </c>
      <c r="G320">
        <v>-16.578511950617699</v>
      </c>
      <c r="H320">
        <v>-0.83483446018743301</v>
      </c>
      <c r="I320">
        <v>16.1491650492984</v>
      </c>
      <c r="J320">
        <v>-1.21410722904271</v>
      </c>
      <c r="K320">
        <v>7578.5175853832197</v>
      </c>
      <c r="L320">
        <v>6900.3402173628801</v>
      </c>
      <c r="M320">
        <v>53.604934449495303</v>
      </c>
      <c r="N320">
        <v>0.89785089958624498</v>
      </c>
      <c r="O320">
        <v>2.9888724317344399</v>
      </c>
      <c r="P320">
        <v>52.647902837763397</v>
      </c>
      <c r="Q320">
        <v>-8.9838417142642998E-2</v>
      </c>
    </row>
    <row r="321" spans="1:17" x14ac:dyDescent="0.3">
      <c r="A321" t="s">
        <v>747</v>
      </c>
      <c r="B321" t="s">
        <v>748</v>
      </c>
      <c r="C321" t="s">
        <v>3180</v>
      </c>
      <c r="D321" t="s">
        <v>749</v>
      </c>
      <c r="E321">
        <v>23105.990455499999</v>
      </c>
      <c r="F321">
        <v>1471.3</v>
      </c>
      <c r="G321">
        <v>-19.666275582548302</v>
      </c>
      <c r="H321">
        <v>1.2115396092764701</v>
      </c>
      <c r="I321">
        <v>7.4675949021006902</v>
      </c>
      <c r="J321">
        <v>-0.104810173088748</v>
      </c>
      <c r="K321">
        <v>1399.1847135944299</v>
      </c>
      <c r="L321">
        <v>1332.75394943129</v>
      </c>
      <c r="M321">
        <v>66.145711479724895</v>
      </c>
      <c r="N321">
        <v>1.00093527570319</v>
      </c>
      <c r="O321">
        <v>5.0091755590294396</v>
      </c>
      <c r="P321">
        <v>32.507767820957298</v>
      </c>
      <c r="Q321">
        <v>-6.2281653940000004E-6</v>
      </c>
    </row>
    <row r="322" spans="1:17" x14ac:dyDescent="0.3">
      <c r="A322" t="s">
        <v>750</v>
      </c>
      <c r="B322" t="s">
        <v>751</v>
      </c>
      <c r="C322" t="s">
        <v>3173</v>
      </c>
      <c r="D322" t="s">
        <v>46</v>
      </c>
      <c r="E322">
        <v>23037.932316449998</v>
      </c>
      <c r="F322">
        <v>239.95</v>
      </c>
      <c r="G322">
        <v>41.970207486867501</v>
      </c>
      <c r="H322">
        <v>-11.6058630450046</v>
      </c>
      <c r="I322">
        <v>-4.4781107219909702</v>
      </c>
      <c r="J322">
        <v>-0.82529113173558599</v>
      </c>
      <c r="K322">
        <v>264.13039575394203</v>
      </c>
      <c r="L322">
        <v>234.57194854145101</v>
      </c>
      <c r="M322">
        <v>38.816310415896702</v>
      </c>
      <c r="N322">
        <v>0.27374775305925098</v>
      </c>
      <c r="O322">
        <v>46.530527193165199</v>
      </c>
      <c r="P322">
        <v>88.565815324165001</v>
      </c>
      <c r="Q322">
        <v>0.16686675923105501</v>
      </c>
    </row>
    <row r="323" spans="1:17" hidden="1" x14ac:dyDescent="0.3">
      <c r="A323" t="s">
        <v>752</v>
      </c>
      <c r="B323" t="s">
        <v>753</v>
      </c>
      <c r="C323" t="s">
        <v>3185</v>
      </c>
      <c r="D323" t="s">
        <v>754</v>
      </c>
      <c r="E323">
        <v>23025.673136879999</v>
      </c>
      <c r="F323">
        <v>98.56</v>
      </c>
      <c r="G323">
        <v>61.275655158097301</v>
      </c>
      <c r="H323">
        <v>-6.9999193974684202</v>
      </c>
      <c r="I323">
        <v>13.510920173567801</v>
      </c>
      <c r="J323">
        <v>-0.46891208418480901</v>
      </c>
      <c r="K323">
        <v>99.408928462124294</v>
      </c>
      <c r="L323">
        <v>85.626930275177301</v>
      </c>
      <c r="M323">
        <v>50.681017208567297</v>
      </c>
      <c r="N323">
        <v>0.91323921594629298</v>
      </c>
      <c r="O323">
        <v>8.1574675324675301</v>
      </c>
      <c r="P323">
        <v>94.782608695652101</v>
      </c>
      <c r="Q323">
        <v>2.0612820630179999E-2</v>
      </c>
    </row>
    <row r="324" spans="1:17" x14ac:dyDescent="0.3">
      <c r="A324" t="s">
        <v>755</v>
      </c>
      <c r="B324" t="s">
        <v>756</v>
      </c>
      <c r="C324" t="s">
        <v>3179</v>
      </c>
      <c r="D324" t="s">
        <v>493</v>
      </c>
      <c r="E324">
        <v>22907.777487097999</v>
      </c>
      <c r="F324">
        <v>187.55</v>
      </c>
      <c r="G324">
        <v>-36.5911811318107</v>
      </c>
      <c r="H324">
        <v>7.6250625977495003</v>
      </c>
      <c r="I324">
        <v>4.1622159026438004</v>
      </c>
      <c r="J324">
        <v>1.95931412800879</v>
      </c>
      <c r="K324">
        <v>177.12266363146401</v>
      </c>
      <c r="L324">
        <v>172.84309645293001</v>
      </c>
      <c r="M324">
        <v>70.153311768304505</v>
      </c>
      <c r="N324">
        <v>0.85069612558660601</v>
      </c>
      <c r="O324">
        <v>18.9016262330045</v>
      </c>
      <c r="P324">
        <v>31.845342706502599</v>
      </c>
      <c r="Q324">
        <v>4.5308953128730997E-2</v>
      </c>
    </row>
    <row r="325" spans="1:17" x14ac:dyDescent="0.3">
      <c r="A325" t="s">
        <v>757</v>
      </c>
      <c r="B325" t="s">
        <v>758</v>
      </c>
      <c r="C325" t="s">
        <v>3182</v>
      </c>
      <c r="D325" t="s">
        <v>261</v>
      </c>
      <c r="E325">
        <v>22788.804388199998</v>
      </c>
      <c r="F325">
        <v>723.45</v>
      </c>
      <c r="G325">
        <v>15.2586967511431</v>
      </c>
      <c r="H325">
        <v>14.9843929727573</v>
      </c>
      <c r="I325">
        <v>-6.8477378138320305E-2</v>
      </c>
      <c r="J325">
        <v>-2.90503247816216E-2</v>
      </c>
      <c r="K325">
        <v>687.48871249837498</v>
      </c>
      <c r="L325">
        <v>634.62655494721002</v>
      </c>
      <c r="M325">
        <v>63.4244521981622</v>
      </c>
      <c r="N325">
        <v>0.62801447030338997</v>
      </c>
      <c r="O325">
        <v>10.436104775727401</v>
      </c>
      <c r="P325">
        <v>54.980719794344402</v>
      </c>
      <c r="Q325">
        <v>0.113919256665667</v>
      </c>
    </row>
    <row r="326" spans="1:17" x14ac:dyDescent="0.3">
      <c r="A326" t="s">
        <v>759</v>
      </c>
      <c r="B326" t="s">
        <v>760</v>
      </c>
      <c r="C326" t="s">
        <v>3182</v>
      </c>
      <c r="D326" t="s">
        <v>438</v>
      </c>
      <c r="E326">
        <v>22572.0785314799</v>
      </c>
      <c r="F326">
        <v>721.3</v>
      </c>
      <c r="G326">
        <v>74.290263391829001</v>
      </c>
      <c r="H326">
        <v>9.5865033843108698</v>
      </c>
      <c r="I326">
        <v>57.694532551460597</v>
      </c>
      <c r="J326">
        <v>0.70639747987156598</v>
      </c>
      <c r="K326">
        <v>646.12489324322803</v>
      </c>
      <c r="L326">
        <v>534.52946752407502</v>
      </c>
      <c r="M326">
        <v>59.218749648978203</v>
      </c>
      <c r="N326">
        <v>0.79862726930911299</v>
      </c>
      <c r="O326">
        <v>1.4972965478996201</v>
      </c>
      <c r="P326">
        <v>119.540404809009</v>
      </c>
      <c r="Q326">
        <v>0.172204965068672</v>
      </c>
    </row>
    <row r="327" spans="1:17" x14ac:dyDescent="0.3">
      <c r="A327" t="s">
        <v>761</v>
      </c>
      <c r="B327" t="s">
        <v>762</v>
      </c>
      <c r="C327" t="s">
        <v>3173</v>
      </c>
      <c r="D327" t="s">
        <v>223</v>
      </c>
      <c r="E327">
        <v>22430.564668160001</v>
      </c>
      <c r="F327">
        <v>1394.35</v>
      </c>
      <c r="G327">
        <v>86.197558224655793</v>
      </c>
      <c r="H327">
        <v>8.7264401040066897</v>
      </c>
      <c r="I327">
        <v>20.023496492390802</v>
      </c>
      <c r="J327">
        <v>-3.0242928855070201</v>
      </c>
      <c r="K327">
        <v>1309.26410568858</v>
      </c>
      <c r="L327">
        <v>1101.28934502684</v>
      </c>
      <c r="M327">
        <v>59.533854980128098</v>
      </c>
      <c r="N327">
        <v>0.54226304989743401</v>
      </c>
      <c r="O327">
        <v>3.9193889625990601</v>
      </c>
      <c r="P327">
        <v>131.90852390852299</v>
      </c>
      <c r="Q327">
        <v>0.16520627643763999</v>
      </c>
    </row>
    <row r="328" spans="1:17" x14ac:dyDescent="0.3">
      <c r="A328" t="s">
        <v>763</v>
      </c>
      <c r="B328" t="s">
        <v>764</v>
      </c>
      <c r="C328" t="s">
        <v>3169</v>
      </c>
      <c r="D328" t="s">
        <v>765</v>
      </c>
      <c r="E328">
        <v>22162.860759325002</v>
      </c>
      <c r="F328">
        <v>1577.65</v>
      </c>
      <c r="G328">
        <v>17.051099515256801</v>
      </c>
      <c r="H328">
        <v>0.15241019856292401</v>
      </c>
      <c r="I328">
        <v>38.3290713225202</v>
      </c>
      <c r="J328">
        <v>-3.4035528851150598</v>
      </c>
      <c r="K328">
        <v>1514.6862676245701</v>
      </c>
      <c r="L328">
        <v>1298.5512593501901</v>
      </c>
      <c r="M328">
        <v>45.821410553392099</v>
      </c>
      <c r="N328">
        <v>0.29687954352925999</v>
      </c>
      <c r="O328">
        <v>8.7059867524482399</v>
      </c>
      <c r="P328">
        <v>59.656934675909497</v>
      </c>
      <c r="Q328">
        <v>4.2519868187900003E-2</v>
      </c>
    </row>
    <row r="329" spans="1:17" x14ac:dyDescent="0.3">
      <c r="A329" t="s">
        <v>766</v>
      </c>
      <c r="B329" t="s">
        <v>767</v>
      </c>
      <c r="C329" t="s">
        <v>3170</v>
      </c>
      <c r="D329" t="s">
        <v>543</v>
      </c>
      <c r="E329">
        <v>22122.110405464999</v>
      </c>
      <c r="F329">
        <v>506.65</v>
      </c>
      <c r="G329">
        <v>-37.022020505464702</v>
      </c>
      <c r="H329">
        <v>25.5585434861176</v>
      </c>
      <c r="I329">
        <v>26.5372888447883</v>
      </c>
      <c r="J329">
        <v>10.684465836739999</v>
      </c>
      <c r="K329">
        <v>461.30623569723701</v>
      </c>
      <c r="L329">
        <v>474.48944634162501</v>
      </c>
      <c r="M329">
        <v>84.928897645530597</v>
      </c>
      <c r="N329">
        <v>1.27850228531312</v>
      </c>
      <c r="O329">
        <v>35.206270757992797</v>
      </c>
      <c r="P329">
        <v>66.507821743131302</v>
      </c>
      <c r="Q329">
        <v>6.5215690486280994E-2</v>
      </c>
    </row>
    <row r="330" spans="1:17" x14ac:dyDescent="0.3">
      <c r="A330" t="s">
        <v>768</v>
      </c>
      <c r="B330" t="s">
        <v>769</v>
      </c>
      <c r="C330" t="s">
        <v>3174</v>
      </c>
      <c r="D330" t="s">
        <v>279</v>
      </c>
      <c r="E330">
        <v>22101.674074725001</v>
      </c>
      <c r="F330">
        <v>574.29999999999995</v>
      </c>
      <c r="G330">
        <v>18.2106723733847</v>
      </c>
      <c r="H330">
        <v>18.933051086587501</v>
      </c>
      <c r="I330">
        <v>30.355239467831801</v>
      </c>
      <c r="J330">
        <v>1.7917308843344399</v>
      </c>
      <c r="K330">
        <v>478.41318745796201</v>
      </c>
      <c r="L330">
        <v>423.77551544765703</v>
      </c>
      <c r="M330">
        <v>84.664164451154093</v>
      </c>
      <c r="N330">
        <v>1.2916655806389099</v>
      </c>
      <c r="O330">
        <v>0.99251262406407903</v>
      </c>
      <c r="P330">
        <v>64.085714285714204</v>
      </c>
      <c r="Q330">
        <v>9.4775920435077002E-2</v>
      </c>
    </row>
    <row r="331" spans="1:17" x14ac:dyDescent="0.3">
      <c r="A331" t="s">
        <v>770</v>
      </c>
      <c r="B331" t="s">
        <v>771</v>
      </c>
      <c r="C331" t="s">
        <v>3170</v>
      </c>
      <c r="D331" t="s">
        <v>543</v>
      </c>
      <c r="E331">
        <v>22098.827294775001</v>
      </c>
      <c r="F331">
        <v>2581.1999999999998</v>
      </c>
      <c r="G331">
        <v>10.2967971010263</v>
      </c>
      <c r="H331">
        <v>11.0033260467521</v>
      </c>
      <c r="I331">
        <v>-13.4800297517369</v>
      </c>
      <c r="J331">
        <v>2.5010802464352E-2</v>
      </c>
      <c r="K331">
        <v>2429.0780486336498</v>
      </c>
      <c r="L331">
        <v>2499.5161441354999</v>
      </c>
      <c r="M331">
        <v>47.544692904384199</v>
      </c>
      <c r="N331">
        <v>0.59517488357896897</v>
      </c>
      <c r="O331">
        <v>50.937548427088103</v>
      </c>
      <c r="P331">
        <v>43.0067314884068</v>
      </c>
      <c r="Q331">
        <v>6.4633311676272995E-2</v>
      </c>
    </row>
    <row r="332" spans="1:17" x14ac:dyDescent="0.3">
      <c r="A332" t="s">
        <v>772</v>
      </c>
      <c r="B332" t="s">
        <v>773</v>
      </c>
      <c r="C332" t="s">
        <v>3183</v>
      </c>
      <c r="D332" t="s">
        <v>135</v>
      </c>
      <c r="E332">
        <v>22081.014282504999</v>
      </c>
      <c r="F332">
        <v>647.75</v>
      </c>
      <c r="G332">
        <v>166.46437254834601</v>
      </c>
      <c r="H332">
        <v>19.4451979818719</v>
      </c>
      <c r="I332">
        <v>103.502203071076</v>
      </c>
      <c r="J332">
        <v>4.8083304532491198</v>
      </c>
      <c r="K332">
        <v>557.52410442391999</v>
      </c>
      <c r="L332">
        <v>417.72114153002298</v>
      </c>
      <c r="M332">
        <v>77.320949308091002</v>
      </c>
      <c r="N332">
        <v>0.70026840099643295</v>
      </c>
      <c r="O332">
        <v>1.8911617136240899</v>
      </c>
      <c r="P332">
        <v>208.378957391097</v>
      </c>
      <c r="Q332">
        <v>0.244347425793142</v>
      </c>
    </row>
    <row r="333" spans="1:17" x14ac:dyDescent="0.3">
      <c r="A333" t="s">
        <v>774</v>
      </c>
      <c r="B333" t="s">
        <v>775</v>
      </c>
      <c r="C333" t="s">
        <v>3172</v>
      </c>
      <c r="D333" t="s">
        <v>118</v>
      </c>
      <c r="E333">
        <v>21979.799671299999</v>
      </c>
      <c r="F333">
        <v>847.9</v>
      </c>
      <c r="G333">
        <v>46.417750196538698</v>
      </c>
      <c r="H333">
        <v>0.54028909424857297</v>
      </c>
      <c r="I333">
        <v>58.402683510335699</v>
      </c>
      <c r="J333">
        <v>1.3369102161311901</v>
      </c>
      <c r="K333">
        <v>796.64242737554196</v>
      </c>
      <c r="L333">
        <v>646.67940213525105</v>
      </c>
      <c r="M333">
        <v>60.977831182297798</v>
      </c>
      <c r="N333">
        <v>1.0345555518343501</v>
      </c>
      <c r="O333">
        <v>6.3509847859417299</v>
      </c>
      <c r="P333">
        <v>88.338516215015503</v>
      </c>
    </row>
    <row r="334" spans="1:17" x14ac:dyDescent="0.3">
      <c r="A334" t="s">
        <v>776</v>
      </c>
      <c r="B334" t="s">
        <v>777</v>
      </c>
      <c r="C334" t="s">
        <v>3170</v>
      </c>
      <c r="D334" t="s">
        <v>51</v>
      </c>
      <c r="E334">
        <v>21947.427179999999</v>
      </c>
      <c r="F334">
        <v>762.05</v>
      </c>
      <c r="G334">
        <v>-16.822117832719002</v>
      </c>
      <c r="H334">
        <v>3.0062993776425002</v>
      </c>
      <c r="I334">
        <v>3.2840774533429</v>
      </c>
      <c r="J334">
        <v>-2.2384082884636198</v>
      </c>
      <c r="K334">
        <v>748.75365008758502</v>
      </c>
      <c r="L334">
        <v>734.72252431111804</v>
      </c>
      <c r="M334">
        <v>55.361859679522802</v>
      </c>
      <c r="N334">
        <v>1.3806737563335101</v>
      </c>
      <c r="O334">
        <v>13.214356013384901</v>
      </c>
      <c r="P334">
        <v>26.9977501874843</v>
      </c>
    </row>
    <row r="335" spans="1:17" x14ac:dyDescent="0.3">
      <c r="A335" t="s">
        <v>778</v>
      </c>
      <c r="B335" t="s">
        <v>779</v>
      </c>
      <c r="C335" t="s">
        <v>3171</v>
      </c>
      <c r="D335" t="s">
        <v>673</v>
      </c>
      <c r="E335">
        <v>21901.330417575002</v>
      </c>
      <c r="F335">
        <v>1279.25</v>
      </c>
      <c r="G335">
        <v>24.498682343276201</v>
      </c>
      <c r="H335">
        <v>1.3887725116690099</v>
      </c>
      <c r="I335">
        <v>65.746247718466293</v>
      </c>
      <c r="J335">
        <v>-4.4977971266477104</v>
      </c>
      <c r="K335">
        <v>1281.0673834034601</v>
      </c>
      <c r="L335">
        <v>1090.1167968592999</v>
      </c>
      <c r="M335">
        <v>45.688432454087</v>
      </c>
      <c r="N335">
        <v>0.41913399764088999</v>
      </c>
      <c r="O335">
        <v>16.865350791479301</v>
      </c>
      <c r="P335">
        <v>96.429942418426094</v>
      </c>
      <c r="Q335">
        <v>0.10623663077533101</v>
      </c>
    </row>
    <row r="336" spans="1:17" x14ac:dyDescent="0.3">
      <c r="A336" t="s">
        <v>780</v>
      </c>
      <c r="B336" t="s">
        <v>781</v>
      </c>
      <c r="C336" t="s">
        <v>3182</v>
      </c>
      <c r="D336" t="s">
        <v>535</v>
      </c>
      <c r="E336">
        <v>21765.562883675</v>
      </c>
      <c r="F336">
        <v>1406.45</v>
      </c>
      <c r="G336">
        <v>0.97464458440698798</v>
      </c>
      <c r="H336">
        <v>-7.5984000993973897</v>
      </c>
      <c r="I336">
        <v>45.093946547658497</v>
      </c>
      <c r="J336">
        <v>-1.0685055667171699</v>
      </c>
      <c r="K336">
        <v>1453.4140734534301</v>
      </c>
      <c r="L336">
        <v>1263.76773578808</v>
      </c>
      <c r="M336">
        <v>49.383396477408603</v>
      </c>
      <c r="N336">
        <v>0.62639415081955296</v>
      </c>
      <c r="O336">
        <v>20.8716982473603</v>
      </c>
      <c r="P336">
        <v>69.196992481202997</v>
      </c>
      <c r="Q336">
        <v>0.11427519322768701</v>
      </c>
    </row>
    <row r="337" spans="1:17" x14ac:dyDescent="0.3">
      <c r="A337" t="s">
        <v>782</v>
      </c>
      <c r="B337" t="s">
        <v>783</v>
      </c>
      <c r="C337" t="s">
        <v>3174</v>
      </c>
      <c r="D337" t="s">
        <v>54</v>
      </c>
      <c r="E337">
        <v>21752.84729772</v>
      </c>
      <c r="F337">
        <v>2085.9499999999998</v>
      </c>
      <c r="G337">
        <v>82.354699080822101</v>
      </c>
      <c r="H337">
        <v>28.330468874020202</v>
      </c>
      <c r="I337">
        <v>26.638183335632199</v>
      </c>
      <c r="J337">
        <v>11.220684089236199</v>
      </c>
      <c r="K337">
        <v>1714.2015705511201</v>
      </c>
      <c r="L337">
        <v>1505.17028700583</v>
      </c>
      <c r="M337">
        <v>89.412329706862494</v>
      </c>
      <c r="N337">
        <v>2.0675542335325199</v>
      </c>
      <c r="O337">
        <v>2.5312207866919199</v>
      </c>
      <c r="P337">
        <v>117.58109940544399</v>
      </c>
    </row>
    <row r="338" spans="1:17" x14ac:dyDescent="0.3">
      <c r="A338" t="s">
        <v>784</v>
      </c>
      <c r="B338" t="s">
        <v>785</v>
      </c>
      <c r="C338" t="s">
        <v>3171</v>
      </c>
      <c r="D338" t="s">
        <v>673</v>
      </c>
      <c r="E338">
        <v>21730.591236863998</v>
      </c>
      <c r="F338">
        <v>149.62</v>
      </c>
      <c r="G338">
        <v>76.342930508641999</v>
      </c>
      <c r="H338">
        <v>10.2145999559492</v>
      </c>
      <c r="I338">
        <v>50.8015826114653</v>
      </c>
      <c r="J338">
        <v>-3.7200440105990902</v>
      </c>
      <c r="K338">
        <v>137.60817125516601</v>
      </c>
      <c r="L338">
        <v>110.664336964928</v>
      </c>
      <c r="M338">
        <v>52.945735743862897</v>
      </c>
      <c r="N338">
        <v>0.73742482066999204</v>
      </c>
      <c r="O338">
        <v>7.3786926881432802</v>
      </c>
      <c r="P338">
        <v>143.284552845528</v>
      </c>
      <c r="Q338">
        <v>7.0610976790088001E-2</v>
      </c>
    </row>
    <row r="339" spans="1:17" x14ac:dyDescent="0.3">
      <c r="A339" t="s">
        <v>786</v>
      </c>
      <c r="B339" t="s">
        <v>787</v>
      </c>
      <c r="C339" t="s">
        <v>3170</v>
      </c>
      <c r="D339" t="s">
        <v>412</v>
      </c>
      <c r="E339">
        <v>21690.659689125001</v>
      </c>
      <c r="F339">
        <v>4520.3</v>
      </c>
      <c r="G339">
        <v>52.398579158491103</v>
      </c>
      <c r="H339">
        <v>2.20207611122414</v>
      </c>
      <c r="I339">
        <v>39.1946927863928</v>
      </c>
      <c r="J339">
        <v>-0.110893887453233</v>
      </c>
      <c r="K339">
        <v>4198.88057450624</v>
      </c>
      <c r="L339">
        <v>3509.0607815618901</v>
      </c>
      <c r="M339">
        <v>55.594614916107801</v>
      </c>
      <c r="N339">
        <v>0.52123450668809401</v>
      </c>
      <c r="O339">
        <v>8.6211092184147002</v>
      </c>
      <c r="P339">
        <v>102.704035874439</v>
      </c>
      <c r="Q339">
        <v>-4.9860178415090002E-3</v>
      </c>
    </row>
    <row r="340" spans="1:17" hidden="1" x14ac:dyDescent="0.3">
      <c r="A340" t="s">
        <v>788</v>
      </c>
      <c r="B340" t="s">
        <v>789</v>
      </c>
      <c r="C340" t="s">
        <v>3185</v>
      </c>
      <c r="D340" t="s">
        <v>234</v>
      </c>
      <c r="E340">
        <v>21581.651107375001</v>
      </c>
      <c r="F340">
        <v>744.05</v>
      </c>
      <c r="G340">
        <v>51.8254578561573</v>
      </c>
      <c r="H340">
        <v>1.53644147018411</v>
      </c>
      <c r="I340">
        <v>41.5322929719201</v>
      </c>
      <c r="J340">
        <v>2.3002944626678801</v>
      </c>
      <c r="K340">
        <v>704.04648589783596</v>
      </c>
      <c r="L340">
        <v>588.56183686517295</v>
      </c>
      <c r="M340">
        <v>58.369452372239898</v>
      </c>
      <c r="N340">
        <v>0.68180107300890103</v>
      </c>
      <c r="O340">
        <v>4.1596666890665901</v>
      </c>
      <c r="P340">
        <v>81.475609756097498</v>
      </c>
      <c r="Q340">
        <v>-2.6364392417412001E-2</v>
      </c>
    </row>
    <row r="341" spans="1:17" x14ac:dyDescent="0.3">
      <c r="A341" t="s">
        <v>790</v>
      </c>
      <c r="B341" t="s">
        <v>791</v>
      </c>
      <c r="C341" t="s">
        <v>3181</v>
      </c>
      <c r="D341" t="s">
        <v>792</v>
      </c>
      <c r="E341">
        <v>21466.573154379999</v>
      </c>
      <c r="F341">
        <v>307.7</v>
      </c>
      <c r="G341">
        <v>58.873346775152399</v>
      </c>
      <c r="H341">
        <v>-1.2152112163728199</v>
      </c>
      <c r="I341">
        <v>46.518725965443998</v>
      </c>
      <c r="J341">
        <v>-3.06360358374303</v>
      </c>
      <c r="K341">
        <v>287.31029836777901</v>
      </c>
      <c r="L341">
        <v>227.39388797375199</v>
      </c>
      <c r="M341">
        <v>46.685370084672201</v>
      </c>
      <c r="N341">
        <v>0.765376914117471</v>
      </c>
      <c r="O341">
        <v>11.764705882352899</v>
      </c>
      <c r="P341">
        <v>107.48482805124701</v>
      </c>
      <c r="Q341">
        <v>3.2113891570845002E-2</v>
      </c>
    </row>
    <row r="342" spans="1:17" x14ac:dyDescent="0.3">
      <c r="A342" t="s">
        <v>793</v>
      </c>
      <c r="B342" t="s">
        <v>794</v>
      </c>
      <c r="C342" t="s">
        <v>3176</v>
      </c>
      <c r="D342" t="s">
        <v>206</v>
      </c>
      <c r="E342">
        <v>21308.784716089998</v>
      </c>
      <c r="F342">
        <v>564.20000000000005</v>
      </c>
      <c r="G342">
        <v>-11.752960199364599</v>
      </c>
      <c r="H342">
        <v>2.6077384365504601</v>
      </c>
      <c r="I342">
        <v>13.158628833137501</v>
      </c>
      <c r="J342">
        <v>-1.71378567029979</v>
      </c>
      <c r="K342">
        <v>565.80452919120296</v>
      </c>
      <c r="L342">
        <v>524.53983345235702</v>
      </c>
      <c r="M342">
        <v>43.4156755148679</v>
      </c>
      <c r="N342">
        <v>0.92890675807780698</v>
      </c>
      <c r="O342">
        <v>10.3154909606522</v>
      </c>
      <c r="P342">
        <v>38.692232055063897</v>
      </c>
      <c r="Q342">
        <v>9.2747702539179994E-2</v>
      </c>
    </row>
    <row r="343" spans="1:17" hidden="1" x14ac:dyDescent="0.3">
      <c r="A343" t="s">
        <v>795</v>
      </c>
      <c r="B343" t="s">
        <v>796</v>
      </c>
      <c r="C343" t="s">
        <v>3185</v>
      </c>
      <c r="D343" t="s">
        <v>127</v>
      </c>
      <c r="E343">
        <v>21098.970104339998</v>
      </c>
      <c r="F343">
        <v>14534.55</v>
      </c>
      <c r="G343">
        <v>125.444554833138</v>
      </c>
      <c r="H343">
        <v>-3.7110373706349602</v>
      </c>
      <c r="I343">
        <v>66.370170825913704</v>
      </c>
      <c r="J343">
        <v>0.38351618320827502</v>
      </c>
      <c r="K343">
        <v>13713.9105680831</v>
      </c>
      <c r="L343">
        <v>10350.5196704516</v>
      </c>
      <c r="M343">
        <v>46.742128378444797</v>
      </c>
      <c r="N343">
        <v>0.73118742104051704</v>
      </c>
      <c r="O343">
        <v>8.0329284360368902</v>
      </c>
      <c r="P343">
        <v>225.20500743956001</v>
      </c>
    </row>
    <row r="344" spans="1:17" x14ac:dyDescent="0.3">
      <c r="A344" t="s">
        <v>797</v>
      </c>
      <c r="B344" t="s">
        <v>798</v>
      </c>
      <c r="C344" t="s">
        <v>3183</v>
      </c>
      <c r="D344" t="s">
        <v>135</v>
      </c>
      <c r="E344">
        <v>20820.171638925</v>
      </c>
      <c r="F344">
        <v>1485.05</v>
      </c>
      <c r="G344">
        <v>198.14807606220299</v>
      </c>
      <c r="H344">
        <v>-5.5441390061589599</v>
      </c>
      <c r="I344">
        <v>3.50289515559761</v>
      </c>
      <c r="J344">
        <v>-0.49504058303815002</v>
      </c>
      <c r="K344">
        <v>1455.13227929155</v>
      </c>
      <c r="L344">
        <v>1217.1620241359301</v>
      </c>
      <c r="M344">
        <v>55.637415508356597</v>
      </c>
      <c r="N344">
        <v>1.5520258996406899</v>
      </c>
      <c r="O344">
        <v>6.0570351166627301</v>
      </c>
      <c r="P344">
        <v>234.47072072072001</v>
      </c>
    </row>
    <row r="345" spans="1:17" hidden="1" x14ac:dyDescent="0.3">
      <c r="A345" t="s">
        <v>799</v>
      </c>
      <c r="B345" t="s">
        <v>800</v>
      </c>
      <c r="C345" t="s">
        <v>3185</v>
      </c>
      <c r="D345" t="s">
        <v>588</v>
      </c>
      <c r="E345">
        <v>20805.042324950002</v>
      </c>
      <c r="F345">
        <v>827.75</v>
      </c>
      <c r="G345">
        <v>-33.895638665738403</v>
      </c>
      <c r="H345">
        <v>2.2106230099670001</v>
      </c>
      <c r="I345">
        <v>-18.417169163803699</v>
      </c>
      <c r="J345">
        <v>-0.94323378489042797</v>
      </c>
      <c r="K345">
        <v>822.87570708373505</v>
      </c>
      <c r="L345">
        <v>842.66008402999205</v>
      </c>
      <c r="M345">
        <v>67.445463748855104</v>
      </c>
      <c r="N345">
        <v>0.88624105055499403</v>
      </c>
      <c r="O345">
        <v>15.856236786469299</v>
      </c>
      <c r="P345">
        <v>9.1658424002637595</v>
      </c>
      <c r="Q345">
        <v>-0.140662705077124</v>
      </c>
    </row>
    <row r="346" spans="1:17" x14ac:dyDescent="0.3">
      <c r="A346" t="s">
        <v>801</v>
      </c>
      <c r="B346" t="s">
        <v>802</v>
      </c>
      <c r="C346" t="s">
        <v>3174</v>
      </c>
      <c r="D346" t="s">
        <v>279</v>
      </c>
      <c r="E346">
        <v>20699.311426439999</v>
      </c>
      <c r="F346">
        <v>416.7</v>
      </c>
      <c r="G346">
        <v>-2.2064763829189902</v>
      </c>
      <c r="H346">
        <v>3.7195666974970898</v>
      </c>
      <c r="I346">
        <v>-18.6434655651619</v>
      </c>
      <c r="J346">
        <v>-1.39546124771439</v>
      </c>
      <c r="K346">
        <v>388.57430391476998</v>
      </c>
      <c r="L346">
        <v>376.679217649262</v>
      </c>
      <c r="M346">
        <v>65.618553445153097</v>
      </c>
      <c r="N346">
        <v>0.44688037185679302</v>
      </c>
      <c r="O346">
        <v>33.9092872570194</v>
      </c>
      <c r="P346">
        <v>33.944069431051098</v>
      </c>
      <c r="Q346">
        <v>9.7450663552246006E-2</v>
      </c>
    </row>
    <row r="347" spans="1:17" x14ac:dyDescent="0.3">
      <c r="A347" t="s">
        <v>803</v>
      </c>
      <c r="B347" t="s">
        <v>804</v>
      </c>
      <c r="C347" t="s">
        <v>3184</v>
      </c>
      <c r="D347" t="s">
        <v>467</v>
      </c>
      <c r="E347">
        <v>20627.229419700001</v>
      </c>
      <c r="F347">
        <v>572</v>
      </c>
      <c r="G347">
        <v>-13.9800755084541</v>
      </c>
      <c r="H347">
        <v>-8.8522999131376405</v>
      </c>
      <c r="I347">
        <v>-26.6242762626608</v>
      </c>
      <c r="J347">
        <v>-7.4324381392098902</v>
      </c>
      <c r="K347">
        <v>643.69143420017599</v>
      </c>
      <c r="L347">
        <v>643.968589077346</v>
      </c>
      <c r="M347">
        <v>21.097589290077298</v>
      </c>
      <c r="N347">
        <v>0.97997509937990701</v>
      </c>
      <c r="O347">
        <v>34.484265734265698</v>
      </c>
      <c r="P347">
        <v>30.593607305936001</v>
      </c>
      <c r="Q347">
        <v>-8.5584295371445004E-2</v>
      </c>
    </row>
    <row r="348" spans="1:17" x14ac:dyDescent="0.3">
      <c r="A348" t="s">
        <v>805</v>
      </c>
      <c r="B348" t="s">
        <v>806</v>
      </c>
      <c r="C348" t="s">
        <v>3172</v>
      </c>
      <c r="D348" t="s">
        <v>37</v>
      </c>
      <c r="E348">
        <v>20449.849384360001</v>
      </c>
      <c r="F348">
        <v>546.65</v>
      </c>
      <c r="G348">
        <v>30.632319733885399</v>
      </c>
      <c r="H348">
        <v>-1.3435910865682199</v>
      </c>
      <c r="I348">
        <v>16.195298356478698</v>
      </c>
      <c r="J348">
        <v>6.2460481540944801E-2</v>
      </c>
      <c r="K348">
        <v>530.92293674561802</v>
      </c>
      <c r="L348">
        <v>462.95007826998699</v>
      </c>
      <c r="M348">
        <v>50.415147165957997</v>
      </c>
      <c r="N348">
        <v>0.71463507068060705</v>
      </c>
      <c r="O348">
        <v>9.0002743986097293</v>
      </c>
      <c r="P348">
        <v>64.159159159159103</v>
      </c>
      <c r="Q348">
        <v>0.13723680478099701</v>
      </c>
    </row>
    <row r="349" spans="1:17" x14ac:dyDescent="0.3">
      <c r="A349" t="s">
        <v>807</v>
      </c>
      <c r="B349" t="s">
        <v>808</v>
      </c>
      <c r="C349" t="s">
        <v>3182</v>
      </c>
      <c r="D349" t="s">
        <v>320</v>
      </c>
      <c r="E349">
        <v>20382.237359999999</v>
      </c>
      <c r="F349">
        <v>1751.55</v>
      </c>
      <c r="G349">
        <v>87.024823420978194</v>
      </c>
      <c r="H349">
        <v>-14.012369592972799</v>
      </c>
      <c r="I349">
        <v>114.603853928549</v>
      </c>
      <c r="J349">
        <v>-4.9033082134376098</v>
      </c>
      <c r="K349">
        <v>1908.2719990179</v>
      </c>
      <c r="L349">
        <v>1450.6331633037901</v>
      </c>
      <c r="M349">
        <v>40.350976492715802</v>
      </c>
      <c r="N349">
        <v>0.40222993104546101</v>
      </c>
      <c r="O349">
        <v>61.788130512974199</v>
      </c>
      <c r="P349">
        <v>170.17584451642699</v>
      </c>
      <c r="Q349">
        <v>0.19154032801646001</v>
      </c>
    </row>
    <row r="350" spans="1:17" x14ac:dyDescent="0.3">
      <c r="A350" t="s">
        <v>809</v>
      </c>
      <c r="B350" t="s">
        <v>810</v>
      </c>
      <c r="C350" t="s">
        <v>3184</v>
      </c>
      <c r="D350" t="s">
        <v>383</v>
      </c>
      <c r="E350">
        <v>20339.113857205</v>
      </c>
      <c r="F350">
        <v>514.54999999999995</v>
      </c>
      <c r="G350">
        <v>56.787160004703601</v>
      </c>
      <c r="H350">
        <v>-0.75340075318445898</v>
      </c>
      <c r="I350">
        <v>34.341881796086597</v>
      </c>
      <c r="J350">
        <v>0.44146058453785703</v>
      </c>
      <c r="K350">
        <v>501.087654426352</v>
      </c>
      <c r="L350">
        <v>427.86213469872098</v>
      </c>
      <c r="M350">
        <v>46.514141294465702</v>
      </c>
      <c r="N350">
        <v>0.38440024900332398</v>
      </c>
      <c r="O350">
        <v>11.6218054610825</v>
      </c>
      <c r="P350">
        <v>95.312203454165797</v>
      </c>
      <c r="Q350">
        <v>4.3136761532886002E-2</v>
      </c>
    </row>
    <row r="351" spans="1:17" x14ac:dyDescent="0.3">
      <c r="A351" t="s">
        <v>811</v>
      </c>
      <c r="B351" t="s">
        <v>812</v>
      </c>
      <c r="C351" t="s">
        <v>3180</v>
      </c>
      <c r="D351" t="s">
        <v>37</v>
      </c>
      <c r="E351">
        <v>20233.069114400001</v>
      </c>
      <c r="F351">
        <v>907.7</v>
      </c>
      <c r="G351">
        <v>-11.0577219561562</v>
      </c>
      <c r="H351">
        <v>-1.1784493077118301</v>
      </c>
      <c r="I351">
        <v>0.468046858248644</v>
      </c>
      <c r="J351">
        <v>0.31282469683468</v>
      </c>
      <c r="K351">
        <v>910.60141945652595</v>
      </c>
      <c r="L351">
        <v>864.50926536590896</v>
      </c>
      <c r="M351">
        <v>57.775671989490398</v>
      </c>
      <c r="N351">
        <v>0.35110646215260799</v>
      </c>
      <c r="O351">
        <v>12.9227718409165</v>
      </c>
      <c r="P351">
        <v>27.629358830146199</v>
      </c>
    </row>
    <row r="352" spans="1:17" hidden="1" x14ac:dyDescent="0.3">
      <c r="A352" t="s">
        <v>813</v>
      </c>
      <c r="B352" t="s">
        <v>814</v>
      </c>
      <c r="C352" t="s">
        <v>3185</v>
      </c>
      <c r="D352" t="s">
        <v>135</v>
      </c>
      <c r="E352">
        <v>20173.740000000002</v>
      </c>
      <c r="F352">
        <v>139.08000000000001</v>
      </c>
      <c r="G352">
        <v>-12.544561669196099</v>
      </c>
      <c r="H352">
        <v>-1.1941797197363899</v>
      </c>
      <c r="I352">
        <v>-5.8671285212019804</v>
      </c>
      <c r="J352">
        <v>0.21684696679162499</v>
      </c>
      <c r="K352">
        <v>140.50579250162099</v>
      </c>
      <c r="L352">
        <v>133.876284451022</v>
      </c>
      <c r="M352">
        <v>53.328059728626101</v>
      </c>
      <c r="N352">
        <v>8.71694597072009E-2</v>
      </c>
      <c r="O352">
        <v>11.3387978142076</v>
      </c>
      <c r="P352">
        <v>16.180770194636999</v>
      </c>
    </row>
    <row r="353" spans="1:17" hidden="1" x14ac:dyDescent="0.3">
      <c r="A353" t="s">
        <v>815</v>
      </c>
      <c r="B353" t="s">
        <v>816</v>
      </c>
      <c r="C353" t="s">
        <v>3185</v>
      </c>
      <c r="D353" t="s">
        <v>135</v>
      </c>
      <c r="E353">
        <v>20155.501969815999</v>
      </c>
      <c r="F353">
        <v>350</v>
      </c>
      <c r="G353">
        <v>-12.9737963904295</v>
      </c>
      <c r="H353">
        <v>-1.0566460644926701</v>
      </c>
      <c r="I353">
        <v>-13.6883690784565</v>
      </c>
      <c r="J353">
        <v>1.4501250658606799</v>
      </c>
      <c r="K353">
        <v>341.57780710573502</v>
      </c>
      <c r="L353">
        <v>337.0785876667</v>
      </c>
      <c r="M353">
        <v>42.778347382377802</v>
      </c>
      <c r="N353">
        <v>1.2434270835174299</v>
      </c>
      <c r="O353">
        <v>4.28571428571429</v>
      </c>
      <c r="P353">
        <v>14.9425287356321</v>
      </c>
      <c r="Q353">
        <v>-0.10379904096142301</v>
      </c>
    </row>
    <row r="354" spans="1:17" x14ac:dyDescent="0.3">
      <c r="A354" t="s">
        <v>817</v>
      </c>
      <c r="B354" t="s">
        <v>818</v>
      </c>
      <c r="C354" t="s">
        <v>3170</v>
      </c>
      <c r="D354" t="s">
        <v>51</v>
      </c>
      <c r="E354">
        <v>20106.22805252</v>
      </c>
      <c r="F354">
        <v>1264</v>
      </c>
      <c r="G354">
        <v>-30.782771792730198</v>
      </c>
      <c r="H354">
        <v>4.9188924103763103</v>
      </c>
      <c r="I354">
        <v>-24.985532627026799</v>
      </c>
      <c r="J354">
        <v>3.7248646078636698</v>
      </c>
      <c r="K354">
        <v>1261.1133295257</v>
      </c>
      <c r="L354">
        <v>1361.18316576694</v>
      </c>
      <c r="M354">
        <v>71.005086159111599</v>
      </c>
      <c r="N354">
        <v>0.90006693712191899</v>
      </c>
      <c r="O354">
        <v>42.088607594936697</v>
      </c>
      <c r="P354">
        <v>9.6270598438855206</v>
      </c>
      <c r="Q354">
        <v>6.5385544609856003E-2</v>
      </c>
    </row>
    <row r="355" spans="1:17" x14ac:dyDescent="0.3">
      <c r="A355" t="s">
        <v>819</v>
      </c>
      <c r="B355" t="s">
        <v>820</v>
      </c>
      <c r="C355" t="s">
        <v>3178</v>
      </c>
      <c r="D355" t="s">
        <v>75</v>
      </c>
      <c r="E355">
        <v>20089.578147600001</v>
      </c>
      <c r="F355">
        <v>851.1</v>
      </c>
      <c r="G355">
        <v>-29.692137330192502</v>
      </c>
      <c r="H355">
        <v>4.5010758928042502</v>
      </c>
      <c r="I355">
        <v>-9.37380240073667</v>
      </c>
      <c r="J355">
        <v>0.763334105317376</v>
      </c>
      <c r="K355">
        <v>823.13569271750202</v>
      </c>
      <c r="L355">
        <v>841.41805510973097</v>
      </c>
      <c r="M355">
        <v>66.905786369151301</v>
      </c>
      <c r="N355">
        <v>0.58845048821869295</v>
      </c>
      <c r="O355">
        <v>24.333215838326801</v>
      </c>
      <c r="P355">
        <v>21.5857142857142</v>
      </c>
      <c r="Q355">
        <v>-7.9723707382097997E-2</v>
      </c>
    </row>
    <row r="356" spans="1:17" x14ac:dyDescent="0.3">
      <c r="A356" t="s">
        <v>821</v>
      </c>
      <c r="B356" t="s">
        <v>822</v>
      </c>
      <c r="C356" t="s">
        <v>3183</v>
      </c>
      <c r="D356" t="s">
        <v>135</v>
      </c>
      <c r="E356">
        <v>20059.958386869999</v>
      </c>
      <c r="F356">
        <v>1776.55</v>
      </c>
      <c r="G356">
        <v>146.14306639937001</v>
      </c>
      <c r="H356">
        <v>0.89523095125301</v>
      </c>
      <c r="I356">
        <v>27.941062305711799</v>
      </c>
      <c r="J356">
        <v>2.2684536610405099</v>
      </c>
      <c r="K356">
        <v>1765.7840763224001</v>
      </c>
      <c r="L356">
        <v>1546.9251612309399</v>
      </c>
      <c r="M356">
        <v>60.706293256882802</v>
      </c>
      <c r="N356">
        <v>0.91898871365426504</v>
      </c>
      <c r="O356">
        <v>21.6291921686412</v>
      </c>
      <c r="P356">
        <v>184.25786005180299</v>
      </c>
      <c r="Q356">
        <v>9.1434401710044994E-2</v>
      </c>
    </row>
    <row r="357" spans="1:17" x14ac:dyDescent="0.3">
      <c r="A357" t="s">
        <v>823</v>
      </c>
      <c r="B357" t="s">
        <v>824</v>
      </c>
      <c r="C357" t="s">
        <v>3180</v>
      </c>
      <c r="D357" t="s">
        <v>211</v>
      </c>
      <c r="E357">
        <v>20031.668343835001</v>
      </c>
      <c r="F357">
        <v>460.45</v>
      </c>
      <c r="G357">
        <v>23.496355420344901</v>
      </c>
      <c r="H357">
        <v>-14.466167393307</v>
      </c>
      <c r="I357">
        <v>26.5713119178318</v>
      </c>
      <c r="J357">
        <v>-2.9743480054098801</v>
      </c>
      <c r="K357">
        <v>457.92113031501401</v>
      </c>
      <c r="L357">
        <v>387.32798260394799</v>
      </c>
      <c r="M357">
        <v>42.860933569425796</v>
      </c>
      <c r="N357">
        <v>0.57393155301635201</v>
      </c>
      <c r="O357">
        <v>25.409925073297799</v>
      </c>
      <c r="P357">
        <v>63.861209964412801</v>
      </c>
      <c r="Q357">
        <v>5.8673699893149002E-2</v>
      </c>
    </row>
    <row r="358" spans="1:17" hidden="1" x14ac:dyDescent="0.3">
      <c r="A358" t="s">
        <v>825</v>
      </c>
      <c r="B358" t="s">
        <v>826</v>
      </c>
      <c r="C358" t="s">
        <v>3185</v>
      </c>
      <c r="D358" t="s">
        <v>467</v>
      </c>
      <c r="E358">
        <v>20027.1634460799</v>
      </c>
      <c r="F358">
        <v>1931.9</v>
      </c>
      <c r="G358">
        <v>-23.389944224292901</v>
      </c>
      <c r="H358">
        <v>-11.473211298466</v>
      </c>
      <c r="I358">
        <v>2.9657480964967999</v>
      </c>
      <c r="J358">
        <v>-0.91409125583609496</v>
      </c>
      <c r="K358">
        <v>1967.92192428158</v>
      </c>
      <c r="L358">
        <v>1843.5000580994099</v>
      </c>
      <c r="M358">
        <v>44.238715903253102</v>
      </c>
      <c r="N358">
        <v>0.57065899376113305</v>
      </c>
      <c r="O358">
        <v>20.6066566592473</v>
      </c>
      <c r="P358">
        <v>32.122828614416598</v>
      </c>
      <c r="Q358">
        <v>-3.5497037377741E-2</v>
      </c>
    </row>
    <row r="359" spans="1:17" hidden="1" x14ac:dyDescent="0.3">
      <c r="A359" t="s">
        <v>827</v>
      </c>
      <c r="B359" t="s">
        <v>828</v>
      </c>
      <c r="C359" t="s">
        <v>3185</v>
      </c>
      <c r="D359" t="s">
        <v>51</v>
      </c>
      <c r="E359">
        <v>19888.303194759999</v>
      </c>
      <c r="F359">
        <v>466.6</v>
      </c>
      <c r="G359">
        <v>15.9202527680622</v>
      </c>
      <c r="H359">
        <v>17.213089843479398</v>
      </c>
      <c r="I359">
        <v>26.371638580373201</v>
      </c>
      <c r="J359">
        <v>3.59143977661159</v>
      </c>
      <c r="K359">
        <v>414.87380392864497</v>
      </c>
      <c r="M359">
        <v>76.6165364707484</v>
      </c>
      <c r="N359">
        <v>1.30055708269488</v>
      </c>
      <c r="O359">
        <v>4.3613373339048396</v>
      </c>
      <c r="P359">
        <v>59.794520547945197</v>
      </c>
    </row>
    <row r="360" spans="1:17" x14ac:dyDescent="0.3">
      <c r="A360" t="s">
        <v>829</v>
      </c>
      <c r="B360" t="s">
        <v>830</v>
      </c>
      <c r="C360" t="s">
        <v>3173</v>
      </c>
      <c r="D360" t="s">
        <v>46</v>
      </c>
      <c r="E360">
        <v>19883.901441959999</v>
      </c>
      <c r="F360">
        <v>310.89999999999998</v>
      </c>
      <c r="G360">
        <v>81.005688923743904</v>
      </c>
      <c r="H360">
        <v>-2.4448965262509699</v>
      </c>
      <c r="I360">
        <v>23.9090619167632</v>
      </c>
      <c r="J360">
        <v>-1.33401142530387</v>
      </c>
      <c r="K360">
        <v>318.51841256100499</v>
      </c>
      <c r="L360">
        <v>267.27307587097602</v>
      </c>
      <c r="M360">
        <v>47.078878980808803</v>
      </c>
      <c r="N360">
        <v>0.453604216583257</v>
      </c>
      <c r="O360">
        <v>17.240270183338701</v>
      </c>
      <c r="P360">
        <v>127.682167704137</v>
      </c>
      <c r="Q360">
        <v>0.16167977771988601</v>
      </c>
    </row>
    <row r="361" spans="1:17" x14ac:dyDescent="0.3">
      <c r="A361" t="s">
        <v>831</v>
      </c>
      <c r="B361" t="s">
        <v>832</v>
      </c>
      <c r="C361" t="s">
        <v>3182</v>
      </c>
      <c r="D361" t="s">
        <v>166</v>
      </c>
      <c r="E361">
        <v>19644.787515600001</v>
      </c>
      <c r="F361">
        <v>787.65</v>
      </c>
      <c r="G361">
        <v>102.000584293823</v>
      </c>
      <c r="H361">
        <v>-1.75024861758254</v>
      </c>
      <c r="I361">
        <v>15.852760315251199</v>
      </c>
      <c r="J361">
        <v>0.306197706869347</v>
      </c>
      <c r="K361">
        <v>810.18986163167301</v>
      </c>
      <c r="L361">
        <v>688.09369324933402</v>
      </c>
      <c r="M361">
        <v>55.807418242689202</v>
      </c>
      <c r="N361">
        <v>0.86961691763841797</v>
      </c>
      <c r="O361">
        <v>24.420745254872099</v>
      </c>
      <c r="P361">
        <v>162.54999999999899</v>
      </c>
      <c r="Q361">
        <v>0.18422304643950799</v>
      </c>
    </row>
    <row r="362" spans="1:17" hidden="1" x14ac:dyDescent="0.3">
      <c r="A362" t="s">
        <v>833</v>
      </c>
      <c r="B362" t="s">
        <v>834</v>
      </c>
      <c r="C362" t="s">
        <v>3185</v>
      </c>
      <c r="D362" t="s">
        <v>835</v>
      </c>
      <c r="E362">
        <v>19490.964827565</v>
      </c>
      <c r="F362">
        <v>1794.95</v>
      </c>
      <c r="G362">
        <v>1.92661409935947</v>
      </c>
      <c r="H362">
        <v>10.7092176400031</v>
      </c>
      <c r="I362">
        <v>12.3779999116705</v>
      </c>
      <c r="J362">
        <v>-4.9005765295792303</v>
      </c>
      <c r="K362">
        <v>1716.2219116414999</v>
      </c>
      <c r="M362">
        <v>53.088263076328097</v>
      </c>
      <c r="N362">
        <v>0.46426119472085098</v>
      </c>
      <c r="O362">
        <v>11.4794283963341</v>
      </c>
      <c r="P362">
        <v>45.735395607518299</v>
      </c>
    </row>
    <row r="363" spans="1:17" x14ac:dyDescent="0.3">
      <c r="A363" t="s">
        <v>836</v>
      </c>
      <c r="B363" t="s">
        <v>837</v>
      </c>
      <c r="C363" t="s">
        <v>3170</v>
      </c>
      <c r="D363" t="s">
        <v>838</v>
      </c>
      <c r="E363">
        <v>19480.305199474999</v>
      </c>
      <c r="F363">
        <v>220.93</v>
      </c>
      <c r="G363">
        <v>40.403045346716198</v>
      </c>
      <c r="H363">
        <v>13.597407361755399</v>
      </c>
      <c r="I363">
        <v>46.654437771380898</v>
      </c>
      <c r="J363">
        <v>3.2201773764400401</v>
      </c>
      <c r="K363">
        <v>195.095608518669</v>
      </c>
      <c r="L363">
        <v>168.57776362727199</v>
      </c>
      <c r="M363">
        <v>77.186988820696001</v>
      </c>
      <c r="N363">
        <v>0.88340340234911796</v>
      </c>
      <c r="O363">
        <v>0.60652695423890601</v>
      </c>
      <c r="P363">
        <v>82.060156571899398</v>
      </c>
      <c r="Q363">
        <v>-7.5810903268119997E-3</v>
      </c>
    </row>
    <row r="364" spans="1:17" x14ac:dyDescent="0.3">
      <c r="A364" t="s">
        <v>839</v>
      </c>
      <c r="B364" t="s">
        <v>840</v>
      </c>
      <c r="C364" t="s">
        <v>3181</v>
      </c>
      <c r="D364" t="s">
        <v>417</v>
      </c>
      <c r="E364">
        <v>19408.144975629999</v>
      </c>
      <c r="F364">
        <v>8230.65</v>
      </c>
      <c r="G364">
        <v>-5.2491539645407004</v>
      </c>
      <c r="H364">
        <v>-0.29882228188645199</v>
      </c>
      <c r="I364">
        <v>31.956766627095298</v>
      </c>
      <c r="J364">
        <v>-1.5377908721062801</v>
      </c>
      <c r="K364">
        <v>8031.3916744559901</v>
      </c>
      <c r="L364">
        <v>7366.77188925876</v>
      </c>
      <c r="M364">
        <v>53.262985416277303</v>
      </c>
      <c r="N364">
        <v>0.47161339622303999</v>
      </c>
      <c r="O364">
        <v>9.1043842223882603</v>
      </c>
      <c r="P364">
        <v>50.013669667918101</v>
      </c>
      <c r="Q364">
        <v>-4.0229106444840002E-3</v>
      </c>
    </row>
    <row r="365" spans="1:17" x14ac:dyDescent="0.3">
      <c r="A365" t="s">
        <v>841</v>
      </c>
      <c r="B365" t="s">
        <v>842</v>
      </c>
      <c r="C365" t="s">
        <v>3179</v>
      </c>
      <c r="D365" t="s">
        <v>291</v>
      </c>
      <c r="E365">
        <v>19380.238850400001</v>
      </c>
      <c r="F365">
        <v>881.65</v>
      </c>
      <c r="G365">
        <v>31.349139315940501</v>
      </c>
      <c r="H365">
        <v>12.2443007754796</v>
      </c>
      <c r="I365">
        <v>4.2064188518366201</v>
      </c>
      <c r="J365">
        <v>-2.2981655246914401</v>
      </c>
      <c r="K365">
        <v>834.92845761672402</v>
      </c>
      <c r="L365">
        <v>767.67626660130998</v>
      </c>
      <c r="M365">
        <v>62.132025213204898</v>
      </c>
      <c r="N365">
        <v>1.7362767107175801</v>
      </c>
      <c r="O365">
        <v>8.6598990529121505</v>
      </c>
      <c r="P365">
        <v>64.763595589609395</v>
      </c>
      <c r="Q365">
        <v>0.199589386012406</v>
      </c>
    </row>
    <row r="366" spans="1:17" x14ac:dyDescent="0.3">
      <c r="A366" t="s">
        <v>843</v>
      </c>
      <c r="B366" t="s">
        <v>844</v>
      </c>
      <c r="C366" t="s">
        <v>3186</v>
      </c>
      <c r="D366" t="s">
        <v>625</v>
      </c>
      <c r="E366">
        <v>19346.55900392</v>
      </c>
      <c r="F366">
        <v>617.20000000000005</v>
      </c>
      <c r="G366">
        <v>85.950071347933303</v>
      </c>
      <c r="H366">
        <v>-14.1200532125417</v>
      </c>
      <c r="I366">
        <v>-5.6410876753554398</v>
      </c>
      <c r="J366">
        <v>-2.5177856230122599</v>
      </c>
      <c r="K366">
        <v>661.68773695615596</v>
      </c>
      <c r="L366">
        <v>594.84104654897396</v>
      </c>
      <c r="M366">
        <v>31.561030381407001</v>
      </c>
      <c r="N366">
        <v>0.61958838437060204</v>
      </c>
      <c r="O366">
        <v>26.7417368762151</v>
      </c>
      <c r="P366">
        <v>118.67139061116001</v>
      </c>
      <c r="Q366">
        <v>0.14097595218567799</v>
      </c>
    </row>
    <row r="367" spans="1:17" x14ac:dyDescent="0.3">
      <c r="A367" t="s">
        <v>845</v>
      </c>
      <c r="B367" t="s">
        <v>846</v>
      </c>
      <c r="C367" t="s">
        <v>3169</v>
      </c>
      <c r="D367" t="s">
        <v>21</v>
      </c>
      <c r="E367">
        <v>19042.827791219999</v>
      </c>
      <c r="F367">
        <v>680.35</v>
      </c>
      <c r="G367">
        <v>0.44453745079441698</v>
      </c>
      <c r="H367">
        <v>7.8949933552879603</v>
      </c>
      <c r="I367">
        <v>-23.9913308750066</v>
      </c>
      <c r="J367">
        <v>-0.66614429514698403</v>
      </c>
      <c r="K367">
        <v>650.24309264437795</v>
      </c>
      <c r="L367">
        <v>639.05183251111396</v>
      </c>
      <c r="M367">
        <v>64.878206734725893</v>
      </c>
      <c r="N367">
        <v>0.52283695167686906</v>
      </c>
      <c r="O367">
        <v>27.8753582714779</v>
      </c>
      <c r="P367">
        <v>44.878620102214597</v>
      </c>
      <c r="Q367">
        <v>8.0554908233574002E-2</v>
      </c>
    </row>
    <row r="368" spans="1:17" x14ac:dyDescent="0.3">
      <c r="A368" t="s">
        <v>847</v>
      </c>
      <c r="B368" t="s">
        <v>848</v>
      </c>
      <c r="C368" t="s">
        <v>3182</v>
      </c>
      <c r="D368" t="s">
        <v>438</v>
      </c>
      <c r="E368">
        <v>18960.595896825002</v>
      </c>
      <c r="F368">
        <v>305.3</v>
      </c>
      <c r="G368">
        <v>8.7244333610056497</v>
      </c>
      <c r="H368">
        <v>7.0910018797865204</v>
      </c>
      <c r="I368">
        <v>19.5914725256949</v>
      </c>
      <c r="J368">
        <v>-2.6026327749588498</v>
      </c>
      <c r="K368">
        <v>305.14205930533598</v>
      </c>
      <c r="L368">
        <v>274.52717507001898</v>
      </c>
      <c r="M368">
        <v>51.6741954179464</v>
      </c>
      <c r="N368">
        <v>0.64512503442932201</v>
      </c>
      <c r="O368">
        <v>16.573861775302898</v>
      </c>
      <c r="P368">
        <v>64.3164693218514</v>
      </c>
      <c r="Q368">
        <v>4.6801250686160999E-2</v>
      </c>
    </row>
    <row r="369" spans="1:17" x14ac:dyDescent="0.3">
      <c r="A369" t="s">
        <v>849</v>
      </c>
      <c r="B369" t="s">
        <v>850</v>
      </c>
      <c r="C369" t="s">
        <v>3174</v>
      </c>
      <c r="D369" t="s">
        <v>54</v>
      </c>
      <c r="E369">
        <v>18948.663176189999</v>
      </c>
      <c r="F369">
        <v>1389.45</v>
      </c>
      <c r="G369">
        <v>43.973355533246902</v>
      </c>
      <c r="H369">
        <v>14.301427066600301</v>
      </c>
      <c r="I369">
        <v>48.998653578179599</v>
      </c>
      <c r="J369">
        <v>-6.8174956631310897</v>
      </c>
      <c r="K369">
        <v>1242.77431497056</v>
      </c>
      <c r="L369">
        <v>1018.33797219259</v>
      </c>
      <c r="M369">
        <v>47.9692163898468</v>
      </c>
      <c r="N369">
        <v>1.07406808732737</v>
      </c>
      <c r="O369">
        <v>9.5433444888264898</v>
      </c>
      <c r="P369">
        <v>72.817164179104395</v>
      </c>
      <c r="Q369">
        <v>6.1344951337929998E-2</v>
      </c>
    </row>
    <row r="370" spans="1:17" x14ac:dyDescent="0.3">
      <c r="A370" t="s">
        <v>851</v>
      </c>
      <c r="B370" t="s">
        <v>852</v>
      </c>
      <c r="C370" t="s">
        <v>3177</v>
      </c>
      <c r="D370" t="s">
        <v>127</v>
      </c>
      <c r="E370">
        <v>18875.3943381299</v>
      </c>
      <c r="F370">
        <v>1034.55</v>
      </c>
      <c r="G370">
        <v>151.018897870898</v>
      </c>
      <c r="H370">
        <v>11.1220032848305</v>
      </c>
      <c r="I370">
        <v>-12.2616859544043</v>
      </c>
      <c r="J370">
        <v>-4.2868950410031603</v>
      </c>
      <c r="K370">
        <v>961.04200657179899</v>
      </c>
      <c r="L370">
        <v>855.04528618824804</v>
      </c>
      <c r="M370">
        <v>50.728000377267001</v>
      </c>
      <c r="N370">
        <v>1.93058268752784</v>
      </c>
      <c r="O370">
        <v>27.011744236624601</v>
      </c>
      <c r="P370">
        <v>187.37499999999901</v>
      </c>
      <c r="Q370">
        <v>0.23937752453148001</v>
      </c>
    </row>
    <row r="371" spans="1:17" x14ac:dyDescent="0.3">
      <c r="A371" t="s">
        <v>853</v>
      </c>
      <c r="B371" t="s">
        <v>854</v>
      </c>
      <c r="C371" t="s">
        <v>3174</v>
      </c>
      <c r="D371" t="s">
        <v>54</v>
      </c>
      <c r="E371">
        <v>18859.572776699999</v>
      </c>
      <c r="F371">
        <v>1224.2</v>
      </c>
      <c r="G371">
        <v>150.69577253610501</v>
      </c>
      <c r="H371">
        <v>33.055237661047599</v>
      </c>
      <c r="I371">
        <v>99.193781988584306</v>
      </c>
      <c r="J371">
        <v>23.752865861351601</v>
      </c>
      <c r="K371">
        <v>891.36201982090495</v>
      </c>
      <c r="L371">
        <v>701.66679231864396</v>
      </c>
      <c r="M371">
        <v>92.945401417451606</v>
      </c>
      <c r="N371">
        <v>2.3634702838238999</v>
      </c>
      <c r="O371">
        <v>1.87469367750368</v>
      </c>
      <c r="P371">
        <v>284.06274509803899</v>
      </c>
      <c r="Q371">
        <v>6.4888866192993999E-2</v>
      </c>
    </row>
    <row r="372" spans="1:17" x14ac:dyDescent="0.3">
      <c r="A372" t="s">
        <v>855</v>
      </c>
      <c r="B372" t="s">
        <v>856</v>
      </c>
      <c r="C372" t="s">
        <v>3172</v>
      </c>
      <c r="D372" t="s">
        <v>220</v>
      </c>
      <c r="E372">
        <v>18772.478554500001</v>
      </c>
      <c r="F372">
        <v>2694.95</v>
      </c>
      <c r="G372">
        <v>102.55012025033901</v>
      </c>
      <c r="H372">
        <v>13.980940473397199</v>
      </c>
      <c r="I372">
        <v>57.030998392223403</v>
      </c>
      <c r="J372">
        <v>-0.491228476259983</v>
      </c>
      <c r="K372">
        <v>2378.3273095893101</v>
      </c>
      <c r="L372">
        <v>1869.1795617621301</v>
      </c>
      <c r="M372">
        <v>61.615098320408499</v>
      </c>
      <c r="N372">
        <v>0.96707464329873205</v>
      </c>
      <c r="O372">
        <v>6.0483496910888901</v>
      </c>
      <c r="P372">
        <v>130.99901427163201</v>
      </c>
      <c r="Q372">
        <v>8.6318427794984998E-2</v>
      </c>
    </row>
    <row r="373" spans="1:17" x14ac:dyDescent="0.3">
      <c r="A373" t="s">
        <v>857</v>
      </c>
      <c r="B373" t="s">
        <v>858</v>
      </c>
      <c r="C373" t="s">
        <v>3179</v>
      </c>
      <c r="D373" t="s">
        <v>124</v>
      </c>
      <c r="E373">
        <v>18747.424450439899</v>
      </c>
      <c r="F373">
        <v>3111.3</v>
      </c>
      <c r="G373">
        <v>-22.904423364713299</v>
      </c>
      <c r="H373">
        <v>11.4191949373966</v>
      </c>
      <c r="I373">
        <v>3.7866263425151501</v>
      </c>
      <c r="J373">
        <v>2.7993567858073001</v>
      </c>
      <c r="K373">
        <v>2910.0663809381499</v>
      </c>
      <c r="L373">
        <v>2756.86704704162</v>
      </c>
      <c r="M373">
        <v>68.531043456475103</v>
      </c>
      <c r="N373">
        <v>0.979873911270571</v>
      </c>
      <c r="O373">
        <v>2.7994728891460099</v>
      </c>
      <c r="P373">
        <v>39.520179372197298</v>
      </c>
      <c r="Q373">
        <v>-8.1735517458148998E-2</v>
      </c>
    </row>
    <row r="374" spans="1:17" x14ac:dyDescent="0.3">
      <c r="A374" t="s">
        <v>859</v>
      </c>
      <c r="B374" t="s">
        <v>860</v>
      </c>
      <c r="C374" t="s">
        <v>3182</v>
      </c>
      <c r="D374" t="s">
        <v>535</v>
      </c>
      <c r="E374">
        <v>18709.170954544999</v>
      </c>
      <c r="F374">
        <v>1660.5</v>
      </c>
      <c r="G374">
        <v>12.8904887580491</v>
      </c>
      <c r="H374">
        <v>0.403566186624849</v>
      </c>
      <c r="I374">
        <v>3.38692804376717</v>
      </c>
      <c r="J374">
        <v>4.0825556697364096</v>
      </c>
      <c r="K374">
        <v>1658.9697398836699</v>
      </c>
      <c r="L374">
        <v>1601.78779553444</v>
      </c>
      <c r="M374">
        <v>57.195952785327201</v>
      </c>
      <c r="N374">
        <v>1.8938420288736599</v>
      </c>
      <c r="O374">
        <v>14.5408009635652</v>
      </c>
      <c r="P374">
        <v>46.067909922589699</v>
      </c>
    </row>
    <row r="375" spans="1:17" x14ac:dyDescent="0.3">
      <c r="A375" t="s">
        <v>861</v>
      </c>
      <c r="B375" t="s">
        <v>862</v>
      </c>
      <c r="C375" t="s">
        <v>3182</v>
      </c>
      <c r="D375" t="s">
        <v>261</v>
      </c>
      <c r="E375">
        <v>18682.232704909999</v>
      </c>
      <c r="F375">
        <v>1281.7</v>
      </c>
      <c r="G375">
        <v>144.919486364802</v>
      </c>
      <c r="H375">
        <v>-2.2070982487762998</v>
      </c>
      <c r="I375">
        <v>36.980632456307802</v>
      </c>
      <c r="J375">
        <v>-4.4290249003119397</v>
      </c>
      <c r="K375">
        <v>1279.9878731365</v>
      </c>
      <c r="L375">
        <v>1046.23112674045</v>
      </c>
      <c r="M375">
        <v>44.003755808824799</v>
      </c>
      <c r="N375">
        <v>1.4135517000597499</v>
      </c>
      <c r="O375">
        <v>13.1309978934228</v>
      </c>
      <c r="P375">
        <v>173.51685872812601</v>
      </c>
      <c r="Q375">
        <v>0.186159987504912</v>
      </c>
    </row>
    <row r="376" spans="1:17" x14ac:dyDescent="0.3">
      <c r="A376" t="s">
        <v>863</v>
      </c>
      <c r="B376" t="s">
        <v>864</v>
      </c>
      <c r="C376" t="s">
        <v>3173</v>
      </c>
      <c r="D376" t="s">
        <v>46</v>
      </c>
      <c r="E376">
        <v>18618.398801660001</v>
      </c>
      <c r="F376">
        <v>1600.9</v>
      </c>
      <c r="G376">
        <v>182.274103330267</v>
      </c>
      <c r="H376">
        <v>-4.9104309045047003</v>
      </c>
      <c r="I376">
        <v>134.33628593628799</v>
      </c>
      <c r="J376">
        <v>-3.68757825755024</v>
      </c>
      <c r="K376">
        <v>1578.09213158744</v>
      </c>
      <c r="L376">
        <v>1178.5390205234901</v>
      </c>
      <c r="M376">
        <v>42.843196891173598</v>
      </c>
      <c r="N376">
        <v>1.2579563479626501</v>
      </c>
      <c r="O376">
        <v>12.2306202760946</v>
      </c>
      <c r="P376">
        <v>233.520833333333</v>
      </c>
      <c r="Q376">
        <v>0.189268625957109</v>
      </c>
    </row>
    <row r="377" spans="1:17" x14ac:dyDescent="0.3">
      <c r="A377" t="s">
        <v>865</v>
      </c>
      <c r="B377" t="s">
        <v>866</v>
      </c>
      <c r="C377" t="s">
        <v>3180</v>
      </c>
      <c r="D377" t="s">
        <v>588</v>
      </c>
      <c r="E377">
        <v>18481.617614300001</v>
      </c>
      <c r="F377">
        <v>1442.35</v>
      </c>
      <c r="G377">
        <v>-39.753240779803797</v>
      </c>
      <c r="H377">
        <v>-2.4693767322068599E-2</v>
      </c>
      <c r="I377">
        <v>-10.5315401224164</v>
      </c>
      <c r="J377">
        <v>0.26792841235103498</v>
      </c>
      <c r="K377">
        <v>1459.8073372629799</v>
      </c>
      <c r="L377">
        <v>1478.36490877966</v>
      </c>
      <c r="M377">
        <v>50.190383874078201</v>
      </c>
      <c r="N377">
        <v>0.58924167862309496</v>
      </c>
      <c r="O377">
        <v>19.544493361528001</v>
      </c>
      <c r="P377">
        <v>13.6603624901497</v>
      </c>
      <c r="Q377">
        <v>-0.107732775302123</v>
      </c>
    </row>
    <row r="378" spans="1:17" x14ac:dyDescent="0.3">
      <c r="A378" t="s">
        <v>867</v>
      </c>
      <c r="B378" t="s">
        <v>868</v>
      </c>
      <c r="C378" t="s">
        <v>625</v>
      </c>
      <c r="D378" t="s">
        <v>625</v>
      </c>
      <c r="E378">
        <v>18442.89876195</v>
      </c>
      <c r="F378">
        <v>36.65</v>
      </c>
      <c r="G378">
        <v>-31.0068942309099</v>
      </c>
      <c r="H378">
        <v>-4.91191155807015</v>
      </c>
      <c r="I378">
        <v>-17.525017462526499</v>
      </c>
      <c r="J378">
        <v>-1.9574070475059699</v>
      </c>
      <c r="K378">
        <v>37.491172774204102</v>
      </c>
      <c r="L378">
        <v>38.178639892320597</v>
      </c>
      <c r="M378">
        <v>43.2259857052237</v>
      </c>
      <c r="N378">
        <v>0.46562591215707599</v>
      </c>
      <c r="O378">
        <v>44.338335607094102</v>
      </c>
      <c r="P378">
        <v>13.1172839506172</v>
      </c>
      <c r="Q378">
        <v>3.9418396737993001E-2</v>
      </c>
    </row>
    <row r="379" spans="1:17" x14ac:dyDescent="0.3">
      <c r="A379" t="s">
        <v>869</v>
      </c>
      <c r="B379" t="s">
        <v>870</v>
      </c>
      <c r="C379" t="s">
        <v>3170</v>
      </c>
      <c r="D379" t="s">
        <v>132</v>
      </c>
      <c r="E379">
        <v>18365.704315376999</v>
      </c>
      <c r="F379">
        <v>74.37</v>
      </c>
      <c r="G379">
        <v>273.05701942399998</v>
      </c>
      <c r="H379">
        <v>-5.2909588338555702</v>
      </c>
      <c r="I379">
        <v>77.410042986523493</v>
      </c>
      <c r="J379">
        <v>-2.68253930241129</v>
      </c>
      <c r="K379">
        <v>70.904651527893904</v>
      </c>
      <c r="L379">
        <v>54.684179927764198</v>
      </c>
      <c r="M379">
        <v>42.4572684301436</v>
      </c>
      <c r="N379">
        <v>0.425062396775923</v>
      </c>
      <c r="O379">
        <v>22.899018421406399</v>
      </c>
      <c r="P379">
        <v>349.36555891238601</v>
      </c>
      <c r="Q379">
        <v>0.146531759112011</v>
      </c>
    </row>
    <row r="380" spans="1:17" x14ac:dyDescent="0.3">
      <c r="A380" t="s">
        <v>871</v>
      </c>
      <c r="B380" t="s">
        <v>872</v>
      </c>
      <c r="C380" t="s">
        <v>3169</v>
      </c>
      <c r="D380" t="s">
        <v>21</v>
      </c>
      <c r="E380">
        <v>18260.841788400001</v>
      </c>
      <c r="F380">
        <v>634.20000000000005</v>
      </c>
      <c r="G380">
        <v>3.9702552127062898</v>
      </c>
      <c r="H380">
        <v>11.2339436345856</v>
      </c>
      <c r="I380">
        <v>-28.041132890338201</v>
      </c>
      <c r="J380">
        <v>0.36986923171497799</v>
      </c>
      <c r="K380">
        <v>648.858740479782</v>
      </c>
      <c r="L380">
        <v>646.92328066391701</v>
      </c>
      <c r="M380">
        <v>59.390214191792502</v>
      </c>
      <c r="N380">
        <v>0.74905593593709396</v>
      </c>
      <c r="O380">
        <v>35.895616524755503</v>
      </c>
      <c r="P380">
        <v>34.250635055038103</v>
      </c>
      <c r="Q380">
        <v>4.1233065941885999E-2</v>
      </c>
    </row>
    <row r="381" spans="1:17" x14ac:dyDescent="0.3">
      <c r="A381" t="s">
        <v>873</v>
      </c>
      <c r="B381" t="s">
        <v>874</v>
      </c>
      <c r="C381" t="s">
        <v>3176</v>
      </c>
      <c r="D381" t="s">
        <v>742</v>
      </c>
      <c r="E381">
        <v>18226.719806839999</v>
      </c>
      <c r="F381">
        <v>987.6</v>
      </c>
      <c r="G381">
        <v>16.288825577307101</v>
      </c>
      <c r="H381">
        <v>2.8995651519925101</v>
      </c>
      <c r="I381">
        <v>42.253610926628099</v>
      </c>
      <c r="J381">
        <v>3.3206194893141499</v>
      </c>
      <c r="K381">
        <v>924.43494204567105</v>
      </c>
      <c r="L381">
        <v>789.860043995659</v>
      </c>
      <c r="M381">
        <v>73.180313948666907</v>
      </c>
      <c r="N381">
        <v>0.70092895158366197</v>
      </c>
      <c r="O381">
        <v>4.84507897934387</v>
      </c>
      <c r="P381">
        <v>69.254498714652897</v>
      </c>
      <c r="Q381">
        <v>0.18100396394634499</v>
      </c>
    </row>
    <row r="382" spans="1:17" x14ac:dyDescent="0.3">
      <c r="A382" t="s">
        <v>875</v>
      </c>
      <c r="B382" t="s">
        <v>876</v>
      </c>
      <c r="C382" t="s">
        <v>3184</v>
      </c>
      <c r="D382" t="s">
        <v>282</v>
      </c>
      <c r="E382">
        <v>18199.35945186</v>
      </c>
      <c r="F382">
        <v>505.15</v>
      </c>
      <c r="G382">
        <v>179.05647756980699</v>
      </c>
      <c r="H382">
        <v>19.141897670898999</v>
      </c>
      <c r="I382">
        <v>88.677862365222097</v>
      </c>
      <c r="J382">
        <v>3.2857697691481301E-2</v>
      </c>
      <c r="K382">
        <v>408.99513423945001</v>
      </c>
      <c r="L382">
        <v>305.40662636658902</v>
      </c>
      <c r="M382">
        <v>54.558729663412301</v>
      </c>
      <c r="N382">
        <v>0.53944102023902796</v>
      </c>
      <c r="O382">
        <v>2.8407403741463</v>
      </c>
      <c r="P382">
        <v>214.63718467767001</v>
      </c>
      <c r="Q382">
        <v>0.139309997438434</v>
      </c>
    </row>
    <row r="383" spans="1:17" x14ac:dyDescent="0.3">
      <c r="A383" t="s">
        <v>877</v>
      </c>
      <c r="B383" t="s">
        <v>878</v>
      </c>
      <c r="C383" t="s">
        <v>3182</v>
      </c>
      <c r="D383" t="s">
        <v>742</v>
      </c>
      <c r="E383">
        <v>18154.697295239999</v>
      </c>
      <c r="F383">
        <v>1348.05</v>
      </c>
      <c r="G383">
        <v>49.634956419924798</v>
      </c>
      <c r="H383">
        <v>-8.4668794212053502</v>
      </c>
      <c r="I383">
        <v>42.666906936098897</v>
      </c>
      <c r="J383">
        <v>-4.32107881148122</v>
      </c>
      <c r="K383">
        <v>1447.8473140103199</v>
      </c>
      <c r="L383">
        <v>1218.7809697979801</v>
      </c>
      <c r="M383">
        <v>34.143298743692803</v>
      </c>
      <c r="N383">
        <v>0.31488883129555501</v>
      </c>
      <c r="O383">
        <v>40.718074255405902</v>
      </c>
      <c r="P383">
        <v>91.947885519008906</v>
      </c>
      <c r="Q383">
        <v>0.23952375568145301</v>
      </c>
    </row>
    <row r="384" spans="1:17" x14ac:dyDescent="0.3">
      <c r="A384" t="s">
        <v>879</v>
      </c>
      <c r="B384" t="s">
        <v>880</v>
      </c>
      <c r="C384" t="s">
        <v>3182</v>
      </c>
      <c r="D384" t="s">
        <v>127</v>
      </c>
      <c r="E384">
        <v>18067.275887420001</v>
      </c>
      <c r="F384">
        <v>688.9</v>
      </c>
      <c r="G384">
        <v>48.452821854728803</v>
      </c>
      <c r="H384">
        <v>-1.4723424135824399</v>
      </c>
      <c r="I384">
        <v>18.197674000730601</v>
      </c>
      <c r="J384">
        <v>-0.46278784931447098</v>
      </c>
      <c r="K384">
        <v>666.17883592541</v>
      </c>
      <c r="L384">
        <v>571.85388895740095</v>
      </c>
      <c r="M384">
        <v>46.176980112483903</v>
      </c>
      <c r="N384">
        <v>0.34513553240230299</v>
      </c>
      <c r="O384">
        <v>8.8692117869066696</v>
      </c>
      <c r="P384">
        <v>83.145021932739596</v>
      </c>
      <c r="Q384">
        <v>0.169968869644084</v>
      </c>
    </row>
    <row r="385" spans="1:17" x14ac:dyDescent="0.3">
      <c r="A385" t="s">
        <v>881</v>
      </c>
      <c r="B385" t="s">
        <v>882</v>
      </c>
      <c r="C385" t="s">
        <v>3181</v>
      </c>
      <c r="D385" t="s">
        <v>449</v>
      </c>
      <c r="E385">
        <v>17985.80694278</v>
      </c>
      <c r="F385">
        <v>1260.55</v>
      </c>
      <c r="G385">
        <v>26.3102826875357</v>
      </c>
      <c r="H385">
        <v>-11.9147652326961</v>
      </c>
      <c r="I385">
        <v>9.0011001381437801</v>
      </c>
      <c r="J385">
        <v>-3.4450821546480102</v>
      </c>
      <c r="K385">
        <v>1294.1248190951501</v>
      </c>
      <c r="L385">
        <v>1114.1302874374901</v>
      </c>
      <c r="M385">
        <v>31.534559624309999</v>
      </c>
      <c r="N385">
        <v>0.31996642272166098</v>
      </c>
      <c r="O385">
        <v>22.462417198841699</v>
      </c>
      <c r="P385">
        <v>73.271477663230201</v>
      </c>
      <c r="Q385">
        <v>0.145128711575226</v>
      </c>
    </row>
    <row r="386" spans="1:17" x14ac:dyDescent="0.3">
      <c r="A386" t="s">
        <v>883</v>
      </c>
      <c r="B386" t="s">
        <v>884</v>
      </c>
      <c r="C386" t="s">
        <v>3171</v>
      </c>
      <c r="D386" t="s">
        <v>27</v>
      </c>
      <c r="E386">
        <v>17957.966100221998</v>
      </c>
      <c r="F386">
        <v>91.86</v>
      </c>
      <c r="G386">
        <v>-38.5973610747427</v>
      </c>
      <c r="H386">
        <v>-1.36675026774756</v>
      </c>
      <c r="I386">
        <v>-0.43335079585985498</v>
      </c>
      <c r="J386">
        <v>-1.41149198302038</v>
      </c>
      <c r="K386">
        <v>90.999387198073407</v>
      </c>
      <c r="L386">
        <v>86.460682864170295</v>
      </c>
      <c r="M386">
        <v>44.323536057013499</v>
      </c>
      <c r="N386">
        <v>0.29205274409529802</v>
      </c>
      <c r="O386">
        <v>21.2715001088613</v>
      </c>
      <c r="P386">
        <v>41.214450422751703</v>
      </c>
      <c r="Q386">
        <v>8.4429591426303005E-2</v>
      </c>
    </row>
    <row r="387" spans="1:17" x14ac:dyDescent="0.3">
      <c r="A387" t="s">
        <v>885</v>
      </c>
      <c r="B387" t="s">
        <v>886</v>
      </c>
      <c r="C387" t="s">
        <v>3180</v>
      </c>
      <c r="D387" t="s">
        <v>887</v>
      </c>
      <c r="E387">
        <v>17939.358077550001</v>
      </c>
      <c r="F387">
        <v>801.65</v>
      </c>
      <c r="G387">
        <v>-3.0676498645007602</v>
      </c>
      <c r="H387">
        <v>6.2744635003683804</v>
      </c>
      <c r="I387">
        <v>8.5677227290088496</v>
      </c>
      <c r="J387">
        <v>-1.3960776146128899</v>
      </c>
      <c r="K387">
        <v>752.28557963792696</v>
      </c>
      <c r="L387">
        <v>703.47949739962303</v>
      </c>
      <c r="M387">
        <v>64.273410056718404</v>
      </c>
      <c r="N387">
        <v>0.64051930432663096</v>
      </c>
      <c r="O387">
        <v>5.9689390631821801</v>
      </c>
      <c r="P387">
        <v>34.9579124579124</v>
      </c>
      <c r="Q387">
        <v>7.5794124839329E-2</v>
      </c>
    </row>
    <row r="388" spans="1:17" x14ac:dyDescent="0.3">
      <c r="A388" t="s">
        <v>888</v>
      </c>
      <c r="B388" t="s">
        <v>889</v>
      </c>
      <c r="C388" t="s">
        <v>3169</v>
      </c>
      <c r="D388" t="s">
        <v>21</v>
      </c>
      <c r="E388">
        <v>17914.622287459999</v>
      </c>
      <c r="F388">
        <v>789.85</v>
      </c>
      <c r="G388">
        <v>27.927688017388299</v>
      </c>
      <c r="H388">
        <v>1.8799163989190999</v>
      </c>
      <c r="I388">
        <v>20.094232530333201</v>
      </c>
      <c r="J388">
        <v>0.38585504343231097</v>
      </c>
      <c r="K388">
        <v>760.12342173138097</v>
      </c>
      <c r="L388">
        <v>649.96883179812301</v>
      </c>
      <c r="M388">
        <v>55.333728873311301</v>
      </c>
      <c r="N388">
        <v>0.52418422233004602</v>
      </c>
      <c r="O388">
        <v>6.2860036715831997</v>
      </c>
      <c r="P388">
        <v>73.098838483453804</v>
      </c>
      <c r="Q388">
        <v>2.6165162505844001E-2</v>
      </c>
    </row>
    <row r="389" spans="1:17" x14ac:dyDescent="0.3">
      <c r="A389" t="s">
        <v>890</v>
      </c>
      <c r="B389" t="s">
        <v>891</v>
      </c>
      <c r="C389" t="s">
        <v>3179</v>
      </c>
      <c r="D389" t="s">
        <v>792</v>
      </c>
      <c r="E389">
        <v>17903.495681100001</v>
      </c>
      <c r="F389">
        <v>425.85</v>
      </c>
      <c r="G389">
        <v>30.165080375723601</v>
      </c>
      <c r="H389">
        <v>13.1194155284222</v>
      </c>
      <c r="I389">
        <v>11.1253856635555</v>
      </c>
      <c r="J389">
        <v>-3.7430400044518102</v>
      </c>
      <c r="K389">
        <v>399.71122347250798</v>
      </c>
      <c r="L389">
        <v>346.84998334436699</v>
      </c>
      <c r="M389">
        <v>50.385204978637297</v>
      </c>
      <c r="N389">
        <v>1.0668551913520501</v>
      </c>
      <c r="O389">
        <v>11.400727955852901</v>
      </c>
      <c r="P389">
        <v>85.313315926892898</v>
      </c>
      <c r="Q389">
        <v>0.16897611664378501</v>
      </c>
    </row>
    <row r="390" spans="1:17" x14ac:dyDescent="0.3">
      <c r="A390" t="s">
        <v>892</v>
      </c>
      <c r="B390" t="s">
        <v>893</v>
      </c>
      <c r="C390" t="s">
        <v>3170</v>
      </c>
      <c r="D390" t="s">
        <v>51</v>
      </c>
      <c r="E390">
        <v>17887.705127957001</v>
      </c>
      <c r="F390">
        <v>213.55</v>
      </c>
      <c r="G390">
        <v>22.950200739549199</v>
      </c>
      <c r="H390">
        <v>-8.3456058044894602E-2</v>
      </c>
      <c r="I390">
        <v>12.348461274650999</v>
      </c>
      <c r="J390">
        <v>1.1432012801892899</v>
      </c>
      <c r="K390">
        <v>206.88372911761499</v>
      </c>
      <c r="L390">
        <v>186.69108492217001</v>
      </c>
      <c r="M390">
        <v>57.4660166160307</v>
      </c>
      <c r="N390">
        <v>0.56769160818939202</v>
      </c>
      <c r="O390">
        <v>7.8904237883399704</v>
      </c>
      <c r="P390">
        <v>70.3629836457918</v>
      </c>
      <c r="Q390">
        <v>1.3793689955462001E-2</v>
      </c>
    </row>
    <row r="391" spans="1:17" x14ac:dyDescent="0.3">
      <c r="A391" t="s">
        <v>894</v>
      </c>
      <c r="B391" t="s">
        <v>895</v>
      </c>
      <c r="C391" t="s">
        <v>3170</v>
      </c>
      <c r="D391" t="s">
        <v>412</v>
      </c>
      <c r="E391">
        <v>17823.826617039998</v>
      </c>
      <c r="F391">
        <v>110.99</v>
      </c>
      <c r="G391">
        <v>-37.517444196569798</v>
      </c>
      <c r="H391">
        <v>0.43604693504964098</v>
      </c>
      <c r="I391">
        <v>-13.804968711764801</v>
      </c>
      <c r="J391">
        <v>-1.01596492959906</v>
      </c>
      <c r="K391">
        <v>112.147687618734</v>
      </c>
      <c r="L391">
        <v>114.029682537705</v>
      </c>
      <c r="M391">
        <v>52.377429600852103</v>
      </c>
      <c r="N391">
        <v>1.29325213839411</v>
      </c>
      <c r="O391">
        <v>23.434543652581301</v>
      </c>
      <c r="P391">
        <v>6.2105263157894601</v>
      </c>
      <c r="Q391">
        <v>9.8688613325439004E-2</v>
      </c>
    </row>
    <row r="392" spans="1:17" x14ac:dyDescent="0.3">
      <c r="A392" t="s">
        <v>896</v>
      </c>
      <c r="B392" t="s">
        <v>897</v>
      </c>
      <c r="C392" t="s">
        <v>3168</v>
      </c>
      <c r="D392" t="s">
        <v>190</v>
      </c>
      <c r="E392">
        <v>17766.665039970001</v>
      </c>
      <c r="F392">
        <v>1821.4</v>
      </c>
      <c r="G392">
        <v>47.115009572681103</v>
      </c>
      <c r="H392">
        <v>-1.0745505560850701</v>
      </c>
      <c r="I392">
        <v>28.2776435301577</v>
      </c>
      <c r="J392">
        <v>-4.3616082740183497</v>
      </c>
      <c r="K392">
        <v>1758.4922868522001</v>
      </c>
      <c r="L392">
        <v>1497.9889609853799</v>
      </c>
      <c r="M392">
        <v>43.147050226618703</v>
      </c>
      <c r="N392">
        <v>0.65674451387723398</v>
      </c>
      <c r="O392">
        <v>4.9824310969583703</v>
      </c>
      <c r="P392">
        <v>86.094508301404801</v>
      </c>
      <c r="Q392">
        <v>3.8986350889990001E-2</v>
      </c>
    </row>
    <row r="393" spans="1:17" x14ac:dyDescent="0.3">
      <c r="A393" t="s">
        <v>898</v>
      </c>
      <c r="B393" t="s">
        <v>899</v>
      </c>
      <c r="C393" t="s">
        <v>3170</v>
      </c>
      <c r="D393" t="s">
        <v>51</v>
      </c>
      <c r="E393">
        <v>17666.914440352</v>
      </c>
      <c r="F393">
        <v>212.62</v>
      </c>
      <c r="G393">
        <v>-16.526862225989699</v>
      </c>
      <c r="H393">
        <v>2.6388960918363802</v>
      </c>
      <c r="I393">
        <v>-16.2271444614397</v>
      </c>
      <c r="J393">
        <v>-0.51233698187682397</v>
      </c>
      <c r="K393">
        <v>212.48961959585199</v>
      </c>
      <c r="L393">
        <v>212.07191098750201</v>
      </c>
      <c r="M393">
        <v>57.1746989445694</v>
      </c>
      <c r="N393">
        <v>0.43159771474124597</v>
      </c>
      <c r="O393">
        <v>36.040824005267602</v>
      </c>
      <c r="P393">
        <v>16.1699221417839</v>
      </c>
      <c r="Q393">
        <v>5.1958989909584002E-2</v>
      </c>
    </row>
    <row r="394" spans="1:17" x14ac:dyDescent="0.3">
      <c r="A394" t="s">
        <v>900</v>
      </c>
      <c r="B394" t="s">
        <v>901</v>
      </c>
      <c r="C394" t="s">
        <v>3176</v>
      </c>
      <c r="D394" t="s">
        <v>522</v>
      </c>
      <c r="E394">
        <v>17517.33461247</v>
      </c>
      <c r="F394">
        <v>642.9</v>
      </c>
      <c r="G394">
        <v>117.077272455273</v>
      </c>
      <c r="H394">
        <v>-4.7606087526670198</v>
      </c>
      <c r="I394">
        <v>23.882434833401</v>
      </c>
      <c r="J394">
        <v>2.4280201586195602</v>
      </c>
      <c r="K394">
        <v>607.55667618009602</v>
      </c>
      <c r="L394">
        <v>503.45079113333799</v>
      </c>
      <c r="M394">
        <v>56.291902262602598</v>
      </c>
      <c r="N394">
        <v>0.56544249178774597</v>
      </c>
      <c r="O394">
        <v>12.6147145745839</v>
      </c>
      <c r="P394">
        <v>163.699753896636</v>
      </c>
      <c r="Q394">
        <v>0.24067640446251701</v>
      </c>
    </row>
    <row r="395" spans="1:17" x14ac:dyDescent="0.3">
      <c r="A395" t="s">
        <v>902</v>
      </c>
      <c r="B395" t="s">
        <v>903</v>
      </c>
      <c r="C395" t="s">
        <v>3170</v>
      </c>
      <c r="D395" t="s">
        <v>514</v>
      </c>
      <c r="E395">
        <v>17499.964762475</v>
      </c>
      <c r="F395">
        <v>1021.35</v>
      </c>
      <c r="G395">
        <v>99.579774806850494</v>
      </c>
      <c r="H395">
        <v>-3.0697627007909598</v>
      </c>
      <c r="I395">
        <v>56.628219382531199</v>
      </c>
      <c r="J395">
        <v>1.4776785508028201</v>
      </c>
      <c r="K395">
        <v>929.159623880141</v>
      </c>
      <c r="L395">
        <v>728.75989883242698</v>
      </c>
      <c r="M395">
        <v>56.524038848489297</v>
      </c>
      <c r="N395">
        <v>0.55359366446858804</v>
      </c>
      <c r="O395">
        <v>16.414549370930601</v>
      </c>
      <c r="P395">
        <v>140.007049700387</v>
      </c>
    </row>
    <row r="396" spans="1:17" hidden="1" x14ac:dyDescent="0.3">
      <c r="A396" t="s">
        <v>904</v>
      </c>
      <c r="B396" t="s">
        <v>905</v>
      </c>
      <c r="C396" t="s">
        <v>3185</v>
      </c>
      <c r="D396" t="s">
        <v>261</v>
      </c>
      <c r="E396">
        <v>17492.98518</v>
      </c>
      <c r="F396">
        <v>16204.2</v>
      </c>
      <c r="G396">
        <v>-17.541478433404301</v>
      </c>
      <c r="H396">
        <v>6.4952025942052902</v>
      </c>
      <c r="I396">
        <v>1.2662334738030601</v>
      </c>
      <c r="J396">
        <v>-0.71408768302846903</v>
      </c>
      <c r="K396">
        <v>15693.635068982199</v>
      </c>
      <c r="L396">
        <v>15193.271874343</v>
      </c>
      <c r="M396">
        <v>65.4498590479527</v>
      </c>
      <c r="N396">
        <v>1.50891079595397</v>
      </c>
      <c r="O396">
        <v>9.8119623307537598</v>
      </c>
      <c r="P396">
        <v>27.368478969997501</v>
      </c>
      <c r="Q396">
        <v>7.7509430094794995E-2</v>
      </c>
    </row>
    <row r="397" spans="1:17" x14ac:dyDescent="0.3">
      <c r="A397" t="s">
        <v>906</v>
      </c>
      <c r="B397" t="s">
        <v>907</v>
      </c>
      <c r="C397" t="s">
        <v>3170</v>
      </c>
      <c r="D397" t="s">
        <v>24</v>
      </c>
      <c r="E397">
        <v>17471.777031590998</v>
      </c>
      <c r="F397">
        <v>217.37</v>
      </c>
      <c r="G397">
        <v>34.888711858766598</v>
      </c>
      <c r="H397">
        <v>-1.74255042387558</v>
      </c>
      <c r="I397">
        <v>7.8625781194615696</v>
      </c>
      <c r="J397">
        <v>-2.8377195413755998</v>
      </c>
      <c r="K397">
        <v>216.00498762749999</v>
      </c>
      <c r="L397">
        <v>191.34321112243001</v>
      </c>
      <c r="M397">
        <v>40.331962671713299</v>
      </c>
      <c r="N397">
        <v>0.49227403351070997</v>
      </c>
      <c r="O397">
        <v>7.0754933983530197</v>
      </c>
      <c r="P397">
        <v>70.486274509803906</v>
      </c>
      <c r="Q397">
        <v>0.180935328241173</v>
      </c>
    </row>
    <row r="398" spans="1:17" x14ac:dyDescent="0.3">
      <c r="A398" t="s">
        <v>908</v>
      </c>
      <c r="B398" t="s">
        <v>909</v>
      </c>
      <c r="C398" t="s">
        <v>625</v>
      </c>
      <c r="D398" t="s">
        <v>625</v>
      </c>
      <c r="E398">
        <v>17452.5251160839</v>
      </c>
      <c r="F398">
        <v>183.83</v>
      </c>
      <c r="G398">
        <v>24.847183948749599</v>
      </c>
      <c r="H398">
        <v>0.425340127732666</v>
      </c>
      <c r="I398">
        <v>9.7110577697417799</v>
      </c>
      <c r="J398">
        <v>-2.1463055612784898</v>
      </c>
      <c r="K398">
        <v>179.35260417729299</v>
      </c>
      <c r="L398">
        <v>156.15662597808199</v>
      </c>
      <c r="M398">
        <v>44.971481800796099</v>
      </c>
      <c r="N398">
        <v>0.64336610352537105</v>
      </c>
      <c r="O398">
        <v>15.840722406571199</v>
      </c>
      <c r="P398">
        <v>58.953739731949803</v>
      </c>
      <c r="Q398">
        <v>2.5291130199865001E-2</v>
      </c>
    </row>
    <row r="399" spans="1:17" x14ac:dyDescent="0.3">
      <c r="A399" t="s">
        <v>910</v>
      </c>
      <c r="B399" t="s">
        <v>911</v>
      </c>
      <c r="C399" t="s">
        <v>3177</v>
      </c>
      <c r="D399" t="s">
        <v>912</v>
      </c>
      <c r="E399">
        <v>17405.45915948</v>
      </c>
      <c r="F399">
        <v>2585.25</v>
      </c>
      <c r="G399">
        <v>188.79756266190199</v>
      </c>
      <c r="H399">
        <v>25.264860011881801</v>
      </c>
      <c r="I399">
        <v>206.47022863292401</v>
      </c>
      <c r="J399">
        <v>13.5285804466538</v>
      </c>
      <c r="K399">
        <v>1952.4696300662299</v>
      </c>
      <c r="L399">
        <v>1364.39192856043</v>
      </c>
      <c r="M399">
        <v>73.459576225699607</v>
      </c>
      <c r="N399">
        <v>0.68398593412248498</v>
      </c>
      <c r="O399">
        <v>2.8914031524997599</v>
      </c>
      <c r="P399">
        <v>254.143835616438</v>
      </c>
      <c r="Q399">
        <v>0.25514341166361298</v>
      </c>
    </row>
    <row r="400" spans="1:17" x14ac:dyDescent="0.3">
      <c r="A400" t="s">
        <v>913</v>
      </c>
      <c r="B400" t="s">
        <v>914</v>
      </c>
      <c r="C400" t="s">
        <v>3173</v>
      </c>
      <c r="D400" t="s">
        <v>239</v>
      </c>
      <c r="E400">
        <v>17312.234231945</v>
      </c>
      <c r="F400">
        <v>741.85</v>
      </c>
      <c r="G400">
        <v>79.675091741773699</v>
      </c>
      <c r="H400">
        <v>8.5017018886713895</v>
      </c>
      <c r="I400">
        <v>37.542885043481</v>
      </c>
      <c r="J400">
        <v>3.9730735098445198</v>
      </c>
      <c r="K400">
        <v>688.80607755869903</v>
      </c>
      <c r="L400">
        <v>604.88120550971701</v>
      </c>
      <c r="M400">
        <v>68.448657449054707</v>
      </c>
      <c r="N400">
        <v>1.2868441467359499</v>
      </c>
      <c r="O400">
        <v>11.6128597425355</v>
      </c>
      <c r="P400">
        <v>193.22134387351699</v>
      </c>
      <c r="Q400">
        <v>6.7718706028286002E-2</v>
      </c>
    </row>
    <row r="401" spans="1:17" hidden="1" x14ac:dyDescent="0.3">
      <c r="A401" t="s">
        <v>915</v>
      </c>
      <c r="B401" t="s">
        <v>916</v>
      </c>
      <c r="C401" t="s">
        <v>3172</v>
      </c>
      <c r="D401" t="s">
        <v>917</v>
      </c>
      <c r="E401">
        <v>17245.491854119999</v>
      </c>
      <c r="F401">
        <v>2797.2</v>
      </c>
      <c r="G401">
        <v>85.232535553512193</v>
      </c>
      <c r="H401">
        <v>19.735861179275801</v>
      </c>
      <c r="I401">
        <v>79.275344175973999</v>
      </c>
      <c r="J401">
        <v>6.2390349394357898</v>
      </c>
      <c r="K401">
        <v>2446.5000576048001</v>
      </c>
      <c r="M401">
        <v>81.053779015147796</v>
      </c>
      <c r="N401">
        <v>1.1411714523403</v>
      </c>
      <c r="O401">
        <v>3.0012155012155</v>
      </c>
      <c r="P401">
        <v>128.23107049608299</v>
      </c>
    </row>
    <row r="402" spans="1:17" x14ac:dyDescent="0.3">
      <c r="A402" t="s">
        <v>918</v>
      </c>
      <c r="B402" t="s">
        <v>919</v>
      </c>
      <c r="C402" t="s">
        <v>3174</v>
      </c>
      <c r="D402" t="s">
        <v>54</v>
      </c>
      <c r="E402">
        <v>16999</v>
      </c>
      <c r="F402">
        <v>6747.35</v>
      </c>
      <c r="G402">
        <v>21.810405066785599</v>
      </c>
      <c r="H402">
        <v>-0.50664304605093502</v>
      </c>
      <c r="I402">
        <v>17.114006847967701</v>
      </c>
      <c r="J402">
        <v>-2.7610480269495499</v>
      </c>
      <c r="K402">
        <v>6691.5844129778898</v>
      </c>
      <c r="L402">
        <v>5922.82829386905</v>
      </c>
      <c r="M402">
        <v>48.137620210693903</v>
      </c>
      <c r="N402">
        <v>0.65156435004209701</v>
      </c>
      <c r="O402">
        <v>12.2247993656768</v>
      </c>
      <c r="P402">
        <v>56.514729761076303</v>
      </c>
      <c r="Q402">
        <v>8.6656310633066003E-2</v>
      </c>
    </row>
    <row r="403" spans="1:17" hidden="1" x14ac:dyDescent="0.3">
      <c r="A403" t="s">
        <v>920</v>
      </c>
      <c r="B403" t="s">
        <v>921</v>
      </c>
      <c r="C403" t="s">
        <v>3185</v>
      </c>
      <c r="D403" t="s">
        <v>467</v>
      </c>
      <c r="E403">
        <v>16806.880583270002</v>
      </c>
      <c r="F403">
        <v>3653.85</v>
      </c>
      <c r="G403">
        <v>15.0666070635686</v>
      </c>
      <c r="H403">
        <v>12.1853174014253</v>
      </c>
      <c r="I403">
        <v>32.175373934802202</v>
      </c>
      <c r="J403">
        <v>-2.98538029092082</v>
      </c>
      <c r="K403">
        <v>3294.2044894106298</v>
      </c>
      <c r="L403">
        <v>2848.64030566886</v>
      </c>
      <c r="M403">
        <v>58.539964872376999</v>
      </c>
      <c r="N403">
        <v>1.28493495704681</v>
      </c>
      <c r="O403">
        <v>8.6867276981813699</v>
      </c>
      <c r="P403">
        <v>61.175562417291502</v>
      </c>
      <c r="Q403">
        <v>4.2813764065205998E-2</v>
      </c>
    </row>
    <row r="404" spans="1:17" x14ac:dyDescent="0.3">
      <c r="A404" t="s">
        <v>922</v>
      </c>
      <c r="B404" t="s">
        <v>923</v>
      </c>
      <c r="C404" t="s">
        <v>3170</v>
      </c>
      <c r="D404" t="s">
        <v>546</v>
      </c>
      <c r="E404">
        <v>16777.9374336</v>
      </c>
      <c r="F404">
        <v>332.2</v>
      </c>
      <c r="G404">
        <v>-5.5433412383029497</v>
      </c>
      <c r="H404">
        <v>8.3802269923744497</v>
      </c>
      <c r="I404">
        <v>-10.74364260017</v>
      </c>
      <c r="J404">
        <v>3.0913178790961502</v>
      </c>
      <c r="K404">
        <v>320.38660128706499</v>
      </c>
      <c r="L404">
        <v>318.41466125209598</v>
      </c>
      <c r="M404">
        <v>70.601386545292499</v>
      </c>
      <c r="N404">
        <v>1.2546219126687701</v>
      </c>
      <c r="O404">
        <v>18.001204093919299</v>
      </c>
      <c r="P404">
        <v>21.997796547924999</v>
      </c>
      <c r="Q404">
        <v>-3.3886060198568997E-2</v>
      </c>
    </row>
    <row r="405" spans="1:17" x14ac:dyDescent="0.3">
      <c r="A405" t="s">
        <v>924</v>
      </c>
      <c r="B405" t="s">
        <v>925</v>
      </c>
      <c r="C405" t="s">
        <v>3186</v>
      </c>
      <c r="D405" t="s">
        <v>161</v>
      </c>
      <c r="E405">
        <v>16718.366177045002</v>
      </c>
      <c r="F405">
        <v>1082.3</v>
      </c>
      <c r="G405">
        <v>-22.016323434518199</v>
      </c>
      <c r="H405">
        <v>-4.7158192710334301</v>
      </c>
      <c r="I405">
        <v>5.6690235058161198</v>
      </c>
      <c r="J405">
        <v>-3.9161357897205402</v>
      </c>
      <c r="K405">
        <v>1088.3485312072401</v>
      </c>
      <c r="L405">
        <v>1014.0799645967001</v>
      </c>
      <c r="M405">
        <v>27.709648509524101</v>
      </c>
      <c r="N405">
        <v>0.73204629945422195</v>
      </c>
      <c r="O405">
        <v>11.7989466876097</v>
      </c>
      <c r="P405">
        <v>30.0216242191254</v>
      </c>
      <c r="Q405">
        <v>-2.0076263018097999E-2</v>
      </c>
    </row>
    <row r="406" spans="1:17" x14ac:dyDescent="0.3">
      <c r="A406" t="s">
        <v>926</v>
      </c>
      <c r="B406" t="s">
        <v>927</v>
      </c>
      <c r="C406" t="s">
        <v>3184</v>
      </c>
      <c r="D406" t="s">
        <v>467</v>
      </c>
      <c r="E406">
        <v>16715.565269279999</v>
      </c>
      <c r="F406">
        <v>1590.4</v>
      </c>
      <c r="G406">
        <v>-15.7881828880202</v>
      </c>
      <c r="H406">
        <v>-5.1084169344142296</v>
      </c>
      <c r="I406">
        <v>8.2534730693209006</v>
      </c>
      <c r="J406">
        <v>2.9010749208295801</v>
      </c>
      <c r="K406">
        <v>1520.3099689276901</v>
      </c>
      <c r="L406">
        <v>1449.25855544556</v>
      </c>
      <c r="M406">
        <v>64.678346349726795</v>
      </c>
      <c r="N406">
        <v>0.62366862007414603</v>
      </c>
      <c r="O406">
        <v>6.2625754527162902</v>
      </c>
      <c r="P406">
        <v>27.9485116653258</v>
      </c>
      <c r="Q406">
        <v>-6.4525723761679005E-2</v>
      </c>
    </row>
    <row r="407" spans="1:17" x14ac:dyDescent="0.3">
      <c r="A407" t="s">
        <v>928</v>
      </c>
      <c r="B407" t="s">
        <v>929</v>
      </c>
      <c r="C407" t="s">
        <v>3173</v>
      </c>
      <c r="D407" t="s">
        <v>514</v>
      </c>
      <c r="E407">
        <v>16712.99624085</v>
      </c>
      <c r="F407">
        <v>711.6</v>
      </c>
      <c r="G407">
        <v>13.4785274505087</v>
      </c>
      <c r="H407">
        <v>1.7620757676957299</v>
      </c>
      <c r="I407">
        <v>-2.6723212095929298</v>
      </c>
      <c r="J407">
        <v>2.7925023213943501</v>
      </c>
      <c r="K407">
        <v>681.86832127276102</v>
      </c>
      <c r="L407">
        <v>644.40835709192004</v>
      </c>
      <c r="M407">
        <v>79.272621596804001</v>
      </c>
      <c r="N407">
        <v>0.53064718127413402</v>
      </c>
      <c r="O407">
        <v>16.069421023046601</v>
      </c>
      <c r="P407">
        <v>64.607911172796605</v>
      </c>
      <c r="Q407">
        <v>9.5421269522567007E-2</v>
      </c>
    </row>
    <row r="408" spans="1:17" x14ac:dyDescent="0.3">
      <c r="A408" t="s">
        <v>930</v>
      </c>
      <c r="B408" t="s">
        <v>931</v>
      </c>
      <c r="C408" t="s">
        <v>3169</v>
      </c>
      <c r="D408" t="s">
        <v>258</v>
      </c>
      <c r="E408">
        <v>16665.77727685</v>
      </c>
      <c r="F408">
        <v>1170.6500000000001</v>
      </c>
      <c r="G408">
        <v>148.736401007583</v>
      </c>
      <c r="H408">
        <v>10.7934069559126</v>
      </c>
      <c r="I408">
        <v>47.501468460309702</v>
      </c>
      <c r="J408">
        <v>6.9443432515774397</v>
      </c>
      <c r="K408">
        <v>1048.01450390332</v>
      </c>
      <c r="L408">
        <v>874.12577892055504</v>
      </c>
      <c r="M408">
        <v>75.6110686729468</v>
      </c>
      <c r="N408">
        <v>1.16560548189545</v>
      </c>
      <c r="O408">
        <v>5.2406782556699101</v>
      </c>
      <c r="P408">
        <v>178.08064611912801</v>
      </c>
      <c r="Q408">
        <v>0.150251486064019</v>
      </c>
    </row>
    <row r="409" spans="1:17" x14ac:dyDescent="0.3">
      <c r="A409" t="s">
        <v>932</v>
      </c>
      <c r="B409" t="s">
        <v>933</v>
      </c>
      <c r="C409" t="s">
        <v>3176</v>
      </c>
      <c r="D409" t="s">
        <v>206</v>
      </c>
      <c r="E409">
        <v>16648.013924535</v>
      </c>
      <c r="F409">
        <v>683.35</v>
      </c>
      <c r="G409">
        <v>-16.093118064699599</v>
      </c>
      <c r="H409">
        <v>6.9728381034706697</v>
      </c>
      <c r="I409">
        <v>19.6577400234886</v>
      </c>
      <c r="J409">
        <v>-1.2064629260489901</v>
      </c>
      <c r="K409">
        <v>657.75998159932601</v>
      </c>
      <c r="L409">
        <v>610.92933089947701</v>
      </c>
      <c r="M409">
        <v>57.749208522252403</v>
      </c>
      <c r="N409">
        <v>0.98555887095915795</v>
      </c>
      <c r="O409">
        <v>5.6559596107411902</v>
      </c>
      <c r="P409">
        <v>36.247632339746701</v>
      </c>
      <c r="Q409">
        <v>6.0742401841869E-2</v>
      </c>
    </row>
    <row r="410" spans="1:17" x14ac:dyDescent="0.3">
      <c r="A410" t="s">
        <v>934</v>
      </c>
      <c r="B410" t="s">
        <v>935</v>
      </c>
      <c r="C410" t="s">
        <v>3174</v>
      </c>
      <c r="D410" t="s">
        <v>54</v>
      </c>
      <c r="E410">
        <v>16480.943409420001</v>
      </c>
      <c r="F410">
        <v>7206.3</v>
      </c>
      <c r="G410">
        <v>35.567876073799901</v>
      </c>
      <c r="H410">
        <v>2.7716884380998699</v>
      </c>
      <c r="I410">
        <v>32.261544854087298</v>
      </c>
      <c r="J410">
        <v>-4.1644079868051804</v>
      </c>
      <c r="K410">
        <v>6776.4969713505398</v>
      </c>
      <c r="L410">
        <v>5884.1518228048199</v>
      </c>
      <c r="M410">
        <v>52.878457395058902</v>
      </c>
      <c r="N410">
        <v>1.13501100935291</v>
      </c>
      <c r="O410">
        <v>5.4632751897645004</v>
      </c>
      <c r="P410">
        <v>63.474356555051003</v>
      </c>
      <c r="Q410">
        <v>3.5949365130680998E-2</v>
      </c>
    </row>
    <row r="411" spans="1:17" x14ac:dyDescent="0.3">
      <c r="A411" t="s">
        <v>936</v>
      </c>
      <c r="B411" t="s">
        <v>937</v>
      </c>
      <c r="C411" t="s">
        <v>3170</v>
      </c>
      <c r="D411" t="s">
        <v>234</v>
      </c>
      <c r="E411">
        <v>16420.771046099999</v>
      </c>
      <c r="F411">
        <v>1288.5</v>
      </c>
      <c r="G411">
        <v>36.131624944300299</v>
      </c>
      <c r="H411">
        <v>18.163336710657202</v>
      </c>
      <c r="I411">
        <v>40.800511918365302</v>
      </c>
      <c r="J411">
        <v>-2.8688198900844299</v>
      </c>
      <c r="K411">
        <v>1115.3689422929201</v>
      </c>
      <c r="L411">
        <v>968.67587908374105</v>
      </c>
      <c r="M411">
        <v>70.988371642642207</v>
      </c>
      <c r="N411">
        <v>1.8197905236821199</v>
      </c>
      <c r="O411">
        <v>2.36709351959643</v>
      </c>
      <c r="P411">
        <v>73.886639676113305</v>
      </c>
      <c r="Q411">
        <v>-9.8857900309109997E-3</v>
      </c>
    </row>
    <row r="412" spans="1:17" x14ac:dyDescent="0.3">
      <c r="A412" t="s">
        <v>938</v>
      </c>
      <c r="B412" t="s">
        <v>939</v>
      </c>
      <c r="C412" t="s">
        <v>3182</v>
      </c>
      <c r="D412" t="s">
        <v>742</v>
      </c>
      <c r="E412">
        <v>16346.299139999999</v>
      </c>
      <c r="F412">
        <v>3927.1</v>
      </c>
      <c r="G412">
        <v>41.564617014523598</v>
      </c>
      <c r="H412">
        <v>1.80123768562088</v>
      </c>
      <c r="I412">
        <v>21.324555038415401</v>
      </c>
      <c r="J412">
        <v>-2.0962167713006798</v>
      </c>
      <c r="K412">
        <v>4073.1966600229998</v>
      </c>
      <c r="L412">
        <v>3620.6473481902199</v>
      </c>
      <c r="M412">
        <v>49.708929675822901</v>
      </c>
      <c r="N412">
        <v>0.60222311506880699</v>
      </c>
      <c r="O412">
        <v>39.746887015864097</v>
      </c>
      <c r="P412">
        <v>106.14157108737299</v>
      </c>
      <c r="Q412">
        <v>0.123993876504097</v>
      </c>
    </row>
    <row r="413" spans="1:17" x14ac:dyDescent="0.3">
      <c r="A413" t="s">
        <v>940</v>
      </c>
      <c r="B413" t="s">
        <v>941</v>
      </c>
      <c r="C413" t="s">
        <v>3170</v>
      </c>
      <c r="D413" t="s">
        <v>234</v>
      </c>
      <c r="E413">
        <v>16267.893232300001</v>
      </c>
      <c r="F413">
        <v>3955.25</v>
      </c>
      <c r="G413">
        <v>143.46475638216501</v>
      </c>
      <c r="H413">
        <v>4.9295256489870702</v>
      </c>
      <c r="I413">
        <v>-5.8128763776413104</v>
      </c>
      <c r="J413">
        <v>-1.30678435683969</v>
      </c>
      <c r="K413">
        <v>3810.9507404759001</v>
      </c>
      <c r="L413">
        <v>3407.46890712299</v>
      </c>
      <c r="M413">
        <v>62.797260719187399</v>
      </c>
      <c r="N413">
        <v>0.96654790515800404</v>
      </c>
      <c r="O413">
        <v>8.7149990518930505</v>
      </c>
      <c r="P413">
        <v>180.16646006729201</v>
      </c>
      <c r="Q413">
        <v>0.26761405822418699</v>
      </c>
    </row>
    <row r="414" spans="1:17" x14ac:dyDescent="0.3">
      <c r="A414" t="s">
        <v>942</v>
      </c>
      <c r="B414" t="s">
        <v>943</v>
      </c>
      <c r="C414" t="s">
        <v>3184</v>
      </c>
      <c r="D414" t="s">
        <v>467</v>
      </c>
      <c r="E414">
        <v>16249.32738036</v>
      </c>
      <c r="F414">
        <v>5219.1000000000004</v>
      </c>
      <c r="G414">
        <v>-23.209638411069701</v>
      </c>
      <c r="H414">
        <v>-2.0891330094111198</v>
      </c>
      <c r="I414">
        <v>12.238900944704399</v>
      </c>
      <c r="J414">
        <v>-4.5623902073636602</v>
      </c>
      <c r="K414">
        <v>5257.4949564992503</v>
      </c>
      <c r="L414">
        <v>4862.0843028773697</v>
      </c>
      <c r="M414">
        <v>44.053320345302403</v>
      </c>
      <c r="N414">
        <v>0.41591959237099602</v>
      </c>
      <c r="O414">
        <v>14.1738997145101</v>
      </c>
      <c r="P414">
        <v>29.796070629196699</v>
      </c>
      <c r="Q414">
        <v>4.1443316141005999E-2</v>
      </c>
    </row>
    <row r="415" spans="1:17" x14ac:dyDescent="0.3">
      <c r="A415" t="s">
        <v>944</v>
      </c>
      <c r="B415" t="s">
        <v>945</v>
      </c>
      <c r="C415" t="s">
        <v>3187</v>
      </c>
      <c r="D415" t="s">
        <v>946</v>
      </c>
      <c r="E415">
        <v>16242.92972344</v>
      </c>
      <c r="F415">
        <v>1689.9</v>
      </c>
      <c r="G415">
        <v>-27.003507234028799</v>
      </c>
      <c r="H415">
        <v>9.1694812219229291</v>
      </c>
      <c r="I415">
        <v>13.3195994438114</v>
      </c>
      <c r="J415">
        <v>4.0949748035401701</v>
      </c>
      <c r="K415">
        <v>1508.5330368387599</v>
      </c>
      <c r="L415">
        <v>1479.51172613933</v>
      </c>
      <c r="M415">
        <v>80.958798461170204</v>
      </c>
      <c r="N415">
        <v>1.00483189247152</v>
      </c>
      <c r="O415">
        <v>8.3141014261198798</v>
      </c>
      <c r="P415">
        <v>40.333831589436898</v>
      </c>
      <c r="Q415">
        <v>-7.2484156772090001E-3</v>
      </c>
    </row>
    <row r="416" spans="1:17" x14ac:dyDescent="0.3">
      <c r="A416" t="s">
        <v>947</v>
      </c>
      <c r="B416" t="s">
        <v>948</v>
      </c>
      <c r="C416" t="s">
        <v>3184</v>
      </c>
      <c r="D416" t="s">
        <v>467</v>
      </c>
      <c r="E416">
        <v>16212.7976688</v>
      </c>
      <c r="F416">
        <v>3273.65</v>
      </c>
      <c r="G416">
        <v>-52.786131916859603</v>
      </c>
      <c r="H416">
        <v>-3.56629207759865</v>
      </c>
      <c r="I416">
        <v>-6.5515816315038</v>
      </c>
      <c r="J416">
        <v>-1.94818821757808</v>
      </c>
      <c r="K416">
        <v>3395.1969865952701</v>
      </c>
      <c r="L416">
        <v>3504.9403874442401</v>
      </c>
      <c r="M416">
        <v>37.187024831960301</v>
      </c>
      <c r="N416">
        <v>0.57161094424596304</v>
      </c>
      <c r="O416">
        <v>39.029829089853799</v>
      </c>
      <c r="P416">
        <v>13.828474069437901</v>
      </c>
      <c r="Q416">
        <v>-6.9815337259999E-2</v>
      </c>
    </row>
    <row r="417" spans="1:17" hidden="1" x14ac:dyDescent="0.3">
      <c r="A417" t="s">
        <v>949</v>
      </c>
      <c r="B417" t="s">
        <v>950</v>
      </c>
      <c r="C417" t="s">
        <v>3185</v>
      </c>
      <c r="D417" t="s">
        <v>514</v>
      </c>
      <c r="E417">
        <v>16212.690680865</v>
      </c>
      <c r="F417">
        <v>673</v>
      </c>
      <c r="G417">
        <v>-7.8256938686368498</v>
      </c>
      <c r="H417">
        <v>21.364302815493801</v>
      </c>
      <c r="I417">
        <v>2.6256919436742101</v>
      </c>
      <c r="J417">
        <v>-1.5058006993465101</v>
      </c>
      <c r="K417">
        <v>598.213492138844</v>
      </c>
      <c r="M417">
        <v>70.419587333770593</v>
      </c>
      <c r="N417">
        <v>1.76222054627925</v>
      </c>
      <c r="O417">
        <v>7.9494799405646299</v>
      </c>
      <c r="P417">
        <v>43.1610295681769</v>
      </c>
    </row>
    <row r="418" spans="1:17" x14ac:dyDescent="0.3">
      <c r="A418" t="s">
        <v>951</v>
      </c>
      <c r="B418" t="s">
        <v>952</v>
      </c>
      <c r="C418" t="s">
        <v>3184</v>
      </c>
      <c r="D418" t="s">
        <v>467</v>
      </c>
      <c r="E418">
        <v>16093.518255069999</v>
      </c>
      <c r="F418">
        <v>872.15</v>
      </c>
      <c r="G418">
        <v>51.664678685707401</v>
      </c>
      <c r="H418">
        <v>-1.47975679980228</v>
      </c>
      <c r="I418">
        <v>26.681595497573198</v>
      </c>
      <c r="J418">
        <v>-4.0718811767435303</v>
      </c>
      <c r="K418">
        <v>843.81135753137198</v>
      </c>
      <c r="L418">
        <v>718.67170732900399</v>
      </c>
      <c r="M418">
        <v>43.762687239622203</v>
      </c>
      <c r="N418">
        <v>0.69396747872239695</v>
      </c>
      <c r="O418">
        <v>6.2431921114487201</v>
      </c>
      <c r="P418">
        <v>107.161520190023</v>
      </c>
      <c r="Q418">
        <v>0.116839825550513</v>
      </c>
    </row>
    <row r="419" spans="1:17" x14ac:dyDescent="0.3">
      <c r="A419" t="s">
        <v>953</v>
      </c>
      <c r="B419" t="s">
        <v>954</v>
      </c>
      <c r="C419" t="s">
        <v>3180</v>
      </c>
      <c r="D419" t="s">
        <v>138</v>
      </c>
      <c r="E419">
        <v>16074.5736192</v>
      </c>
      <c r="F419">
        <v>614.70000000000005</v>
      </c>
      <c r="G419">
        <v>213.089282324229</v>
      </c>
      <c r="H419">
        <v>33.924061268134302</v>
      </c>
      <c r="I419">
        <v>247.728451294547</v>
      </c>
      <c r="J419">
        <v>-1.83463739807433</v>
      </c>
      <c r="K419">
        <v>485.15466557237698</v>
      </c>
      <c r="L419">
        <v>323.722842242404</v>
      </c>
      <c r="M419">
        <v>74.922243207402204</v>
      </c>
      <c r="N419">
        <v>0.93621728450726105</v>
      </c>
      <c r="O419">
        <v>5.3684724255734499</v>
      </c>
      <c r="P419">
        <v>319.004123922156</v>
      </c>
      <c r="Q419">
        <v>0.273808956972101</v>
      </c>
    </row>
    <row r="420" spans="1:17" x14ac:dyDescent="0.3">
      <c r="A420" t="s">
        <v>955</v>
      </c>
      <c r="B420" t="s">
        <v>956</v>
      </c>
      <c r="C420" t="s">
        <v>3174</v>
      </c>
      <c r="D420" t="s">
        <v>54</v>
      </c>
      <c r="E420">
        <v>16059.877705195</v>
      </c>
      <c r="F420">
        <v>12803.2</v>
      </c>
      <c r="G420">
        <v>221.797252507807</v>
      </c>
      <c r="H420">
        <v>4.6582025984211297</v>
      </c>
      <c r="I420">
        <v>88.775083200682005</v>
      </c>
      <c r="J420">
        <v>-4.0193191471057004</v>
      </c>
      <c r="K420">
        <v>10900.627554171901</v>
      </c>
      <c r="L420">
        <v>7789.8928831080102</v>
      </c>
      <c r="M420">
        <v>53.597679366203003</v>
      </c>
      <c r="N420">
        <v>0.55938778173896897</v>
      </c>
      <c r="O420">
        <v>3.2687140714821199</v>
      </c>
      <c r="P420">
        <v>263.52072685973798</v>
      </c>
      <c r="Q420">
        <v>0.17783332828568199</v>
      </c>
    </row>
    <row r="421" spans="1:17" x14ac:dyDescent="0.3">
      <c r="A421" t="s">
        <v>957</v>
      </c>
      <c r="B421" t="s">
        <v>958</v>
      </c>
      <c r="C421" t="s">
        <v>3172</v>
      </c>
      <c r="D421" t="s">
        <v>173</v>
      </c>
      <c r="E421">
        <v>16041.43353631</v>
      </c>
      <c r="F421">
        <v>476.3</v>
      </c>
      <c r="G421">
        <v>15.583648144128</v>
      </c>
      <c r="H421">
        <v>0.99669514002011805</v>
      </c>
      <c r="I421">
        <v>10.1497587354724</v>
      </c>
      <c r="J421">
        <v>-6.7679873191009596</v>
      </c>
      <c r="K421">
        <v>482.72381543627102</v>
      </c>
      <c r="L421">
        <v>440.07014828766802</v>
      </c>
      <c r="M421">
        <v>41.362415100796902</v>
      </c>
      <c r="N421">
        <v>2.8026897089671499</v>
      </c>
      <c r="O421">
        <v>14.8435859752257</v>
      </c>
      <c r="P421">
        <v>85.8369098712446</v>
      </c>
    </row>
    <row r="422" spans="1:17" x14ac:dyDescent="0.3">
      <c r="A422" t="s">
        <v>959</v>
      </c>
      <c r="B422" t="s">
        <v>960</v>
      </c>
      <c r="C422" t="s">
        <v>3174</v>
      </c>
      <c r="D422" t="s">
        <v>54</v>
      </c>
      <c r="E422">
        <v>15841.11935952</v>
      </c>
      <c r="F422">
        <v>1310.9</v>
      </c>
      <c r="G422">
        <v>77.577849652199703</v>
      </c>
      <c r="H422">
        <v>27.263105507963399</v>
      </c>
      <c r="I422">
        <v>57.296605107786299</v>
      </c>
      <c r="J422">
        <v>8.7107585800160194</v>
      </c>
      <c r="K422">
        <v>1029.40244511227</v>
      </c>
      <c r="L422">
        <v>854.30032867072703</v>
      </c>
      <c r="M422">
        <v>84.870691501451901</v>
      </c>
      <c r="N422">
        <v>1.83017722705065</v>
      </c>
      <c r="O422">
        <v>1.84605995880691</v>
      </c>
      <c r="P422">
        <v>114.479712041884</v>
      </c>
      <c r="Q422">
        <v>6.2801120127546003E-2</v>
      </c>
    </row>
    <row r="423" spans="1:17" x14ac:dyDescent="0.3">
      <c r="A423" t="s">
        <v>961</v>
      </c>
      <c r="B423" t="s">
        <v>962</v>
      </c>
      <c r="C423" t="s">
        <v>3175</v>
      </c>
      <c r="D423" t="s">
        <v>127</v>
      </c>
      <c r="E423">
        <v>15802.184981389901</v>
      </c>
      <c r="F423">
        <v>1107.5999999999999</v>
      </c>
      <c r="G423">
        <v>141.92346382676899</v>
      </c>
      <c r="H423">
        <v>13.5429525607522</v>
      </c>
      <c r="I423">
        <v>113.230561014351</v>
      </c>
      <c r="J423">
        <v>9.9722512627131596</v>
      </c>
      <c r="K423">
        <v>900.92404611448205</v>
      </c>
      <c r="L423">
        <v>659.381698201944</v>
      </c>
      <c r="M423">
        <v>89.136778744770297</v>
      </c>
      <c r="N423">
        <v>0.92164388945169395</v>
      </c>
      <c r="O423">
        <v>1.4535933550018101</v>
      </c>
      <c r="P423">
        <v>196.07056936647899</v>
      </c>
      <c r="Q423">
        <v>0.20088594471367599</v>
      </c>
    </row>
    <row r="424" spans="1:17" x14ac:dyDescent="0.3">
      <c r="A424" t="s">
        <v>963</v>
      </c>
      <c r="B424" t="s">
        <v>964</v>
      </c>
      <c r="C424" t="s">
        <v>3173</v>
      </c>
      <c r="D424" t="s">
        <v>46</v>
      </c>
      <c r="E424">
        <v>15690.209097749999</v>
      </c>
      <c r="F424">
        <v>1637.95</v>
      </c>
      <c r="G424">
        <v>4.4050506977034898</v>
      </c>
      <c r="H424">
        <v>-2.4407607233114099</v>
      </c>
      <c r="I424">
        <v>15.203616547827901</v>
      </c>
      <c r="J424">
        <v>-1.9784940608421799</v>
      </c>
      <c r="K424">
        <v>1617.82221357103</v>
      </c>
      <c r="L424">
        <v>1474.7006581661501</v>
      </c>
      <c r="M424">
        <v>56.671575464254701</v>
      </c>
      <c r="N424">
        <v>1.2395289851509499</v>
      </c>
      <c r="O424">
        <v>13.5565798711804</v>
      </c>
      <c r="P424">
        <v>59.807795502219598</v>
      </c>
      <c r="Q424">
        <v>-2.1036090733703001E-2</v>
      </c>
    </row>
    <row r="425" spans="1:17" x14ac:dyDescent="0.3">
      <c r="A425" t="s">
        <v>965</v>
      </c>
      <c r="B425" t="s">
        <v>966</v>
      </c>
      <c r="C425" t="s">
        <v>3177</v>
      </c>
      <c r="D425" t="s">
        <v>127</v>
      </c>
      <c r="E425">
        <v>15681.671903349999</v>
      </c>
      <c r="F425">
        <v>53.08</v>
      </c>
      <c r="G425">
        <v>-26.956248236077901</v>
      </c>
      <c r="H425">
        <v>-4.2305989885484498</v>
      </c>
      <c r="I425">
        <v>-17.684821384095098</v>
      </c>
      <c r="J425">
        <v>-1.04081001234906</v>
      </c>
      <c r="K425">
        <v>55.396782591473297</v>
      </c>
      <c r="L425">
        <v>55.571913311248302</v>
      </c>
      <c r="M425">
        <v>49.114637623648001</v>
      </c>
      <c r="N425">
        <v>0.66213424936938103</v>
      </c>
      <c r="O425">
        <v>38.847023360964499</v>
      </c>
      <c r="P425">
        <v>35.581098339718999</v>
      </c>
    </row>
    <row r="426" spans="1:17" x14ac:dyDescent="0.3">
      <c r="A426" t="s">
        <v>967</v>
      </c>
      <c r="B426" t="s">
        <v>968</v>
      </c>
      <c r="C426" t="s">
        <v>3180</v>
      </c>
      <c r="D426" t="s">
        <v>338</v>
      </c>
      <c r="E426">
        <v>15679.364415120001</v>
      </c>
      <c r="F426">
        <v>4558.75</v>
      </c>
      <c r="G426">
        <v>27.680236473928598</v>
      </c>
      <c r="H426">
        <v>10.2732105669626</v>
      </c>
      <c r="I426">
        <v>20.911131110438198</v>
      </c>
      <c r="J426">
        <v>1.8680834211612301</v>
      </c>
      <c r="K426">
        <v>4342.0189366241702</v>
      </c>
      <c r="L426">
        <v>3864.1911688923901</v>
      </c>
      <c r="M426">
        <v>65.785584310031993</v>
      </c>
      <c r="N426">
        <v>0.568416974389225</v>
      </c>
      <c r="O426">
        <v>7.2223745544282902</v>
      </c>
      <c r="P426">
        <v>67.536428952058898</v>
      </c>
      <c r="Q426">
        <v>2.6193056543424999E-2</v>
      </c>
    </row>
    <row r="427" spans="1:17" x14ac:dyDescent="0.3">
      <c r="A427" t="s">
        <v>969</v>
      </c>
      <c r="B427" t="s">
        <v>970</v>
      </c>
      <c r="C427" t="s">
        <v>3174</v>
      </c>
      <c r="D427" t="s">
        <v>54</v>
      </c>
      <c r="E427">
        <v>15671.552171629901</v>
      </c>
      <c r="F427">
        <v>1021.55</v>
      </c>
      <c r="G427">
        <v>296.156874996206</v>
      </c>
      <c r="H427">
        <v>4.4388111542869204</v>
      </c>
      <c r="I427">
        <v>76.204492424082005</v>
      </c>
      <c r="J427">
        <v>0.36103615598081601</v>
      </c>
      <c r="K427">
        <v>927.49564627594805</v>
      </c>
      <c r="L427">
        <v>661.34813615349503</v>
      </c>
      <c r="M427">
        <v>49.377682158368202</v>
      </c>
      <c r="N427">
        <v>0.42280675587448702</v>
      </c>
      <c r="O427">
        <v>7.4543585727570898</v>
      </c>
      <c r="P427">
        <v>379.03868698710397</v>
      </c>
      <c r="Q427">
        <v>8.8549628919566997E-2</v>
      </c>
    </row>
    <row r="428" spans="1:17" x14ac:dyDescent="0.3">
      <c r="A428" t="s">
        <v>971</v>
      </c>
      <c r="B428" t="s">
        <v>972</v>
      </c>
      <c r="C428" t="s">
        <v>3182</v>
      </c>
      <c r="D428" t="s">
        <v>261</v>
      </c>
      <c r="E428">
        <v>15506.894501999999</v>
      </c>
      <c r="F428">
        <v>891.7</v>
      </c>
      <c r="G428">
        <v>37.650160799541801</v>
      </c>
      <c r="H428">
        <v>-6.7537294344142298</v>
      </c>
      <c r="I428">
        <v>4.3991953991724104</v>
      </c>
      <c r="J428">
        <v>-1.11599774232426</v>
      </c>
      <c r="K428">
        <v>919.62962024616104</v>
      </c>
      <c r="L428">
        <v>833.49111467500097</v>
      </c>
      <c r="M428">
        <v>44.562310378875502</v>
      </c>
      <c r="N428">
        <v>0.72291912253674395</v>
      </c>
      <c r="O428">
        <v>18.8740607827744</v>
      </c>
      <c r="P428">
        <v>69.315484667236305</v>
      </c>
      <c r="Q428">
        <v>0.15163029874161599</v>
      </c>
    </row>
    <row r="429" spans="1:17" hidden="1" x14ac:dyDescent="0.3">
      <c r="A429" t="s">
        <v>973</v>
      </c>
      <c r="B429" t="s">
        <v>974</v>
      </c>
      <c r="C429" t="s">
        <v>3185</v>
      </c>
      <c r="D429" t="s">
        <v>754</v>
      </c>
      <c r="E429">
        <v>15502.9956089399</v>
      </c>
      <c r="F429">
        <v>901.2</v>
      </c>
      <c r="G429">
        <v>-1.8538777807610001</v>
      </c>
      <c r="H429">
        <v>1.23673405280992</v>
      </c>
      <c r="I429">
        <v>-1.9426208826195499</v>
      </c>
      <c r="J429">
        <v>-0.179332942780011</v>
      </c>
      <c r="K429">
        <v>874.17145193792396</v>
      </c>
      <c r="L429">
        <v>814.07341279450304</v>
      </c>
      <c r="M429">
        <v>63.673105172010501</v>
      </c>
      <c r="N429">
        <v>0.26184887375483601</v>
      </c>
      <c r="O429">
        <v>1.1950732356857501</v>
      </c>
      <c r="P429">
        <v>33.903895872336598</v>
      </c>
      <c r="Q429">
        <v>-2.790653939747E-3</v>
      </c>
    </row>
    <row r="430" spans="1:17" hidden="1" x14ac:dyDescent="0.3">
      <c r="A430" t="s">
        <v>975</v>
      </c>
      <c r="B430" t="s">
        <v>976</v>
      </c>
      <c r="C430" t="s">
        <v>3185</v>
      </c>
      <c r="D430" t="s">
        <v>166</v>
      </c>
      <c r="E430">
        <v>15402.70160477</v>
      </c>
      <c r="F430">
        <v>12368.45</v>
      </c>
      <c r="G430">
        <v>365.745343456993</v>
      </c>
      <c r="H430">
        <v>14.768531078510801</v>
      </c>
      <c r="I430">
        <v>120.16525542451799</v>
      </c>
      <c r="J430">
        <v>9.1379233577161703</v>
      </c>
      <c r="K430">
        <v>10268.5287110752</v>
      </c>
      <c r="L430">
        <v>7293.2884536853098</v>
      </c>
      <c r="M430">
        <v>81.564932992474795</v>
      </c>
      <c r="N430">
        <v>0.64054735796144202</v>
      </c>
      <c r="O430">
        <v>5.9797306857366701</v>
      </c>
      <c r="P430">
        <v>426.093151850276</v>
      </c>
      <c r="Q430">
        <v>0.25258141623707198</v>
      </c>
    </row>
    <row r="431" spans="1:17" x14ac:dyDescent="0.3">
      <c r="A431" t="s">
        <v>977</v>
      </c>
      <c r="B431" t="s">
        <v>978</v>
      </c>
      <c r="C431" t="s">
        <v>3172</v>
      </c>
      <c r="D431" t="s">
        <v>979</v>
      </c>
      <c r="E431">
        <v>15293.37642696</v>
      </c>
      <c r="F431">
        <v>804.75</v>
      </c>
      <c r="G431">
        <v>39.944853758234999</v>
      </c>
      <c r="H431">
        <v>-4.6197523381409296</v>
      </c>
      <c r="I431">
        <v>45.226243879581297</v>
      </c>
      <c r="J431">
        <v>0.96407775267375695</v>
      </c>
      <c r="K431">
        <v>777.772513631587</v>
      </c>
      <c r="L431">
        <v>647.74832675001903</v>
      </c>
      <c r="M431">
        <v>52.233684320966603</v>
      </c>
      <c r="N431">
        <v>1.21987954376097</v>
      </c>
      <c r="O431">
        <v>8.9406648027337603</v>
      </c>
      <c r="P431">
        <v>80.295732048840506</v>
      </c>
      <c r="Q431">
        <v>-2.0685639139228999E-2</v>
      </c>
    </row>
    <row r="432" spans="1:17" x14ac:dyDescent="0.3">
      <c r="A432" t="s">
        <v>980</v>
      </c>
      <c r="B432" t="s">
        <v>981</v>
      </c>
      <c r="C432" t="s">
        <v>3169</v>
      </c>
      <c r="D432" t="s">
        <v>21</v>
      </c>
      <c r="E432">
        <v>15274.276547920001</v>
      </c>
      <c r="F432">
        <v>2784.7</v>
      </c>
      <c r="G432">
        <v>218.78212953891801</v>
      </c>
      <c r="H432">
        <v>18.495085394097099</v>
      </c>
      <c r="I432">
        <v>65.954638076398794</v>
      </c>
      <c r="J432">
        <v>2.03177994417601</v>
      </c>
      <c r="K432">
        <v>2519.0418548910998</v>
      </c>
      <c r="L432">
        <v>1932.1295973920001</v>
      </c>
      <c r="M432">
        <v>59.486289514840799</v>
      </c>
      <c r="N432">
        <v>0.89811249707211505</v>
      </c>
      <c r="O432">
        <v>5.0382446942219996</v>
      </c>
      <c r="P432">
        <v>277.02409964798198</v>
      </c>
    </row>
    <row r="433" spans="1:17" x14ac:dyDescent="0.3">
      <c r="A433" t="s">
        <v>982</v>
      </c>
      <c r="B433" t="s">
        <v>983</v>
      </c>
      <c r="C433" t="s">
        <v>3171</v>
      </c>
      <c r="D433" t="s">
        <v>984</v>
      </c>
      <c r="E433">
        <v>15207.666415694999</v>
      </c>
      <c r="F433">
        <v>469.7</v>
      </c>
      <c r="G433">
        <v>91.542807332624605</v>
      </c>
      <c r="H433">
        <v>-2.4853981870771902</v>
      </c>
      <c r="I433">
        <v>17.425265023349102</v>
      </c>
      <c r="J433">
        <v>-3.4848352133137799</v>
      </c>
      <c r="K433">
        <v>478.83613880804</v>
      </c>
      <c r="L433">
        <v>405.485885821495</v>
      </c>
      <c r="M433">
        <v>42.311819856778797</v>
      </c>
      <c r="N433">
        <v>0.239296972364409</v>
      </c>
      <c r="O433">
        <v>31.530764317649499</v>
      </c>
      <c r="P433">
        <v>131.95061728395001</v>
      </c>
      <c r="Q433">
        <v>0.118613619360982</v>
      </c>
    </row>
    <row r="434" spans="1:17" hidden="1" x14ac:dyDescent="0.3">
      <c r="A434" t="s">
        <v>985</v>
      </c>
      <c r="B434" t="s">
        <v>986</v>
      </c>
      <c r="C434" t="s">
        <v>3185</v>
      </c>
      <c r="D434" t="s">
        <v>46</v>
      </c>
      <c r="E434">
        <v>15167.376224</v>
      </c>
      <c r="F434">
        <v>1528.8</v>
      </c>
      <c r="G434">
        <v>477.91485374994397</v>
      </c>
      <c r="H434">
        <v>-5.05503855603585</v>
      </c>
      <c r="I434">
        <v>-11.807274872189501</v>
      </c>
      <c r="J434">
        <v>-0.47176481827109201</v>
      </c>
      <c r="K434">
        <v>1608.73693060092</v>
      </c>
      <c r="L434">
        <v>1451.52997097138</v>
      </c>
      <c r="M434">
        <v>46.789123298633299</v>
      </c>
      <c r="N434">
        <v>0.57381234101510903</v>
      </c>
      <c r="O434">
        <v>98.701596023024507</v>
      </c>
      <c r="P434">
        <v>547.82406034153905</v>
      </c>
      <c r="Q434">
        <v>0.28054884758926502</v>
      </c>
    </row>
    <row r="435" spans="1:17" x14ac:dyDescent="0.3">
      <c r="A435" t="s">
        <v>987</v>
      </c>
      <c r="B435" t="s">
        <v>988</v>
      </c>
      <c r="C435" t="s">
        <v>3176</v>
      </c>
      <c r="D435" t="s">
        <v>261</v>
      </c>
      <c r="E435">
        <v>15105.3551556</v>
      </c>
      <c r="F435">
        <v>6409.9</v>
      </c>
      <c r="G435">
        <v>8.4026182406626297</v>
      </c>
      <c r="H435">
        <v>12.4110382838003</v>
      </c>
      <c r="I435">
        <v>48.581334299863798</v>
      </c>
      <c r="J435">
        <v>-0.67933959056192394</v>
      </c>
      <c r="K435">
        <v>5655.4664488817498</v>
      </c>
      <c r="L435">
        <v>4951.6453915172297</v>
      </c>
      <c r="M435">
        <v>66.395149088910998</v>
      </c>
      <c r="N435">
        <v>0.69105115252805305</v>
      </c>
      <c r="O435">
        <v>4.2083339833694797</v>
      </c>
      <c r="P435">
        <v>69.482159146494595</v>
      </c>
      <c r="Q435">
        <v>0.14978910137278101</v>
      </c>
    </row>
    <row r="436" spans="1:17" x14ac:dyDescent="0.3">
      <c r="A436" t="s">
        <v>989</v>
      </c>
      <c r="B436" t="s">
        <v>990</v>
      </c>
      <c r="C436" t="s">
        <v>3182</v>
      </c>
      <c r="D436" t="s">
        <v>98</v>
      </c>
      <c r="E436">
        <v>15031.4157566549</v>
      </c>
      <c r="F436">
        <v>2749.8</v>
      </c>
      <c r="G436">
        <v>6.8682490241515399</v>
      </c>
      <c r="H436">
        <v>-12.6781227770007</v>
      </c>
      <c r="I436">
        <v>2.33487534167008</v>
      </c>
      <c r="J436">
        <v>-1.9427207937579201</v>
      </c>
      <c r="K436">
        <v>2890.2012256121898</v>
      </c>
      <c r="L436">
        <v>2640.9192712868698</v>
      </c>
      <c r="M436">
        <v>26.443769969648301</v>
      </c>
      <c r="N436">
        <v>0.286177619732912</v>
      </c>
      <c r="O436">
        <v>32.918757727834702</v>
      </c>
      <c r="P436">
        <v>58.489913544668497</v>
      </c>
      <c r="Q436">
        <v>0.13424539024218499</v>
      </c>
    </row>
    <row r="437" spans="1:17" x14ac:dyDescent="0.3">
      <c r="A437" t="s">
        <v>991</v>
      </c>
      <c r="B437" t="s">
        <v>992</v>
      </c>
      <c r="C437" t="s">
        <v>3182</v>
      </c>
      <c r="D437" t="s">
        <v>138</v>
      </c>
      <c r="E437">
        <v>14986.03491792</v>
      </c>
      <c r="F437">
        <v>1667.7</v>
      </c>
      <c r="G437">
        <v>95.133804410169802</v>
      </c>
      <c r="H437">
        <v>-4.3954693128214997</v>
      </c>
      <c r="I437">
        <v>70.475027085864099</v>
      </c>
      <c r="J437">
        <v>1.46919405071766</v>
      </c>
      <c r="K437">
        <v>1568.3947483033701</v>
      </c>
      <c r="L437">
        <v>1157.6099857910101</v>
      </c>
      <c r="M437">
        <v>51.364845635437902</v>
      </c>
      <c r="N437">
        <v>0.49268473293852599</v>
      </c>
      <c r="O437">
        <v>18.126761407926999</v>
      </c>
      <c r="P437">
        <v>156.56923076922999</v>
      </c>
      <c r="Q437">
        <v>0.205047711084173</v>
      </c>
    </row>
    <row r="438" spans="1:17" x14ac:dyDescent="0.3">
      <c r="A438" t="s">
        <v>993</v>
      </c>
      <c r="B438" t="s">
        <v>994</v>
      </c>
      <c r="C438" t="s">
        <v>3181</v>
      </c>
      <c r="D438" t="s">
        <v>995</v>
      </c>
      <c r="E438">
        <v>14927.982759945</v>
      </c>
      <c r="F438">
        <v>189.43</v>
      </c>
      <c r="G438">
        <v>-7.09358131699996</v>
      </c>
      <c r="H438">
        <v>-8.6220961796972606</v>
      </c>
      <c r="I438">
        <v>-24.1862354112444</v>
      </c>
      <c r="J438">
        <v>-5.8536533380652997</v>
      </c>
      <c r="K438">
        <v>201.64906575620199</v>
      </c>
      <c r="L438">
        <v>198.00751571888</v>
      </c>
      <c r="M438">
        <v>25.161514330573901</v>
      </c>
      <c r="N438">
        <v>0.73144469823456004</v>
      </c>
      <c r="O438">
        <v>25.402523359552301</v>
      </c>
      <c r="P438">
        <v>39.082232011747401</v>
      </c>
      <c r="Q438">
        <v>1.2665099850620001E-2</v>
      </c>
    </row>
    <row r="439" spans="1:17" x14ac:dyDescent="0.3">
      <c r="A439" t="s">
        <v>996</v>
      </c>
      <c r="B439" t="s">
        <v>997</v>
      </c>
      <c r="C439" t="s">
        <v>3182</v>
      </c>
      <c r="D439" t="s">
        <v>998</v>
      </c>
      <c r="E439">
        <v>14891.2480124799</v>
      </c>
      <c r="F439">
        <v>1321.15</v>
      </c>
      <c r="G439">
        <v>60.735366411868597</v>
      </c>
      <c r="H439">
        <v>-3.8908734760427701</v>
      </c>
      <c r="I439">
        <v>-11.626550976273201</v>
      </c>
      <c r="J439">
        <v>-1.51746614816664</v>
      </c>
      <c r="K439">
        <v>1323.16476566949</v>
      </c>
      <c r="L439">
        <v>1226.3337150576599</v>
      </c>
      <c r="M439">
        <v>41.060427443222203</v>
      </c>
      <c r="N439">
        <v>0.67328792827100903</v>
      </c>
      <c r="O439">
        <v>28.297316731635298</v>
      </c>
      <c r="P439">
        <v>102.087954110898</v>
      </c>
      <c r="Q439">
        <v>0.16674101279234599</v>
      </c>
    </row>
    <row r="440" spans="1:17" x14ac:dyDescent="0.3">
      <c r="A440" t="s">
        <v>999</v>
      </c>
      <c r="B440" t="s">
        <v>1000</v>
      </c>
      <c r="C440" t="s">
        <v>3174</v>
      </c>
      <c r="D440" t="s">
        <v>54</v>
      </c>
      <c r="E440">
        <v>14666.076684719999</v>
      </c>
      <c r="F440">
        <v>1958.8</v>
      </c>
      <c r="G440">
        <v>61.968715054184102</v>
      </c>
      <c r="H440">
        <v>19.441921387509002</v>
      </c>
      <c r="I440">
        <v>37.242719701239999</v>
      </c>
      <c r="J440">
        <v>-6.0633759005808203</v>
      </c>
      <c r="K440">
        <v>1734.54435184366</v>
      </c>
      <c r="L440">
        <v>1445.35391674264</v>
      </c>
      <c r="M440">
        <v>50.160836114330898</v>
      </c>
      <c r="N440">
        <v>1.4548706966093601</v>
      </c>
      <c r="O440">
        <v>10.2103328568511</v>
      </c>
      <c r="P440">
        <v>105.324947589098</v>
      </c>
      <c r="Q440">
        <v>8.9888731173837999E-2</v>
      </c>
    </row>
    <row r="441" spans="1:17" hidden="1" x14ac:dyDescent="0.3">
      <c r="A441" t="s">
        <v>1001</v>
      </c>
      <c r="B441" t="s">
        <v>1002</v>
      </c>
      <c r="C441" t="s">
        <v>625</v>
      </c>
      <c r="D441" t="s">
        <v>464</v>
      </c>
      <c r="E441">
        <v>14633.246449509999</v>
      </c>
      <c r="F441">
        <v>2288.6</v>
      </c>
      <c r="G441">
        <v>-45.9397819201263</v>
      </c>
      <c r="H441">
        <v>-23.3700836010808</v>
      </c>
      <c r="I441">
        <v>-35.488396107815198</v>
      </c>
      <c r="J441">
        <v>-9.0314411544891904</v>
      </c>
      <c r="O441">
        <v>35.453989338460197</v>
      </c>
      <c r="P441">
        <v>0.29801034271188498</v>
      </c>
    </row>
    <row r="442" spans="1:17" x14ac:dyDescent="0.3">
      <c r="A442" t="s">
        <v>1003</v>
      </c>
      <c r="B442" t="s">
        <v>1004</v>
      </c>
      <c r="C442" t="s">
        <v>3170</v>
      </c>
      <c r="D442" t="s">
        <v>546</v>
      </c>
      <c r="E442">
        <v>14613.492747</v>
      </c>
      <c r="F442">
        <v>1802.9</v>
      </c>
      <c r="G442">
        <v>-17.3656363707982</v>
      </c>
      <c r="H442">
        <v>6.6903343701928897</v>
      </c>
      <c r="I442">
        <v>15.5477146470771</v>
      </c>
      <c r="J442">
        <v>-4.7400099400481901</v>
      </c>
      <c r="K442">
        <v>1740.45129633173</v>
      </c>
      <c r="L442">
        <v>1655.4427873203399</v>
      </c>
      <c r="M442">
        <v>66.019026975475995</v>
      </c>
      <c r="N442">
        <v>1.3770800094311799</v>
      </c>
      <c r="O442">
        <v>9.7648233401741606</v>
      </c>
      <c r="P442">
        <v>37.941851568477396</v>
      </c>
      <c r="Q442">
        <v>-7.2073347077659999E-2</v>
      </c>
    </row>
    <row r="443" spans="1:17" x14ac:dyDescent="0.3">
      <c r="A443" t="s">
        <v>1005</v>
      </c>
      <c r="B443" t="s">
        <v>1006</v>
      </c>
      <c r="C443" t="s">
        <v>3184</v>
      </c>
      <c r="D443" t="s">
        <v>1007</v>
      </c>
      <c r="E443">
        <v>14390.595840849999</v>
      </c>
      <c r="F443">
        <v>836.25</v>
      </c>
      <c r="G443">
        <v>24.708466467645199</v>
      </c>
      <c r="H443">
        <v>4.0171995311830102</v>
      </c>
      <c r="I443">
        <v>32.802909827369596</v>
      </c>
      <c r="J443">
        <v>-4.6699374809274996</v>
      </c>
      <c r="K443">
        <v>792.53455239348602</v>
      </c>
      <c r="L443">
        <v>683.84450277701296</v>
      </c>
      <c r="M443">
        <v>40.550925192784398</v>
      </c>
      <c r="N443">
        <v>0.49176672269198901</v>
      </c>
      <c r="O443">
        <v>4.6337817638266001</v>
      </c>
      <c r="P443">
        <v>84.724983432736906</v>
      </c>
      <c r="Q443">
        <v>6.5111651663309997E-2</v>
      </c>
    </row>
    <row r="444" spans="1:17" x14ac:dyDescent="0.3">
      <c r="A444" t="s">
        <v>1008</v>
      </c>
      <c r="B444" t="s">
        <v>1009</v>
      </c>
      <c r="C444" t="s">
        <v>3182</v>
      </c>
      <c r="D444" t="s">
        <v>166</v>
      </c>
      <c r="E444">
        <v>14317.837533649999</v>
      </c>
      <c r="F444">
        <v>622.6</v>
      </c>
      <c r="G444">
        <v>41.498535179125902</v>
      </c>
      <c r="H444">
        <v>3.5501511407031301</v>
      </c>
      <c r="I444">
        <v>31.503391204258001</v>
      </c>
      <c r="J444">
        <v>2.2924961886072399</v>
      </c>
      <c r="K444">
        <v>615.58231363366394</v>
      </c>
      <c r="L444">
        <v>545.82011865636196</v>
      </c>
      <c r="M444">
        <v>63.967134927571799</v>
      </c>
      <c r="N444">
        <v>0.49695982532414701</v>
      </c>
      <c r="O444">
        <v>15.122068743976801</v>
      </c>
      <c r="P444">
        <v>79.903200173372795</v>
      </c>
      <c r="Q444">
        <v>0.19861851208805001</v>
      </c>
    </row>
    <row r="445" spans="1:17" x14ac:dyDescent="0.3">
      <c r="A445" t="s">
        <v>1010</v>
      </c>
      <c r="B445" t="s">
        <v>1011</v>
      </c>
      <c r="C445" t="s">
        <v>3182</v>
      </c>
      <c r="D445" t="s">
        <v>438</v>
      </c>
      <c r="E445">
        <v>14274.500390781001</v>
      </c>
      <c r="F445">
        <v>225.14</v>
      </c>
      <c r="G445">
        <v>224.43023228762999</v>
      </c>
      <c r="H445">
        <v>11.447180080511099</v>
      </c>
      <c r="I445">
        <v>31.221805352480999</v>
      </c>
      <c r="J445">
        <v>8.0063214626855199</v>
      </c>
      <c r="K445">
        <v>207.78772052759601</v>
      </c>
      <c r="L445">
        <v>169.74775407647201</v>
      </c>
      <c r="M445">
        <v>65.2853884142976</v>
      </c>
      <c r="N445">
        <v>1.3079729459607501</v>
      </c>
      <c r="O445">
        <v>5.0901661188593703</v>
      </c>
      <c r="P445">
        <v>264.59919028339999</v>
      </c>
      <c r="Q445">
        <v>0.19828110929659401</v>
      </c>
    </row>
    <row r="446" spans="1:17" x14ac:dyDescent="0.3">
      <c r="A446" t="s">
        <v>1012</v>
      </c>
      <c r="B446" t="s">
        <v>1013</v>
      </c>
      <c r="C446" t="s">
        <v>3181</v>
      </c>
      <c r="D446" t="s">
        <v>72</v>
      </c>
      <c r="E446">
        <v>14268</v>
      </c>
      <c r="F446">
        <v>95.25</v>
      </c>
      <c r="G446">
        <v>33.438133066014501</v>
      </c>
      <c r="H446">
        <v>-9.5711710295395491</v>
      </c>
      <c r="I446">
        <v>28.841497918209701</v>
      </c>
      <c r="J446">
        <v>-1.5938163669308001</v>
      </c>
      <c r="K446">
        <v>95.748819781529093</v>
      </c>
      <c r="L446">
        <v>79.5986491198572</v>
      </c>
      <c r="M446">
        <v>38.703461495204998</v>
      </c>
      <c r="N446">
        <v>0.17038830558137799</v>
      </c>
      <c r="O446">
        <v>38.372703412073498</v>
      </c>
      <c r="P446">
        <v>91.649899396378203</v>
      </c>
      <c r="Q446">
        <v>7.1633512533889998E-2</v>
      </c>
    </row>
    <row r="447" spans="1:17" x14ac:dyDescent="0.3">
      <c r="A447" t="s">
        <v>1014</v>
      </c>
      <c r="B447" t="s">
        <v>1015</v>
      </c>
      <c r="C447" t="s">
        <v>625</v>
      </c>
      <c r="D447" t="s">
        <v>625</v>
      </c>
      <c r="E447">
        <v>14223.062538</v>
      </c>
      <c r="F447">
        <v>491.85</v>
      </c>
      <c r="G447">
        <v>-1.9738875515671399</v>
      </c>
      <c r="H447">
        <v>-4.2601131739545002</v>
      </c>
      <c r="I447">
        <v>1.8209160453684201</v>
      </c>
      <c r="J447">
        <v>-2.2291865160839501</v>
      </c>
      <c r="K447">
        <v>499.06353329992999</v>
      </c>
      <c r="L447">
        <v>458.22371778803301</v>
      </c>
      <c r="M447">
        <v>44.7584432564406</v>
      </c>
      <c r="N447">
        <v>0.46059450319147099</v>
      </c>
      <c r="O447">
        <v>20.361898952932702</v>
      </c>
      <c r="P447">
        <v>45.302806499261401</v>
      </c>
      <c r="Q447">
        <v>1.5210002382522E-2</v>
      </c>
    </row>
    <row r="448" spans="1:17" hidden="1" x14ac:dyDescent="0.3">
      <c r="A448" t="s">
        <v>1016</v>
      </c>
      <c r="B448" t="s">
        <v>1017</v>
      </c>
      <c r="C448" t="s">
        <v>3185</v>
      </c>
      <c r="D448" t="s">
        <v>54</v>
      </c>
      <c r="E448">
        <v>14206.38135688</v>
      </c>
      <c r="F448">
        <v>888.5</v>
      </c>
      <c r="G448">
        <v>-14.1241793083279</v>
      </c>
      <c r="H448">
        <v>-12.417988881575599</v>
      </c>
      <c r="I448">
        <v>-3.67279349601684</v>
      </c>
      <c r="J448">
        <v>1.7805384223185301</v>
      </c>
      <c r="M448">
        <v>53.275837299917299</v>
      </c>
      <c r="O448">
        <v>32.346651660101301</v>
      </c>
      <c r="P448">
        <v>22.551724137931</v>
      </c>
    </row>
    <row r="449" spans="1:17" x14ac:dyDescent="0.3">
      <c r="A449" t="s">
        <v>1018</v>
      </c>
      <c r="B449" t="s">
        <v>1019</v>
      </c>
      <c r="C449" t="s">
        <v>3182</v>
      </c>
      <c r="D449" t="s">
        <v>166</v>
      </c>
      <c r="E449">
        <v>14189.1090432</v>
      </c>
      <c r="F449">
        <v>14024.85</v>
      </c>
      <c r="G449">
        <v>149.53288180629599</v>
      </c>
      <c r="H449">
        <v>2.89196875983541</v>
      </c>
      <c r="I449">
        <v>51.122805521056598</v>
      </c>
      <c r="J449">
        <v>-1.2681640149629201E-2</v>
      </c>
      <c r="K449">
        <v>13231.490361583299</v>
      </c>
      <c r="L449">
        <v>10272.996079607499</v>
      </c>
      <c r="M449">
        <v>58.466054556763197</v>
      </c>
      <c r="N449">
        <v>0.40506125067140503</v>
      </c>
      <c r="O449">
        <v>5.5269753330695099</v>
      </c>
      <c r="P449">
        <v>232.96969409195</v>
      </c>
      <c r="Q449">
        <v>0.23615490707463499</v>
      </c>
    </row>
    <row r="450" spans="1:17" x14ac:dyDescent="0.3">
      <c r="A450" t="s">
        <v>1020</v>
      </c>
      <c r="B450" t="s">
        <v>1021</v>
      </c>
      <c r="C450" t="s">
        <v>3172</v>
      </c>
      <c r="D450" t="s">
        <v>372</v>
      </c>
      <c r="E450">
        <v>14154.0299974399</v>
      </c>
      <c r="F450">
        <v>434.15</v>
      </c>
      <c r="G450">
        <v>135.74765574353</v>
      </c>
      <c r="H450">
        <v>24.461154763106901</v>
      </c>
      <c r="I450">
        <v>139.59929522703399</v>
      </c>
      <c r="J450">
        <v>0.695349708910173</v>
      </c>
      <c r="K450">
        <v>341.24159751624597</v>
      </c>
      <c r="L450">
        <v>254.48224431931399</v>
      </c>
      <c r="M450">
        <v>63.324261926481803</v>
      </c>
      <c r="N450">
        <v>1.24106487476737</v>
      </c>
      <c r="O450">
        <v>3.0864908441782899</v>
      </c>
      <c r="P450">
        <v>188.759561024276</v>
      </c>
      <c r="Q450">
        <v>0.19837104531522701</v>
      </c>
    </row>
    <row r="451" spans="1:17" x14ac:dyDescent="0.3">
      <c r="A451" t="s">
        <v>1022</v>
      </c>
      <c r="B451" t="s">
        <v>1023</v>
      </c>
      <c r="C451" t="s">
        <v>3172</v>
      </c>
      <c r="D451" t="s">
        <v>118</v>
      </c>
      <c r="E451">
        <v>14053.47716312</v>
      </c>
      <c r="F451">
        <v>2208.5500000000002</v>
      </c>
      <c r="G451">
        <v>11.4545027484107</v>
      </c>
      <c r="H451">
        <v>-4.27969510627379</v>
      </c>
      <c r="I451">
        <v>34.544945683825397</v>
      </c>
      <c r="J451">
        <v>-4.0705125165855396</v>
      </c>
      <c r="K451">
        <v>2192.4043693785102</v>
      </c>
      <c r="L451">
        <v>1886.3980802792</v>
      </c>
      <c r="M451">
        <v>37.018935418455797</v>
      </c>
      <c r="N451">
        <v>0.51575718987364405</v>
      </c>
      <c r="O451">
        <v>12.4719838808267</v>
      </c>
      <c r="P451">
        <v>53.355553240981799</v>
      </c>
      <c r="Q451">
        <v>-6.8251878921685993E-2</v>
      </c>
    </row>
    <row r="452" spans="1:17" hidden="1" x14ac:dyDescent="0.3">
      <c r="A452" t="s">
        <v>1024</v>
      </c>
      <c r="B452" t="s">
        <v>1025</v>
      </c>
      <c r="C452" t="s">
        <v>3185</v>
      </c>
      <c r="D452" t="s">
        <v>625</v>
      </c>
      <c r="E452">
        <v>13958.8235215</v>
      </c>
      <c r="F452">
        <v>172.65</v>
      </c>
      <c r="G452">
        <v>605.23861224872996</v>
      </c>
      <c r="H452">
        <v>161.25352979019499</v>
      </c>
      <c r="I452">
        <v>615.68999806104102</v>
      </c>
      <c r="J452">
        <v>19.7058514496638</v>
      </c>
      <c r="M452">
        <v>100</v>
      </c>
      <c r="O452">
        <v>0</v>
      </c>
      <c r="P452">
        <v>667.33333333333303</v>
      </c>
    </row>
    <row r="453" spans="1:17" x14ac:dyDescent="0.3">
      <c r="A453" t="s">
        <v>1026</v>
      </c>
      <c r="B453" t="s">
        <v>1027</v>
      </c>
      <c r="C453" t="s">
        <v>3169</v>
      </c>
      <c r="D453" t="s">
        <v>258</v>
      </c>
      <c r="E453">
        <v>13591.907167920001</v>
      </c>
      <c r="F453">
        <v>994.5</v>
      </c>
      <c r="G453">
        <v>11.842130611746001</v>
      </c>
      <c r="H453">
        <v>0.55392483773765999</v>
      </c>
      <c r="I453">
        <v>-24.787575267090201</v>
      </c>
      <c r="J453">
        <v>-1.99138221911409</v>
      </c>
      <c r="K453">
        <v>990.08150993617903</v>
      </c>
      <c r="L453">
        <v>935.77262286368205</v>
      </c>
      <c r="M453">
        <v>48.2682760242432</v>
      </c>
      <c r="N453">
        <v>0.62071608925034405</v>
      </c>
      <c r="O453">
        <v>20.563097033685199</v>
      </c>
      <c r="P453">
        <v>59.12</v>
      </c>
      <c r="Q453">
        <v>3.0373439033653998E-2</v>
      </c>
    </row>
    <row r="454" spans="1:17" x14ac:dyDescent="0.3">
      <c r="A454" t="s">
        <v>1028</v>
      </c>
      <c r="B454" t="s">
        <v>1029</v>
      </c>
      <c r="C454" t="s">
        <v>3177</v>
      </c>
      <c r="D454" t="s">
        <v>127</v>
      </c>
      <c r="E454">
        <v>13482.107390200001</v>
      </c>
      <c r="F454">
        <v>391.45</v>
      </c>
      <c r="G454">
        <v>53.566654507011101</v>
      </c>
      <c r="H454">
        <v>14.8172398419727</v>
      </c>
      <c r="I454">
        <v>80.417730183895102</v>
      </c>
      <c r="J454">
        <v>5.5874563075385</v>
      </c>
      <c r="K454">
        <v>318.09502941399398</v>
      </c>
      <c r="L454">
        <v>257.66493310579699</v>
      </c>
      <c r="M454">
        <v>84.882518223647295</v>
      </c>
      <c r="N454">
        <v>0.56528618215811399</v>
      </c>
      <c r="O454">
        <v>0.65142419210626401</v>
      </c>
      <c r="P454">
        <v>117.170596393897</v>
      </c>
      <c r="Q454">
        <v>0.17429081430762</v>
      </c>
    </row>
    <row r="455" spans="1:17" x14ac:dyDescent="0.3">
      <c r="A455" t="s">
        <v>1030</v>
      </c>
      <c r="B455" t="s">
        <v>1031</v>
      </c>
      <c r="C455" t="s">
        <v>3174</v>
      </c>
      <c r="D455" t="s">
        <v>54</v>
      </c>
      <c r="E455">
        <v>13451.463738</v>
      </c>
      <c r="F455">
        <v>549.9</v>
      </c>
      <c r="G455">
        <v>42.506843385710901</v>
      </c>
      <c r="H455">
        <v>-20.714883511655401</v>
      </c>
      <c r="I455">
        <v>15.826273757179401</v>
      </c>
      <c r="J455">
        <v>-19.050765931234899</v>
      </c>
      <c r="K455">
        <v>616.78280918455698</v>
      </c>
      <c r="L455">
        <v>496.00305375093001</v>
      </c>
      <c r="M455">
        <v>20.691494631438399</v>
      </c>
      <c r="N455">
        <v>2.3979404212984599</v>
      </c>
      <c r="O455">
        <v>31.114748136024701</v>
      </c>
      <c r="P455">
        <v>72.409468568741104</v>
      </c>
      <c r="Q455">
        <v>4.9503217804588003E-2</v>
      </c>
    </row>
    <row r="456" spans="1:17" x14ac:dyDescent="0.3">
      <c r="A456" t="s">
        <v>1032</v>
      </c>
      <c r="B456" t="s">
        <v>1033</v>
      </c>
      <c r="C456" t="s">
        <v>3174</v>
      </c>
      <c r="D456" t="s">
        <v>279</v>
      </c>
      <c r="E456">
        <v>13378.925159385</v>
      </c>
      <c r="F456">
        <v>1309</v>
      </c>
      <c r="G456">
        <v>2.5984382595020699</v>
      </c>
      <c r="H456">
        <v>6.6752332954227898</v>
      </c>
      <c r="I456">
        <v>0.85980763579099595</v>
      </c>
      <c r="J456">
        <v>1.5354479206867</v>
      </c>
      <c r="K456">
        <v>1252.34772041732</v>
      </c>
      <c r="L456">
        <v>1214.8436861472201</v>
      </c>
      <c r="M456">
        <v>70.846243444953899</v>
      </c>
      <c r="N456">
        <v>1.0012618813323599</v>
      </c>
      <c r="O456">
        <v>25.974025974025899</v>
      </c>
      <c r="P456">
        <v>31.8293972506168</v>
      </c>
      <c r="Q456">
        <v>0.123657813995098</v>
      </c>
    </row>
    <row r="457" spans="1:17" x14ac:dyDescent="0.3">
      <c r="A457" t="s">
        <v>1034</v>
      </c>
      <c r="B457" t="s">
        <v>1035</v>
      </c>
      <c r="C457" t="s">
        <v>3182</v>
      </c>
      <c r="D457" t="s">
        <v>46</v>
      </c>
      <c r="E457">
        <v>13376.07841376</v>
      </c>
      <c r="F457">
        <v>758.1</v>
      </c>
      <c r="G457">
        <v>4.7048513842598503</v>
      </c>
      <c r="H457">
        <v>-0.60736069589508601</v>
      </c>
      <c r="I457">
        <v>44.644623260246398</v>
      </c>
      <c r="J457">
        <v>-2.7871611229307298</v>
      </c>
      <c r="K457">
        <v>713.91195848489394</v>
      </c>
      <c r="L457">
        <v>612.46489476955003</v>
      </c>
      <c r="M457">
        <v>45.471950216738897</v>
      </c>
      <c r="N457">
        <v>0.51694807739841497</v>
      </c>
      <c r="O457">
        <v>7.2351932462735702</v>
      </c>
      <c r="P457">
        <v>69.21875</v>
      </c>
      <c r="Q457">
        <v>8.0633791929921997E-2</v>
      </c>
    </row>
    <row r="458" spans="1:17" x14ac:dyDescent="0.3">
      <c r="A458" t="s">
        <v>1036</v>
      </c>
      <c r="B458" t="s">
        <v>1037</v>
      </c>
      <c r="C458" t="s">
        <v>3176</v>
      </c>
      <c r="D458" t="s">
        <v>211</v>
      </c>
      <c r="E458">
        <v>13340.992588294999</v>
      </c>
      <c r="F458">
        <v>1602.6</v>
      </c>
      <c r="G458">
        <v>2.8221637808093001</v>
      </c>
      <c r="H458">
        <v>-4.9571976069377097</v>
      </c>
      <c r="I458">
        <v>-21.779582713732001</v>
      </c>
      <c r="J458">
        <v>3.92673343710478</v>
      </c>
      <c r="K458">
        <v>1637.1885830921999</v>
      </c>
      <c r="L458">
        <v>1601.31033432087</v>
      </c>
      <c r="M458">
        <v>65.777532668670901</v>
      </c>
      <c r="N458">
        <v>0.813041084492515</v>
      </c>
      <c r="O458">
        <v>38.646574316735297</v>
      </c>
      <c r="P458">
        <v>57.426326129666002</v>
      </c>
      <c r="Q458">
        <v>0.13537870889544801</v>
      </c>
    </row>
    <row r="459" spans="1:17" x14ac:dyDescent="0.3">
      <c r="A459" t="s">
        <v>1038</v>
      </c>
      <c r="B459" t="s">
        <v>1039</v>
      </c>
      <c r="C459" t="s">
        <v>3182</v>
      </c>
      <c r="D459" t="s">
        <v>261</v>
      </c>
      <c r="E459">
        <v>13327.37824</v>
      </c>
      <c r="F459">
        <v>4208.7</v>
      </c>
      <c r="G459">
        <v>10.8122563852117</v>
      </c>
      <c r="H459">
        <v>1.35188959326013</v>
      </c>
      <c r="I459">
        <v>1.5186084583125199</v>
      </c>
      <c r="J459">
        <v>-3.7345726214704902</v>
      </c>
      <c r="K459">
        <v>4249.2421251948099</v>
      </c>
      <c r="L459">
        <v>3903.5083203950098</v>
      </c>
      <c r="M459">
        <v>43.852048697259697</v>
      </c>
      <c r="N459">
        <v>0.74138876331848802</v>
      </c>
      <c r="O459">
        <v>18.801530163708499</v>
      </c>
      <c r="P459">
        <v>52.489130434782602</v>
      </c>
      <c r="Q459">
        <v>0.18399920280020199</v>
      </c>
    </row>
    <row r="460" spans="1:17" x14ac:dyDescent="0.3">
      <c r="A460" t="s">
        <v>1040</v>
      </c>
      <c r="B460" t="s">
        <v>1041</v>
      </c>
      <c r="C460" t="s">
        <v>3179</v>
      </c>
      <c r="D460" t="s">
        <v>493</v>
      </c>
      <c r="E460">
        <v>13261.770667180001</v>
      </c>
      <c r="F460">
        <v>853.3</v>
      </c>
      <c r="G460">
        <v>-38.6071999879494</v>
      </c>
      <c r="H460">
        <v>2.2122435831046299</v>
      </c>
      <c r="I460">
        <v>1.35168164332846E-2</v>
      </c>
      <c r="J460">
        <v>1.7241727567329701</v>
      </c>
      <c r="K460">
        <v>825.15527087977296</v>
      </c>
      <c r="L460">
        <v>825.35298169385203</v>
      </c>
      <c r="M460">
        <v>67.677875728732303</v>
      </c>
      <c r="N460">
        <v>1.3723744355221601</v>
      </c>
      <c r="O460">
        <v>17.192077815539601</v>
      </c>
      <c r="P460">
        <v>20.3610973975597</v>
      </c>
      <c r="Q460">
        <v>3.4038946163658997E-2</v>
      </c>
    </row>
    <row r="461" spans="1:17" x14ac:dyDescent="0.3">
      <c r="A461" t="s">
        <v>1042</v>
      </c>
      <c r="B461" t="s">
        <v>1043</v>
      </c>
      <c r="C461" t="s">
        <v>3184</v>
      </c>
      <c r="D461" t="s">
        <v>467</v>
      </c>
      <c r="E461">
        <v>13213.273964005</v>
      </c>
      <c r="F461">
        <v>993.9</v>
      </c>
      <c r="G461">
        <v>-24.4773063779814</v>
      </c>
      <c r="H461">
        <v>6.9413823790995801</v>
      </c>
      <c r="I461">
        <v>6.8273880568609302</v>
      </c>
      <c r="J461">
        <v>5.6889193302759198</v>
      </c>
      <c r="K461">
        <v>915.40456868274202</v>
      </c>
      <c r="L461">
        <v>886.02759368504098</v>
      </c>
      <c r="M461">
        <v>62.428633718971497</v>
      </c>
      <c r="N461">
        <v>2.4827914523830099</v>
      </c>
      <c r="O461">
        <v>7.7573196498641597</v>
      </c>
      <c r="P461">
        <v>30.510143785700201</v>
      </c>
      <c r="Q461">
        <v>-9.5005930015600003E-3</v>
      </c>
    </row>
    <row r="462" spans="1:17" x14ac:dyDescent="0.3">
      <c r="A462" t="s">
        <v>1044</v>
      </c>
      <c r="B462" t="s">
        <v>1045</v>
      </c>
      <c r="C462" t="s">
        <v>3181</v>
      </c>
      <c r="D462" t="s">
        <v>792</v>
      </c>
      <c r="E462">
        <v>13210.816605579999</v>
      </c>
      <c r="F462">
        <v>2767.55</v>
      </c>
      <c r="G462">
        <v>24.142714863253399</v>
      </c>
      <c r="H462">
        <v>12.2204189438405</v>
      </c>
      <c r="I462">
        <v>-2.8157391678583901</v>
      </c>
      <c r="J462">
        <v>-2.8001557944835702</v>
      </c>
      <c r="K462">
        <v>2644.1246699097801</v>
      </c>
      <c r="L462">
        <v>2413.3563089976801</v>
      </c>
      <c r="M462">
        <v>54.2733929203524</v>
      </c>
      <c r="N462">
        <v>1.0577207880883399</v>
      </c>
      <c r="O462">
        <v>8.21846037108633</v>
      </c>
      <c r="P462">
        <v>57.780564978193297</v>
      </c>
      <c r="Q462">
        <v>5.358017895357E-2</v>
      </c>
    </row>
    <row r="463" spans="1:17" x14ac:dyDescent="0.3">
      <c r="A463" t="s">
        <v>1046</v>
      </c>
      <c r="B463" t="s">
        <v>1047</v>
      </c>
      <c r="C463" t="s">
        <v>3168</v>
      </c>
      <c r="D463" t="s">
        <v>18</v>
      </c>
      <c r="E463">
        <v>13124.306239</v>
      </c>
      <c r="F463">
        <v>876.1</v>
      </c>
      <c r="G463">
        <v>46.412070857447901</v>
      </c>
      <c r="H463">
        <v>-13.563935951442801</v>
      </c>
      <c r="I463">
        <v>-11.761599466858</v>
      </c>
      <c r="J463">
        <v>-7.0149553484820197</v>
      </c>
      <c r="K463">
        <v>957.10989751902503</v>
      </c>
      <c r="L463">
        <v>867.73527554870304</v>
      </c>
      <c r="M463">
        <v>21.832659355528602</v>
      </c>
      <c r="N463">
        <v>0.40196487738773401</v>
      </c>
      <c r="O463">
        <v>45.531332039721399</v>
      </c>
      <c r="P463">
        <v>84.364478114478104</v>
      </c>
      <c r="Q463">
        <v>0.18050328509268301</v>
      </c>
    </row>
    <row r="464" spans="1:17" x14ac:dyDescent="0.3">
      <c r="A464" t="s">
        <v>1048</v>
      </c>
      <c r="B464" t="s">
        <v>1049</v>
      </c>
      <c r="C464" t="s">
        <v>625</v>
      </c>
      <c r="D464" t="s">
        <v>625</v>
      </c>
      <c r="E464">
        <v>13088.373697036001</v>
      </c>
      <c r="F464">
        <v>26.14</v>
      </c>
      <c r="G464">
        <v>10.0824711840368</v>
      </c>
      <c r="H464">
        <v>1.0453781508017701</v>
      </c>
      <c r="I464">
        <v>-20.890119748928399</v>
      </c>
      <c r="J464">
        <v>-4.2726911840117801</v>
      </c>
      <c r="K464">
        <v>26.8205454479975</v>
      </c>
      <c r="L464">
        <v>25.803454982599799</v>
      </c>
      <c r="M464">
        <v>42.866769042805998</v>
      </c>
      <c r="N464">
        <v>0.90342832890589597</v>
      </c>
      <c r="O464">
        <v>49.387911247130802</v>
      </c>
      <c r="P464">
        <v>62.360248447204903</v>
      </c>
      <c r="Q464">
        <v>8.4824786641850003E-3</v>
      </c>
    </row>
    <row r="465" spans="1:17" x14ac:dyDescent="0.3">
      <c r="A465" t="s">
        <v>1050</v>
      </c>
      <c r="B465" t="s">
        <v>1051</v>
      </c>
      <c r="C465" t="s">
        <v>3187</v>
      </c>
      <c r="D465" t="s">
        <v>613</v>
      </c>
      <c r="E465">
        <v>13057.30099548</v>
      </c>
      <c r="F465">
        <v>135.94</v>
      </c>
      <c r="G465">
        <v>-75.014230361667103</v>
      </c>
      <c r="H465">
        <v>-2.9158185907289398</v>
      </c>
      <c r="I465">
        <v>-20.162163317720601</v>
      </c>
      <c r="J465">
        <v>-0.910846960902297</v>
      </c>
      <c r="K465">
        <v>140.75722172931</v>
      </c>
      <c r="L465">
        <v>167.331389054699</v>
      </c>
      <c r="M465">
        <v>46.722038926758003</v>
      </c>
      <c r="N465">
        <v>0.85659568071177306</v>
      </c>
      <c r="O465">
        <v>120.464910990142</v>
      </c>
      <c r="P465">
        <v>8.3187250996015791</v>
      </c>
      <c r="Q465">
        <v>-7.6493682284423006E-2</v>
      </c>
    </row>
    <row r="466" spans="1:17" x14ac:dyDescent="0.3">
      <c r="A466" t="s">
        <v>1052</v>
      </c>
      <c r="B466" t="s">
        <v>1053</v>
      </c>
      <c r="C466" t="s">
        <v>3170</v>
      </c>
      <c r="D466" t="s">
        <v>24</v>
      </c>
      <c r="E466">
        <v>13013.030591678</v>
      </c>
      <c r="F466">
        <v>214.92</v>
      </c>
      <c r="G466">
        <v>-32.367717064196903</v>
      </c>
      <c r="H466">
        <v>-0.18988712574875999</v>
      </c>
      <c r="I466">
        <v>-19.504285302431398</v>
      </c>
      <c r="J466">
        <v>-0.38804668425586503</v>
      </c>
      <c r="K466">
        <v>226.695929268703</v>
      </c>
      <c r="L466">
        <v>237.29532987500099</v>
      </c>
      <c r="M466">
        <v>43.1473565821817</v>
      </c>
      <c r="N466">
        <v>0.70888018316513901</v>
      </c>
      <c r="O466">
        <v>39.912525590917497</v>
      </c>
      <c r="P466">
        <v>4.7113276492082701</v>
      </c>
      <c r="Q466">
        <v>1.7365906452860999E-2</v>
      </c>
    </row>
    <row r="467" spans="1:17" x14ac:dyDescent="0.3">
      <c r="A467" t="s">
        <v>1054</v>
      </c>
      <c r="B467" t="s">
        <v>1055</v>
      </c>
      <c r="C467" t="s">
        <v>3182</v>
      </c>
      <c r="D467" t="s">
        <v>261</v>
      </c>
      <c r="E467">
        <v>12934.12586688</v>
      </c>
      <c r="F467">
        <v>1613.35</v>
      </c>
      <c r="G467">
        <v>66.390043114398495</v>
      </c>
      <c r="H467">
        <v>-17.444608994386702</v>
      </c>
      <c r="I467">
        <v>42.526490279934698</v>
      </c>
      <c r="J467">
        <v>-2.7486613204557799</v>
      </c>
      <c r="K467">
        <v>1868.77332220567</v>
      </c>
      <c r="L467">
        <v>1540.28625425933</v>
      </c>
      <c r="M467">
        <v>29.440888489797999</v>
      </c>
      <c r="N467">
        <v>0.77134673282356303</v>
      </c>
      <c r="O467">
        <v>66.361917748783597</v>
      </c>
      <c r="P467">
        <v>101.153294682376</v>
      </c>
      <c r="Q467">
        <v>0.139255855312055</v>
      </c>
    </row>
    <row r="468" spans="1:17" hidden="1" x14ac:dyDescent="0.3">
      <c r="A468" t="s">
        <v>1056</v>
      </c>
      <c r="B468" t="s">
        <v>1057</v>
      </c>
      <c r="C468" t="s">
        <v>3185</v>
      </c>
      <c r="D468" t="s">
        <v>1058</v>
      </c>
      <c r="E468">
        <v>12906.893384999599</v>
      </c>
      <c r="F468">
        <v>100</v>
      </c>
      <c r="G468">
        <v>-25.7097366081709</v>
      </c>
      <c r="I468">
        <v>-15.258350795859799</v>
      </c>
      <c r="M468">
        <v>50</v>
      </c>
      <c r="N468">
        <v>1</v>
      </c>
      <c r="O468">
        <v>0</v>
      </c>
      <c r="P468">
        <v>0</v>
      </c>
    </row>
    <row r="469" spans="1:17" x14ac:dyDescent="0.3">
      <c r="A469" t="s">
        <v>1059</v>
      </c>
      <c r="B469" t="s">
        <v>1060</v>
      </c>
      <c r="C469" t="s">
        <v>3176</v>
      </c>
      <c r="D469" t="s">
        <v>206</v>
      </c>
      <c r="E469">
        <v>12792.223131069901</v>
      </c>
      <c r="F469">
        <v>555.9</v>
      </c>
      <c r="G469">
        <v>37.5981364823108</v>
      </c>
      <c r="H469">
        <v>2.2625395197070799</v>
      </c>
      <c r="I469">
        <v>30.877295891837299</v>
      </c>
      <c r="J469">
        <v>-4.9467960492204401</v>
      </c>
      <c r="K469">
        <v>527.54364768795404</v>
      </c>
      <c r="L469">
        <v>447.657639853283</v>
      </c>
      <c r="M469">
        <v>44.095592391444299</v>
      </c>
      <c r="N469">
        <v>0.85392685903549304</v>
      </c>
      <c r="O469">
        <v>17.287281885231099</v>
      </c>
      <c r="P469">
        <v>77.603833865814593</v>
      </c>
      <c r="Q469">
        <v>0.14657649097945</v>
      </c>
    </row>
    <row r="470" spans="1:17" x14ac:dyDescent="0.3">
      <c r="A470" t="s">
        <v>1061</v>
      </c>
      <c r="B470" t="s">
        <v>1062</v>
      </c>
      <c r="C470" t="s">
        <v>3169</v>
      </c>
      <c r="D470" t="s">
        <v>258</v>
      </c>
      <c r="E470">
        <v>12740.164713325001</v>
      </c>
      <c r="F470">
        <v>946.75</v>
      </c>
      <c r="G470">
        <v>-34.815919403869799</v>
      </c>
      <c r="H470">
        <v>0.99521752400182395</v>
      </c>
      <c r="I470">
        <v>-3.2566945791320601</v>
      </c>
      <c r="J470">
        <v>-0.33109812759007401</v>
      </c>
      <c r="K470">
        <v>937.32393658097601</v>
      </c>
      <c r="L470">
        <v>944.69997712469603</v>
      </c>
      <c r="M470">
        <v>57.518089062499598</v>
      </c>
      <c r="N470">
        <v>0.59927926502263795</v>
      </c>
      <c r="O470">
        <v>31.8193820966464</v>
      </c>
      <c r="P470">
        <v>21.060034524646699</v>
      </c>
      <c r="Q470">
        <v>1.2639490831932E-2</v>
      </c>
    </row>
    <row r="471" spans="1:17" x14ac:dyDescent="0.3">
      <c r="A471" t="s">
        <v>1063</v>
      </c>
      <c r="B471" t="s">
        <v>1064</v>
      </c>
      <c r="C471" t="s">
        <v>3182</v>
      </c>
      <c r="D471" t="s">
        <v>127</v>
      </c>
      <c r="E471">
        <v>12700.4892359</v>
      </c>
      <c r="F471">
        <v>943.9</v>
      </c>
      <c r="G471">
        <v>27.297233727377701</v>
      </c>
      <c r="H471">
        <v>-6.4722320518810301</v>
      </c>
      <c r="I471">
        <v>25.0463686392943</v>
      </c>
      <c r="J471">
        <v>0.98877666813501297</v>
      </c>
      <c r="K471">
        <v>988.53271821732903</v>
      </c>
      <c r="L471">
        <v>881.889017952823</v>
      </c>
      <c r="M471">
        <v>55.143658875629598</v>
      </c>
      <c r="N471">
        <v>0.68210804172937101</v>
      </c>
      <c r="O471">
        <v>29.669456510223501</v>
      </c>
      <c r="P471">
        <v>64.772628087632</v>
      </c>
      <c r="Q471">
        <v>0.10876184110023999</v>
      </c>
    </row>
    <row r="472" spans="1:17" x14ac:dyDescent="0.3">
      <c r="A472" t="s">
        <v>1065</v>
      </c>
      <c r="B472" t="s">
        <v>1066</v>
      </c>
      <c r="C472" t="s">
        <v>3170</v>
      </c>
      <c r="D472" t="s">
        <v>24</v>
      </c>
      <c r="E472">
        <v>12674.377621247901</v>
      </c>
      <c r="F472">
        <v>169.28</v>
      </c>
      <c r="G472">
        <v>1.5206279164438701</v>
      </c>
      <c r="H472">
        <v>2.02695530766638</v>
      </c>
      <c r="I472">
        <v>16.528336631154499</v>
      </c>
      <c r="J472">
        <v>1.62055238248714</v>
      </c>
      <c r="K472">
        <v>165.202609704683</v>
      </c>
      <c r="L472">
        <v>154.27464610265599</v>
      </c>
      <c r="M472">
        <v>60.073238299608299</v>
      </c>
      <c r="N472">
        <v>0.65469934307571498</v>
      </c>
      <c r="O472">
        <v>4.4541587901701201</v>
      </c>
      <c r="P472">
        <v>36.351188078936701</v>
      </c>
      <c r="Q472">
        <v>-1.5090405488255E-2</v>
      </c>
    </row>
    <row r="473" spans="1:17" x14ac:dyDescent="0.3">
      <c r="A473" t="s">
        <v>1067</v>
      </c>
      <c r="B473" t="s">
        <v>1068</v>
      </c>
      <c r="C473" t="s">
        <v>3180</v>
      </c>
      <c r="D473" t="s">
        <v>338</v>
      </c>
      <c r="E473">
        <v>12647.836254899999</v>
      </c>
      <c r="F473">
        <v>912.45</v>
      </c>
      <c r="G473">
        <v>-10.158543041400801</v>
      </c>
      <c r="H473">
        <v>-9.1087154303050593</v>
      </c>
      <c r="I473">
        <v>15.091649204140101</v>
      </c>
      <c r="J473">
        <v>-2.0672028188265399</v>
      </c>
      <c r="K473">
        <v>908.47817474449096</v>
      </c>
      <c r="L473">
        <v>818.80227080124496</v>
      </c>
      <c r="M473">
        <v>42.3112461863155</v>
      </c>
      <c r="N473">
        <v>0.50260716721107102</v>
      </c>
      <c r="O473">
        <v>12.3349224615047</v>
      </c>
      <c r="P473">
        <v>40.995132504056201</v>
      </c>
      <c r="Q473">
        <v>-4.8474109164356002E-2</v>
      </c>
    </row>
    <row r="474" spans="1:17" x14ac:dyDescent="0.3">
      <c r="A474" t="s">
        <v>1069</v>
      </c>
      <c r="B474" t="s">
        <v>1070</v>
      </c>
      <c r="C474" t="s">
        <v>3184</v>
      </c>
      <c r="D474" t="s">
        <v>383</v>
      </c>
      <c r="E474">
        <v>12633.881525999999</v>
      </c>
      <c r="F474">
        <v>973.45</v>
      </c>
      <c r="G474">
        <v>26.7730328153879</v>
      </c>
      <c r="H474">
        <v>-3.9646595037208597E-2</v>
      </c>
      <c r="I474">
        <v>84.608192680169296</v>
      </c>
      <c r="J474">
        <v>-5.0983116701061402</v>
      </c>
      <c r="K474">
        <v>941.45581055630998</v>
      </c>
      <c r="L474">
        <v>736.87783188731498</v>
      </c>
      <c r="M474">
        <v>35.474105613911398</v>
      </c>
      <c r="N474">
        <v>0.44193888751975902</v>
      </c>
      <c r="O474">
        <v>15.465611998561799</v>
      </c>
      <c r="P474">
        <v>116.322222222222</v>
      </c>
      <c r="Q474">
        <v>8.4141815764087996E-2</v>
      </c>
    </row>
    <row r="475" spans="1:17" x14ac:dyDescent="0.3">
      <c r="A475" t="s">
        <v>1071</v>
      </c>
      <c r="B475" t="s">
        <v>1072</v>
      </c>
      <c r="C475" t="s">
        <v>3178</v>
      </c>
      <c r="D475" t="s">
        <v>75</v>
      </c>
      <c r="E475">
        <v>12604.04063937</v>
      </c>
      <c r="F475">
        <v>350.8</v>
      </c>
      <c r="G475">
        <v>-31.5478791393747</v>
      </c>
      <c r="H475">
        <v>2.0673304497412102</v>
      </c>
      <c r="I475">
        <v>2.0464477328142698</v>
      </c>
      <c r="J475">
        <v>-0.67648533399053201</v>
      </c>
      <c r="K475">
        <v>343.85093299960801</v>
      </c>
      <c r="L475">
        <v>342.65684246292602</v>
      </c>
      <c r="M475">
        <v>61.6231320155023</v>
      </c>
      <c r="N475">
        <v>0.47367312795764099</v>
      </c>
      <c r="O475">
        <v>13.45496009122</v>
      </c>
      <c r="P475">
        <v>20.425677995193901</v>
      </c>
      <c r="Q475">
        <v>-0.10299657483613001</v>
      </c>
    </row>
    <row r="476" spans="1:17" x14ac:dyDescent="0.3">
      <c r="A476" t="s">
        <v>1073</v>
      </c>
      <c r="B476" t="s">
        <v>1074</v>
      </c>
      <c r="C476" t="s">
        <v>3174</v>
      </c>
      <c r="D476" t="s">
        <v>54</v>
      </c>
      <c r="E476">
        <v>12581.638243944</v>
      </c>
      <c r="F476">
        <v>293.70999999999998</v>
      </c>
      <c r="G476">
        <v>163.517245174202</v>
      </c>
      <c r="H476">
        <v>27.325307692345898</v>
      </c>
      <c r="I476">
        <v>90.781635173975204</v>
      </c>
      <c r="J476">
        <v>4.0664090541392097</v>
      </c>
      <c r="K476">
        <v>223.626329885183</v>
      </c>
      <c r="L476">
        <v>175.489820042905</v>
      </c>
      <c r="M476">
        <v>77.118267033026001</v>
      </c>
      <c r="N476">
        <v>1.36613604759491</v>
      </c>
      <c r="O476">
        <v>1.0180109631949801</v>
      </c>
      <c r="P476">
        <v>201.39558748075899</v>
      </c>
      <c r="Q476">
        <v>0.15746920082128699</v>
      </c>
    </row>
    <row r="477" spans="1:17" x14ac:dyDescent="0.3">
      <c r="A477" t="s">
        <v>1075</v>
      </c>
      <c r="B477" t="s">
        <v>1076</v>
      </c>
      <c r="C477" t="s">
        <v>3173</v>
      </c>
      <c r="D477" t="s">
        <v>46</v>
      </c>
      <c r="E477">
        <v>12536.355129764999</v>
      </c>
      <c r="F477">
        <v>215.59</v>
      </c>
      <c r="G477">
        <v>16.8762422278079</v>
      </c>
      <c r="H477">
        <v>-0.14561883300185799</v>
      </c>
      <c r="I477">
        <v>1.0881143957213499</v>
      </c>
      <c r="J477">
        <v>1.1933849416489299</v>
      </c>
      <c r="K477">
        <v>230.48277754114201</v>
      </c>
      <c r="L477">
        <v>216.80082731160101</v>
      </c>
      <c r="M477">
        <v>55.530564506342202</v>
      </c>
      <c r="N477">
        <v>0.78597080229260596</v>
      </c>
      <c r="O477">
        <v>40.9620112250104</v>
      </c>
      <c r="P477">
        <v>85.1352511807642</v>
      </c>
      <c r="Q477">
        <v>0.11678270078384601</v>
      </c>
    </row>
    <row r="478" spans="1:17" hidden="1" x14ac:dyDescent="0.3">
      <c r="A478" t="s">
        <v>1077</v>
      </c>
      <c r="B478" t="s">
        <v>1078</v>
      </c>
      <c r="C478" t="s">
        <v>3185</v>
      </c>
      <c r="D478" t="s">
        <v>138</v>
      </c>
      <c r="E478">
        <v>12496.460829379999</v>
      </c>
      <c r="F478">
        <v>413.95</v>
      </c>
      <c r="G478">
        <v>31.9254499874116</v>
      </c>
      <c r="H478">
        <v>2.1891761336217002</v>
      </c>
      <c r="I478">
        <v>68.842160656219306</v>
      </c>
      <c r="J478">
        <v>-2.4819541880143499</v>
      </c>
      <c r="K478">
        <v>393.35287983975002</v>
      </c>
      <c r="L478">
        <v>314.37716171968702</v>
      </c>
      <c r="M478">
        <v>41.9313670836938</v>
      </c>
      <c r="N478">
        <v>0.91458781876915196</v>
      </c>
      <c r="O478">
        <v>15.1225993477473</v>
      </c>
      <c r="P478">
        <v>102.42053789731</v>
      </c>
      <c r="Q478">
        <v>0.18234812179638199</v>
      </c>
    </row>
    <row r="479" spans="1:17" x14ac:dyDescent="0.3">
      <c r="A479" t="s">
        <v>1079</v>
      </c>
      <c r="B479" t="s">
        <v>1080</v>
      </c>
      <c r="C479" t="s">
        <v>3180</v>
      </c>
      <c r="D479" t="s">
        <v>464</v>
      </c>
      <c r="E479">
        <v>12484.89926095</v>
      </c>
      <c r="F479">
        <v>2534.9</v>
      </c>
      <c r="G479">
        <v>19.096181531842198</v>
      </c>
      <c r="H479">
        <v>3.43492759162188</v>
      </c>
      <c r="I479">
        <v>34.962396485540999</v>
      </c>
      <c r="J479">
        <v>2.1643567697749</v>
      </c>
      <c r="K479">
        <v>2319.2633756396199</v>
      </c>
      <c r="L479">
        <v>2068.4359713981398</v>
      </c>
      <c r="M479">
        <v>72.101737356512103</v>
      </c>
      <c r="N479">
        <v>0.62893358066743499</v>
      </c>
      <c r="O479">
        <v>3.1105763540967901</v>
      </c>
      <c r="P479">
        <v>53.760766711148797</v>
      </c>
      <c r="Q479">
        <v>0.206713627032899</v>
      </c>
    </row>
    <row r="480" spans="1:17" x14ac:dyDescent="0.3">
      <c r="A480" t="s">
        <v>1081</v>
      </c>
      <c r="B480" t="s">
        <v>1082</v>
      </c>
      <c r="C480" t="s">
        <v>3174</v>
      </c>
      <c r="D480" t="s">
        <v>54</v>
      </c>
      <c r="E480">
        <v>12456.659668439999</v>
      </c>
      <c r="F480">
        <v>1395.45</v>
      </c>
      <c r="G480">
        <v>161.27226853321699</v>
      </c>
      <c r="H480">
        <v>6.4064371097779302</v>
      </c>
      <c r="I480">
        <v>59.3584295332398</v>
      </c>
      <c r="J480">
        <v>-1.3080768220244401</v>
      </c>
      <c r="K480">
        <v>1197.2815772894501</v>
      </c>
      <c r="L480">
        <v>910.31473143571498</v>
      </c>
      <c r="M480">
        <v>60.447206698980501</v>
      </c>
      <c r="N480">
        <v>0.85319128480097906</v>
      </c>
      <c r="O480">
        <v>2.5475653015156299</v>
      </c>
      <c r="P480">
        <v>198.811563169164</v>
      </c>
      <c r="Q480">
        <v>8.6869038274694999E-2</v>
      </c>
    </row>
    <row r="481" spans="1:17" x14ac:dyDescent="0.3">
      <c r="A481" t="s">
        <v>1083</v>
      </c>
      <c r="B481" t="s">
        <v>1084</v>
      </c>
      <c r="C481" t="s">
        <v>3170</v>
      </c>
      <c r="D481" t="s">
        <v>546</v>
      </c>
      <c r="E481">
        <v>12399.312120000001</v>
      </c>
      <c r="F481">
        <v>903.5</v>
      </c>
      <c r="G481">
        <v>-8.3110879595222702</v>
      </c>
      <c r="H481">
        <v>11.529546028548699</v>
      </c>
      <c r="I481">
        <v>10.306238183363201</v>
      </c>
      <c r="J481">
        <v>6.1775127633203697</v>
      </c>
      <c r="K481">
        <v>854.62623880620902</v>
      </c>
      <c r="L481">
        <v>803.11705883398099</v>
      </c>
      <c r="M481">
        <v>75.635550568249698</v>
      </c>
      <c r="N481">
        <v>1.07857836426639</v>
      </c>
      <c r="O481">
        <v>5.3403431101272698</v>
      </c>
      <c r="P481">
        <v>32.867647058823501</v>
      </c>
      <c r="Q481">
        <v>3.8176649719969001E-2</v>
      </c>
    </row>
    <row r="482" spans="1:17" x14ac:dyDescent="0.3">
      <c r="A482" t="s">
        <v>1085</v>
      </c>
      <c r="B482" t="s">
        <v>1086</v>
      </c>
      <c r="C482" t="s">
        <v>3170</v>
      </c>
      <c r="D482" t="s">
        <v>543</v>
      </c>
      <c r="E482">
        <v>12364.586095569</v>
      </c>
      <c r="F482">
        <v>133.83000000000001</v>
      </c>
      <c r="G482">
        <v>30.1784404448285</v>
      </c>
      <c r="H482">
        <v>37.293222900242498</v>
      </c>
      <c r="I482">
        <v>58.772858566948997</v>
      </c>
      <c r="J482">
        <v>-0.589238818594782</v>
      </c>
      <c r="K482">
        <v>105.687486526039</v>
      </c>
      <c r="L482">
        <v>92.771850913837994</v>
      </c>
      <c r="M482">
        <v>88.608885415989107</v>
      </c>
      <c r="N482">
        <v>3.00084017222281</v>
      </c>
      <c r="O482">
        <v>1.50190540237613</v>
      </c>
      <c r="P482">
        <v>93.956521739130395</v>
      </c>
      <c r="Q482">
        <v>2.6738071518993999E-2</v>
      </c>
    </row>
    <row r="483" spans="1:17" x14ac:dyDescent="0.3">
      <c r="A483" t="s">
        <v>1087</v>
      </c>
      <c r="B483" t="s">
        <v>1088</v>
      </c>
      <c r="C483" t="s">
        <v>3183</v>
      </c>
      <c r="D483" t="s">
        <v>464</v>
      </c>
      <c r="E483">
        <v>12282.066591049999</v>
      </c>
      <c r="F483">
        <v>1850.5</v>
      </c>
      <c r="G483">
        <v>35.619079670198502</v>
      </c>
      <c r="H483">
        <v>-4.3222222833575996</v>
      </c>
      <c r="I483">
        <v>64.877381368580302</v>
      </c>
      <c r="J483">
        <v>-8.7325952796502495</v>
      </c>
      <c r="K483">
        <v>1894.41062003155</v>
      </c>
      <c r="L483">
        <v>1511.5062716457201</v>
      </c>
      <c r="M483">
        <v>32.232031596946598</v>
      </c>
      <c r="N483">
        <v>0.91876116912186501</v>
      </c>
      <c r="O483">
        <v>28.613888138340901</v>
      </c>
      <c r="P483">
        <v>105.98271524490499</v>
      </c>
      <c r="Q483">
        <v>0.21045304694165701</v>
      </c>
    </row>
    <row r="484" spans="1:17" x14ac:dyDescent="0.3">
      <c r="A484" t="s">
        <v>1089</v>
      </c>
      <c r="B484" t="s">
        <v>1090</v>
      </c>
      <c r="C484" t="s">
        <v>3169</v>
      </c>
      <c r="D484" t="s">
        <v>21</v>
      </c>
      <c r="E484">
        <v>12275.17185312</v>
      </c>
      <c r="F484">
        <v>807.75</v>
      </c>
      <c r="G484">
        <v>-38.859567262436798</v>
      </c>
      <c r="H484">
        <v>3.61581684452283</v>
      </c>
      <c r="I484">
        <v>-12.641314652812101</v>
      </c>
      <c r="J484">
        <v>0.62679981956953701</v>
      </c>
      <c r="K484">
        <v>807.03607153110102</v>
      </c>
      <c r="L484">
        <v>830.54866938519206</v>
      </c>
      <c r="M484">
        <v>64.6262776581612</v>
      </c>
      <c r="N484">
        <v>0.51141077622187303</v>
      </c>
      <c r="O484">
        <v>18.9724543484989</v>
      </c>
      <c r="P484">
        <v>9.0080971659919093</v>
      </c>
      <c r="Q484">
        <v>-0.15305597335811999</v>
      </c>
    </row>
    <row r="485" spans="1:17" x14ac:dyDescent="0.3">
      <c r="A485" t="s">
        <v>1091</v>
      </c>
      <c r="B485" t="s">
        <v>1092</v>
      </c>
      <c r="C485" t="s">
        <v>3170</v>
      </c>
      <c r="D485" t="s">
        <v>546</v>
      </c>
      <c r="E485">
        <v>12205.169769721</v>
      </c>
      <c r="F485">
        <v>163.59</v>
      </c>
      <c r="G485">
        <v>-33.648921311397501</v>
      </c>
      <c r="H485">
        <v>5.2181959688115702</v>
      </c>
      <c r="I485">
        <v>-17.563516516970601</v>
      </c>
      <c r="J485">
        <v>2.4846739268786502</v>
      </c>
      <c r="K485">
        <v>164.51615604656399</v>
      </c>
      <c r="L485">
        <v>164.79269239094199</v>
      </c>
      <c r="M485">
        <v>60.916301297419203</v>
      </c>
      <c r="N485">
        <v>1.0025505352831301</v>
      </c>
      <c r="O485">
        <v>27.940203115809901</v>
      </c>
      <c r="P485">
        <v>24.261298898594699</v>
      </c>
      <c r="Q485">
        <v>-2.5086805574187999E-2</v>
      </c>
    </row>
    <row r="486" spans="1:17" x14ac:dyDescent="0.3">
      <c r="A486" t="s">
        <v>1093</v>
      </c>
      <c r="B486" t="s">
        <v>1094</v>
      </c>
      <c r="C486" t="s">
        <v>3176</v>
      </c>
      <c r="D486" t="s">
        <v>400</v>
      </c>
      <c r="E486">
        <v>12146.353625760001</v>
      </c>
      <c r="F486">
        <v>2990.45</v>
      </c>
      <c r="G486">
        <v>13.5590956190965</v>
      </c>
      <c r="H486">
        <v>10.4340890380555</v>
      </c>
      <c r="I486">
        <v>2.4411473838114901</v>
      </c>
      <c r="J486">
        <v>4.3120432231186303</v>
      </c>
      <c r="K486">
        <v>2755.7075250115499</v>
      </c>
      <c r="L486">
        <v>2551.3451018761698</v>
      </c>
      <c r="M486">
        <v>76.757720844186693</v>
      </c>
      <c r="N486">
        <v>0.89467463694698901</v>
      </c>
      <c r="O486">
        <v>2.76045411225736</v>
      </c>
      <c r="P486">
        <v>45.425146497434703</v>
      </c>
      <c r="Q486">
        <v>8.3533428638588994E-2</v>
      </c>
    </row>
    <row r="487" spans="1:17" x14ac:dyDescent="0.3">
      <c r="A487" t="s">
        <v>1095</v>
      </c>
      <c r="B487" t="s">
        <v>1096</v>
      </c>
      <c r="C487" t="s">
        <v>3181</v>
      </c>
      <c r="D487" t="s">
        <v>1097</v>
      </c>
      <c r="E487">
        <v>12138.25912226</v>
      </c>
      <c r="F487">
        <v>797.1</v>
      </c>
      <c r="G487">
        <v>54.772545742106402</v>
      </c>
      <c r="H487">
        <v>12.410554696791401</v>
      </c>
      <c r="I487">
        <v>44.018300218227402</v>
      </c>
      <c r="J487">
        <v>1.8350172497506401</v>
      </c>
      <c r="K487">
        <v>729.66763214839898</v>
      </c>
      <c r="L487">
        <v>612.12479478690398</v>
      </c>
      <c r="M487">
        <v>59.962162064226099</v>
      </c>
      <c r="N487">
        <v>1.3481139918951901</v>
      </c>
      <c r="O487">
        <v>6.9062852841550599</v>
      </c>
      <c r="P487">
        <v>99.100786811539805</v>
      </c>
      <c r="Q487">
        <v>-5.5922459878815001E-2</v>
      </c>
    </row>
    <row r="488" spans="1:17" x14ac:dyDescent="0.3">
      <c r="A488" t="s">
        <v>1098</v>
      </c>
      <c r="B488" t="s">
        <v>1099</v>
      </c>
      <c r="C488" t="s">
        <v>3182</v>
      </c>
      <c r="D488" t="s">
        <v>261</v>
      </c>
      <c r="E488">
        <v>12050.242956120001</v>
      </c>
      <c r="F488">
        <v>1811.1</v>
      </c>
      <c r="G488">
        <v>61.765031778558502</v>
      </c>
      <c r="H488">
        <v>4.1492258527193204</v>
      </c>
      <c r="I488">
        <v>35.240236540021797</v>
      </c>
      <c r="J488">
        <v>4.2485444995606398</v>
      </c>
      <c r="K488">
        <v>1719.0451409366599</v>
      </c>
      <c r="L488">
        <v>1460.5016386580101</v>
      </c>
      <c r="M488">
        <v>67.919094404675207</v>
      </c>
      <c r="N488">
        <v>0.628530000929583</v>
      </c>
      <c r="O488">
        <v>8.7847164706531906</v>
      </c>
      <c r="P488">
        <v>115.171676369252</v>
      </c>
      <c r="Q488">
        <v>0.128672451859633</v>
      </c>
    </row>
    <row r="489" spans="1:17" hidden="1" x14ac:dyDescent="0.3">
      <c r="A489" t="s">
        <v>1100</v>
      </c>
      <c r="B489" t="s">
        <v>1101</v>
      </c>
      <c r="C489" t="s">
        <v>3185</v>
      </c>
      <c r="D489" t="s">
        <v>86</v>
      </c>
      <c r="E489">
        <v>12027.82496308</v>
      </c>
      <c r="F489">
        <v>10873.2</v>
      </c>
      <c r="G489">
        <v>17.956031585899101</v>
      </c>
      <c r="H489">
        <v>11.128553762034899</v>
      </c>
      <c r="I489">
        <v>44.539425626575799</v>
      </c>
      <c r="J489">
        <v>1.16286498762989</v>
      </c>
      <c r="K489">
        <v>9465.0963005136</v>
      </c>
      <c r="L489">
        <v>8262.7818995045891</v>
      </c>
      <c r="M489">
        <v>87.246395866833694</v>
      </c>
      <c r="N489">
        <v>1.5172378653193299</v>
      </c>
      <c r="O489">
        <v>5.3047860795349902</v>
      </c>
      <c r="P489">
        <v>61.512752335823897</v>
      </c>
      <c r="Q489">
        <v>0.12163280827492801</v>
      </c>
    </row>
    <row r="490" spans="1:17" x14ac:dyDescent="0.3">
      <c r="A490" t="s">
        <v>1102</v>
      </c>
      <c r="B490" t="s">
        <v>1103</v>
      </c>
      <c r="C490" t="s">
        <v>3175</v>
      </c>
      <c r="D490" t="s">
        <v>57</v>
      </c>
      <c r="E490">
        <v>11982.624391578</v>
      </c>
      <c r="F490">
        <v>31.05</v>
      </c>
      <c r="G490">
        <v>36.855708418006998</v>
      </c>
      <c r="H490">
        <v>-6.6770108364576899</v>
      </c>
      <c r="I490">
        <v>18.5778561006918</v>
      </c>
      <c r="J490">
        <v>-2.59210152276877</v>
      </c>
      <c r="K490">
        <v>30.456664653680399</v>
      </c>
      <c r="L490">
        <v>26.991940557270802</v>
      </c>
      <c r="M490">
        <v>40.906211992200902</v>
      </c>
      <c r="N490">
        <v>0.62611839926484603</v>
      </c>
      <c r="O490">
        <v>22.7375201288244</v>
      </c>
      <c r="P490">
        <v>99.678456591639801</v>
      </c>
      <c r="Q490">
        <v>7.4045797666297E-2</v>
      </c>
    </row>
    <row r="491" spans="1:17" x14ac:dyDescent="0.3">
      <c r="A491" t="s">
        <v>1104</v>
      </c>
      <c r="B491" t="s">
        <v>1105</v>
      </c>
      <c r="C491" t="s">
        <v>3182</v>
      </c>
      <c r="D491" t="s">
        <v>75</v>
      </c>
      <c r="E491">
        <v>11865.57193796</v>
      </c>
      <c r="F491">
        <v>583.4</v>
      </c>
      <c r="G491">
        <v>-48.931425099320499</v>
      </c>
      <c r="H491">
        <v>-11.497416934414201</v>
      </c>
      <c r="I491">
        <v>-5.7407987027493004</v>
      </c>
      <c r="J491">
        <v>-4.6511067011620302</v>
      </c>
      <c r="K491">
        <v>608.48150279687502</v>
      </c>
      <c r="L491">
        <v>639.60883269299404</v>
      </c>
      <c r="M491">
        <v>23.919041692069399</v>
      </c>
      <c r="N491">
        <v>0.48450307944697701</v>
      </c>
      <c r="O491">
        <v>41.241001028453802</v>
      </c>
      <c r="P491">
        <v>15.696579077838299</v>
      </c>
      <c r="Q491">
        <v>3.3778896348838003E-2</v>
      </c>
    </row>
    <row r="492" spans="1:17" x14ac:dyDescent="0.3">
      <c r="A492" t="s">
        <v>1106</v>
      </c>
      <c r="B492" t="s">
        <v>1107</v>
      </c>
      <c r="C492" t="s">
        <v>3175</v>
      </c>
      <c r="D492" t="s">
        <v>108</v>
      </c>
      <c r="E492">
        <v>11863.337229536901</v>
      </c>
      <c r="F492">
        <v>17.350000000000001</v>
      </c>
      <c r="G492">
        <v>42.736865333576603</v>
      </c>
      <c r="H492">
        <v>-6.7295063198890901</v>
      </c>
      <c r="I492">
        <v>-5.0996206371296804</v>
      </c>
      <c r="J492">
        <v>-1.8517005645734601</v>
      </c>
      <c r="K492">
        <v>18.1556948056657</v>
      </c>
      <c r="L492">
        <v>16.879243009420701</v>
      </c>
      <c r="M492">
        <v>35.488650412055001</v>
      </c>
      <c r="N492">
        <v>0.56786005503293702</v>
      </c>
      <c r="O492">
        <v>38.328530259365898</v>
      </c>
      <c r="P492">
        <v>107.784431137724</v>
      </c>
      <c r="Q492">
        <v>0.123820061929101</v>
      </c>
    </row>
    <row r="493" spans="1:17" x14ac:dyDescent="0.3">
      <c r="A493" t="s">
        <v>1108</v>
      </c>
      <c r="B493" t="s">
        <v>1109</v>
      </c>
      <c r="C493" t="s">
        <v>3173</v>
      </c>
      <c r="D493" t="s">
        <v>46</v>
      </c>
      <c r="E493">
        <v>11777.713065149999</v>
      </c>
      <c r="F493">
        <v>455.1</v>
      </c>
      <c r="G493">
        <v>-2.2258131242474302</v>
      </c>
      <c r="H493">
        <v>-5.6485394051277504</v>
      </c>
      <c r="I493">
        <v>-4.5418929440170102</v>
      </c>
      <c r="J493">
        <v>-0.61490048313763102</v>
      </c>
      <c r="K493">
        <v>469.14458380837698</v>
      </c>
      <c r="L493">
        <v>441.48762887670199</v>
      </c>
      <c r="M493">
        <v>55.9793893942824</v>
      </c>
      <c r="N493">
        <v>0.56625419374247798</v>
      </c>
      <c r="O493">
        <v>26.3019116677653</v>
      </c>
      <c r="P493">
        <v>46.759109964527497</v>
      </c>
      <c r="Q493">
        <v>1.09808461822E-3</v>
      </c>
    </row>
    <row r="494" spans="1:17" x14ac:dyDescent="0.3">
      <c r="A494" t="s">
        <v>1110</v>
      </c>
      <c r="B494" t="s">
        <v>1111</v>
      </c>
      <c r="C494" t="s">
        <v>3177</v>
      </c>
      <c r="D494" t="s">
        <v>144</v>
      </c>
      <c r="E494">
        <v>11699.22</v>
      </c>
      <c r="F494">
        <v>374.1</v>
      </c>
      <c r="G494">
        <v>2.60444620781261</v>
      </c>
      <c r="H494">
        <v>-1.7192892042511101</v>
      </c>
      <c r="I494">
        <v>-8.6163895643889195</v>
      </c>
      <c r="J494">
        <v>-1.6306096376483701</v>
      </c>
      <c r="K494">
        <v>378.15495380708802</v>
      </c>
      <c r="L494">
        <v>373.41341367670498</v>
      </c>
      <c r="M494">
        <v>49.8953673564356</v>
      </c>
      <c r="N494">
        <v>0.637492608404023</v>
      </c>
      <c r="O494">
        <v>35.257952419139201</v>
      </c>
      <c r="P494">
        <v>42.081276110900099</v>
      </c>
      <c r="Q494">
        <v>0.14931864344811799</v>
      </c>
    </row>
    <row r="495" spans="1:17" x14ac:dyDescent="0.3">
      <c r="A495" t="s">
        <v>1112</v>
      </c>
      <c r="B495" t="s">
        <v>1113</v>
      </c>
      <c r="C495" t="s">
        <v>3170</v>
      </c>
      <c r="D495" t="s">
        <v>24</v>
      </c>
      <c r="E495">
        <v>11647.206911150901</v>
      </c>
      <c r="F495">
        <v>106.3</v>
      </c>
      <c r="G495">
        <v>-26.5955174939518</v>
      </c>
      <c r="H495">
        <v>-6.6896137696836</v>
      </c>
      <c r="I495">
        <v>-34.605847002233098</v>
      </c>
      <c r="J495">
        <v>-2.0109449760946498</v>
      </c>
      <c r="K495">
        <v>110.97426350274201</v>
      </c>
      <c r="L495">
        <v>114.761866181619</v>
      </c>
      <c r="M495">
        <v>40.068397055476296</v>
      </c>
      <c r="N495">
        <v>0.47081856805125</v>
      </c>
      <c r="O495">
        <v>43.4619002822201</v>
      </c>
      <c r="P495">
        <v>12.367864693446</v>
      </c>
      <c r="Q495">
        <v>0.106714636675866</v>
      </c>
    </row>
    <row r="496" spans="1:17" x14ac:dyDescent="0.3">
      <c r="A496" t="s">
        <v>1114</v>
      </c>
      <c r="B496" t="s">
        <v>1115</v>
      </c>
      <c r="C496" t="s">
        <v>3184</v>
      </c>
      <c r="D496" t="s">
        <v>467</v>
      </c>
      <c r="E496">
        <v>11591.153363670001</v>
      </c>
      <c r="F496">
        <v>773.55</v>
      </c>
      <c r="G496">
        <v>36.154670171489997</v>
      </c>
      <c r="H496">
        <v>8.3608687798714794</v>
      </c>
      <c r="I496">
        <v>60.548467385958297</v>
      </c>
      <c r="J496">
        <v>1.82160002858869</v>
      </c>
      <c r="K496">
        <v>652.06753568989097</v>
      </c>
      <c r="L496">
        <v>552.628471293541</v>
      </c>
      <c r="M496">
        <v>59.942275643335897</v>
      </c>
      <c r="N496">
        <v>1.9546435728003599</v>
      </c>
      <c r="O496">
        <v>1.60946286600738</v>
      </c>
      <c r="P496">
        <v>90.459189954450295</v>
      </c>
      <c r="Q496">
        <v>-2.5293965171881001E-2</v>
      </c>
    </row>
    <row r="497" spans="1:17" x14ac:dyDescent="0.3">
      <c r="A497" t="s">
        <v>1116</v>
      </c>
      <c r="B497" t="s">
        <v>1117</v>
      </c>
      <c r="C497" t="s">
        <v>3176</v>
      </c>
      <c r="D497" t="s">
        <v>400</v>
      </c>
      <c r="E497">
        <v>11564.396564294901</v>
      </c>
      <c r="F497">
        <v>442.35</v>
      </c>
      <c r="G497">
        <v>46.9483430171218</v>
      </c>
      <c r="H497">
        <v>7.8575126854577997</v>
      </c>
      <c r="I497">
        <v>-12.314436437004799</v>
      </c>
      <c r="J497">
        <v>5.9422518470179897</v>
      </c>
      <c r="K497">
        <v>419.91616633582498</v>
      </c>
      <c r="L497">
        <v>400.89634896421802</v>
      </c>
      <c r="M497">
        <v>78.126981681354295</v>
      </c>
      <c r="N497">
        <v>0.867566972074441</v>
      </c>
      <c r="O497">
        <v>25.2288911495422</v>
      </c>
      <c r="P497">
        <v>73.470588235294102</v>
      </c>
      <c r="Q497">
        <v>0.111069639030607</v>
      </c>
    </row>
    <row r="498" spans="1:17" hidden="1" x14ac:dyDescent="0.3">
      <c r="A498" t="s">
        <v>1118</v>
      </c>
      <c r="B498" t="s">
        <v>1119</v>
      </c>
      <c r="C498" t="s">
        <v>3185</v>
      </c>
      <c r="D498" t="s">
        <v>95</v>
      </c>
      <c r="E498">
        <v>11516.9498752</v>
      </c>
      <c r="F498">
        <v>90.74</v>
      </c>
      <c r="G498">
        <v>-40.122111631751302</v>
      </c>
      <c r="H498">
        <v>-6.1624409070169701</v>
      </c>
      <c r="I498">
        <v>-19.943224745439601</v>
      </c>
      <c r="J498">
        <v>-2.1229472851859699</v>
      </c>
      <c r="K498">
        <v>93.284481305518696</v>
      </c>
      <c r="L498">
        <v>97.615145125118204</v>
      </c>
      <c r="M498">
        <v>13.715137464591701</v>
      </c>
      <c r="N498">
        <v>1.2343329617498899</v>
      </c>
      <c r="O498">
        <v>18.580559841304801</v>
      </c>
      <c r="P498">
        <v>5.5132870217211499E-2</v>
      </c>
    </row>
    <row r="499" spans="1:17" x14ac:dyDescent="0.3">
      <c r="A499" t="s">
        <v>1120</v>
      </c>
      <c r="B499" t="s">
        <v>1121</v>
      </c>
      <c r="C499" t="s">
        <v>3181</v>
      </c>
      <c r="D499" t="s">
        <v>417</v>
      </c>
      <c r="E499">
        <v>11465.64263115</v>
      </c>
      <c r="F499">
        <v>248.25</v>
      </c>
      <c r="G499">
        <v>53.3382258873213</v>
      </c>
      <c r="H499">
        <v>-10.6691433335097</v>
      </c>
      <c r="I499">
        <v>7.3039794929577102</v>
      </c>
      <c r="J499">
        <v>-5.82905156331742</v>
      </c>
      <c r="K499">
        <v>265.08894838121802</v>
      </c>
      <c r="L499">
        <v>230.028956909241</v>
      </c>
      <c r="M499">
        <v>28.236108467904199</v>
      </c>
      <c r="N499">
        <v>0.30952290889015099</v>
      </c>
      <c r="O499">
        <v>54.763343403826703</v>
      </c>
      <c r="P499">
        <v>93.190661478599196</v>
      </c>
      <c r="Q499">
        <v>0.101152103661339</v>
      </c>
    </row>
    <row r="500" spans="1:17" hidden="1" x14ac:dyDescent="0.3">
      <c r="A500" t="s">
        <v>1122</v>
      </c>
      <c r="B500" t="s">
        <v>1123</v>
      </c>
      <c r="C500" t="s">
        <v>3182</v>
      </c>
      <c r="D500" t="s">
        <v>1124</v>
      </c>
      <c r="E500">
        <v>11434.11755275</v>
      </c>
      <c r="F500">
        <v>1214.05</v>
      </c>
      <c r="G500">
        <v>-7.93228220382478</v>
      </c>
      <c r="H500">
        <v>-2.03408527192467</v>
      </c>
      <c r="I500">
        <v>33.659159170408103</v>
      </c>
      <c r="J500">
        <v>1.8346380770053601</v>
      </c>
      <c r="K500">
        <v>1197.1661608355701</v>
      </c>
      <c r="M500">
        <v>58.202061603620301</v>
      </c>
      <c r="N500">
        <v>0.58280925661559502</v>
      </c>
      <c r="O500">
        <v>7.0754911247477397</v>
      </c>
      <c r="P500">
        <v>49.292916871618203</v>
      </c>
    </row>
    <row r="501" spans="1:17" x14ac:dyDescent="0.3">
      <c r="A501" t="s">
        <v>1125</v>
      </c>
      <c r="B501" t="s">
        <v>1126</v>
      </c>
      <c r="C501" t="s">
        <v>3184</v>
      </c>
      <c r="D501" t="s">
        <v>467</v>
      </c>
      <c r="E501">
        <v>11432.643100039901</v>
      </c>
      <c r="F501">
        <v>2224.4499999999998</v>
      </c>
      <c r="G501">
        <v>-33.458668719480102</v>
      </c>
      <c r="H501">
        <v>7.5511213228512801</v>
      </c>
      <c r="I501">
        <v>-2.9804384195222902</v>
      </c>
      <c r="J501">
        <v>-3.7130760079003902</v>
      </c>
      <c r="K501">
        <v>2123.35904462492</v>
      </c>
      <c r="L501">
        <v>2149.4222693791698</v>
      </c>
      <c r="M501">
        <v>60.704429904487299</v>
      </c>
      <c r="N501">
        <v>1.77503392024315</v>
      </c>
      <c r="O501">
        <v>22.951740879768</v>
      </c>
      <c r="P501">
        <v>23.033738938052998</v>
      </c>
      <c r="Q501">
        <v>-0.13457981096060401</v>
      </c>
    </row>
    <row r="502" spans="1:17" x14ac:dyDescent="0.3">
      <c r="A502" t="s">
        <v>1127</v>
      </c>
      <c r="B502" t="s">
        <v>1128</v>
      </c>
      <c r="C502" t="s">
        <v>3169</v>
      </c>
      <c r="D502" t="s">
        <v>258</v>
      </c>
      <c r="E502">
        <v>11402.693827485</v>
      </c>
      <c r="F502">
        <v>2093.9</v>
      </c>
      <c r="G502">
        <v>-1.8506374984137299</v>
      </c>
      <c r="H502">
        <v>-6.5579113995294502</v>
      </c>
      <c r="I502">
        <v>5.8078224862077397</v>
      </c>
      <c r="J502">
        <v>3.21355118604093</v>
      </c>
      <c r="K502">
        <v>2151.18491419882</v>
      </c>
      <c r="L502">
        <v>2025.29881575223</v>
      </c>
      <c r="M502">
        <v>55.437288433080099</v>
      </c>
      <c r="N502">
        <v>0.375040423927057</v>
      </c>
      <c r="O502">
        <v>31.231195377047499</v>
      </c>
      <c r="P502">
        <v>30.868749999999999</v>
      </c>
      <c r="Q502">
        <v>2.6772104908725999E-2</v>
      </c>
    </row>
    <row r="503" spans="1:17" hidden="1" x14ac:dyDescent="0.3">
      <c r="A503" t="s">
        <v>1129</v>
      </c>
      <c r="B503" t="s">
        <v>1130</v>
      </c>
      <c r="C503" t="s">
        <v>3185</v>
      </c>
      <c r="D503" t="s">
        <v>338</v>
      </c>
      <c r="E503">
        <v>11379.254108749999</v>
      </c>
      <c r="F503">
        <v>990.8</v>
      </c>
      <c r="G503">
        <v>-37.332250210882499</v>
      </c>
      <c r="H503">
        <v>-0.64378437482227302</v>
      </c>
      <c r="I503">
        <v>-11.1772540996048</v>
      </c>
      <c r="J503">
        <v>-3.33441949983452</v>
      </c>
      <c r="K503">
        <v>987.53512207246899</v>
      </c>
      <c r="L503">
        <v>997.17885412130704</v>
      </c>
      <c r="M503">
        <v>54.943228947573402</v>
      </c>
      <c r="N503">
        <v>1.0194285555785501</v>
      </c>
      <c r="O503">
        <v>15.865966895438</v>
      </c>
      <c r="P503">
        <v>20.807169420228</v>
      </c>
      <c r="Q503">
        <v>-8.2606908859143E-2</v>
      </c>
    </row>
    <row r="504" spans="1:17" x14ac:dyDescent="0.3">
      <c r="A504" t="s">
        <v>1131</v>
      </c>
      <c r="B504" t="s">
        <v>1132</v>
      </c>
      <c r="C504" t="s">
        <v>3178</v>
      </c>
      <c r="D504" t="s">
        <v>75</v>
      </c>
      <c r="E504">
        <v>11374.776762705</v>
      </c>
      <c r="F504">
        <v>372.05</v>
      </c>
      <c r="G504">
        <v>26.613702491112601</v>
      </c>
      <c r="H504">
        <v>-3.25601518768933</v>
      </c>
      <c r="I504">
        <v>66.851291886469994</v>
      </c>
      <c r="J504">
        <v>-0.72002745409764901</v>
      </c>
      <c r="K504">
        <v>344.03697520760397</v>
      </c>
      <c r="L504">
        <v>278.44336004988799</v>
      </c>
      <c r="M504">
        <v>58.879634674997497</v>
      </c>
      <c r="N504">
        <v>0.123554054605097</v>
      </c>
      <c r="O504">
        <v>3.48071495766697</v>
      </c>
      <c r="P504">
        <v>115.61866125760601</v>
      </c>
      <c r="Q504">
        <v>7.1173606667729997E-2</v>
      </c>
    </row>
    <row r="505" spans="1:17" hidden="1" x14ac:dyDescent="0.3">
      <c r="A505" t="s">
        <v>1133</v>
      </c>
      <c r="B505" t="s">
        <v>1134</v>
      </c>
      <c r="C505" t="s">
        <v>3185</v>
      </c>
      <c r="D505" t="s">
        <v>412</v>
      </c>
      <c r="E505">
        <v>11286.89556612</v>
      </c>
      <c r="F505">
        <v>10000</v>
      </c>
      <c r="G505">
        <v>65.166384789042198</v>
      </c>
      <c r="H505">
        <v>3.8825166889142602</v>
      </c>
      <c r="I505">
        <v>13.1822518474477</v>
      </c>
      <c r="J505">
        <v>-1.7509093801223501</v>
      </c>
      <c r="K505">
        <v>9558.2833413954395</v>
      </c>
      <c r="L505">
        <v>8466.8468453445003</v>
      </c>
      <c r="M505">
        <v>54.4144178023666</v>
      </c>
      <c r="N505">
        <v>0.37446183814914602</v>
      </c>
      <c r="O505">
        <v>14.9889999999999</v>
      </c>
      <c r="P505">
        <v>99.956009677870796</v>
      </c>
      <c r="Q505">
        <v>0.16079255584980801</v>
      </c>
    </row>
    <row r="506" spans="1:17" hidden="1" x14ac:dyDescent="0.3">
      <c r="A506" t="s">
        <v>1135</v>
      </c>
      <c r="B506" t="s">
        <v>1136</v>
      </c>
      <c r="C506" t="s">
        <v>3185</v>
      </c>
      <c r="D506" t="s">
        <v>127</v>
      </c>
      <c r="E506">
        <v>11259.990997665</v>
      </c>
      <c r="F506">
        <v>695.6</v>
      </c>
      <c r="G506">
        <v>26.417108662468699</v>
      </c>
      <c r="H506">
        <v>-8.0225534246649293</v>
      </c>
      <c r="I506">
        <v>20.0065981589286</v>
      </c>
      <c r="J506">
        <v>-2.97679831931669</v>
      </c>
      <c r="K506">
        <v>708.10329655037106</v>
      </c>
      <c r="L506">
        <v>638.26456399768801</v>
      </c>
      <c r="M506">
        <v>45.706943595273003</v>
      </c>
      <c r="N506">
        <v>1.1490851173402801</v>
      </c>
      <c r="O506">
        <v>19.321449108683101</v>
      </c>
      <c r="P506">
        <v>73.900000000000006</v>
      </c>
      <c r="Q506">
        <v>0.112903518846873</v>
      </c>
    </row>
    <row r="507" spans="1:17" x14ac:dyDescent="0.3">
      <c r="A507" t="s">
        <v>1137</v>
      </c>
      <c r="B507" t="s">
        <v>1138</v>
      </c>
      <c r="C507" t="s">
        <v>3170</v>
      </c>
      <c r="D507" t="s">
        <v>412</v>
      </c>
      <c r="E507">
        <v>11250.914339202</v>
      </c>
      <c r="F507">
        <v>130.27000000000001</v>
      </c>
      <c r="G507">
        <v>116.42780986023</v>
      </c>
      <c r="H507">
        <v>42.6898899315362</v>
      </c>
      <c r="I507">
        <v>77.448749795856102</v>
      </c>
      <c r="J507">
        <v>3.4099033270610999</v>
      </c>
      <c r="K507">
        <v>94.527199176985803</v>
      </c>
      <c r="L507">
        <v>76.320398472946906</v>
      </c>
      <c r="M507">
        <v>72.105771056167796</v>
      </c>
      <c r="N507">
        <v>0.91241540583521896</v>
      </c>
      <c r="O507">
        <v>5.5116296921777703</v>
      </c>
      <c r="P507">
        <v>149.55938697318001</v>
      </c>
      <c r="Q507">
        <v>0.102915361375608</v>
      </c>
    </row>
    <row r="508" spans="1:17" x14ac:dyDescent="0.3">
      <c r="A508" t="s">
        <v>1139</v>
      </c>
      <c r="B508" t="s">
        <v>1140</v>
      </c>
      <c r="C508" t="s">
        <v>3172</v>
      </c>
      <c r="D508" t="s">
        <v>1007</v>
      </c>
      <c r="E508">
        <v>11243.485423849999</v>
      </c>
      <c r="F508">
        <v>568.75</v>
      </c>
      <c r="G508">
        <v>3.8313179414247802</v>
      </c>
      <c r="H508">
        <v>6.7811583647056999</v>
      </c>
      <c r="I508">
        <v>42.355616226448497</v>
      </c>
      <c r="J508">
        <v>-3.51338893880799</v>
      </c>
      <c r="K508">
        <v>519.89704333146699</v>
      </c>
      <c r="L508">
        <v>443.97963927107901</v>
      </c>
      <c r="M508">
        <v>45.2166973950048</v>
      </c>
      <c r="N508">
        <v>0.482087982084696</v>
      </c>
      <c r="O508">
        <v>9.8901098901098994</v>
      </c>
      <c r="P508">
        <v>65.574963609898106</v>
      </c>
      <c r="Q508">
        <v>3.6561256682406999E-2</v>
      </c>
    </row>
    <row r="509" spans="1:17" x14ac:dyDescent="0.3">
      <c r="A509" t="s">
        <v>1141</v>
      </c>
      <c r="B509" t="s">
        <v>1142</v>
      </c>
      <c r="C509" t="s">
        <v>3174</v>
      </c>
      <c r="D509" t="s">
        <v>279</v>
      </c>
      <c r="E509">
        <v>11158.120922894999</v>
      </c>
      <c r="F509">
        <v>2174.5500000000002</v>
      </c>
      <c r="G509">
        <v>19.589608574242501</v>
      </c>
      <c r="H509">
        <v>4.8243075926682204</v>
      </c>
      <c r="I509">
        <v>21.686670930949099</v>
      </c>
      <c r="J509">
        <v>0.68138851721286697</v>
      </c>
      <c r="K509">
        <v>2080.4719673068298</v>
      </c>
      <c r="L509">
        <v>1867.6444870263299</v>
      </c>
      <c r="M509">
        <v>69.391930014834301</v>
      </c>
      <c r="N509">
        <v>0.79830791528850398</v>
      </c>
      <c r="O509">
        <v>1.81416844864454</v>
      </c>
      <c r="P509">
        <v>59.8875041358773</v>
      </c>
      <c r="Q509">
        <v>-7.1126072532716994E-2</v>
      </c>
    </row>
    <row r="510" spans="1:17" x14ac:dyDescent="0.3">
      <c r="A510" t="s">
        <v>1143</v>
      </c>
      <c r="B510" t="s">
        <v>1144</v>
      </c>
      <c r="C510" t="s">
        <v>3181</v>
      </c>
      <c r="D510" t="s">
        <v>92</v>
      </c>
      <c r="E510">
        <v>11055.78730179</v>
      </c>
      <c r="F510">
        <v>226.05</v>
      </c>
      <c r="G510">
        <v>50.273136104947</v>
      </c>
      <c r="H510">
        <v>-4.31756723996617</v>
      </c>
      <c r="I510">
        <v>0.36824766961329602</v>
      </c>
      <c r="J510">
        <v>-0.35683809551618001</v>
      </c>
      <c r="K510">
        <v>224.567720151408</v>
      </c>
      <c r="L510">
        <v>197.71860776104</v>
      </c>
      <c r="M510">
        <v>50.901929176238099</v>
      </c>
      <c r="N510">
        <v>0.37660546491151298</v>
      </c>
      <c r="O510">
        <v>10.9002433090024</v>
      </c>
      <c r="P510">
        <v>94.451612903225794</v>
      </c>
      <c r="Q510">
        <v>9.2136645908181006E-2</v>
      </c>
    </row>
    <row r="511" spans="1:17" x14ac:dyDescent="0.3">
      <c r="A511" t="s">
        <v>1145</v>
      </c>
      <c r="B511" t="s">
        <v>1146</v>
      </c>
      <c r="C511" t="s">
        <v>3179</v>
      </c>
      <c r="D511" t="s">
        <v>838</v>
      </c>
      <c r="E511">
        <v>11047.100832</v>
      </c>
      <c r="F511">
        <v>81.66</v>
      </c>
      <c r="G511">
        <v>13.760801393536999</v>
      </c>
      <c r="H511">
        <v>-10.3993432049107</v>
      </c>
      <c r="I511">
        <v>2.1535830646721301</v>
      </c>
      <c r="J511">
        <v>-0.52814105920905197</v>
      </c>
      <c r="K511">
        <v>79.068810351656296</v>
      </c>
      <c r="L511">
        <v>74.422549560630102</v>
      </c>
      <c r="M511">
        <v>53.8808860616871</v>
      </c>
      <c r="N511">
        <v>1.22027389601652</v>
      </c>
      <c r="O511">
        <v>16.152338966446202</v>
      </c>
      <c r="P511">
        <v>69.068322981366407</v>
      </c>
      <c r="Q511">
        <v>5.3386002601444001E-2</v>
      </c>
    </row>
    <row r="512" spans="1:17" x14ac:dyDescent="0.3">
      <c r="A512" t="s">
        <v>1147</v>
      </c>
      <c r="B512" t="s">
        <v>1148</v>
      </c>
      <c r="C512" t="s">
        <v>3180</v>
      </c>
      <c r="D512" t="s">
        <v>749</v>
      </c>
      <c r="E512">
        <v>10993.73523346</v>
      </c>
      <c r="F512">
        <v>8360.2000000000007</v>
      </c>
      <c r="G512">
        <v>-27.599141856258001</v>
      </c>
      <c r="H512">
        <v>-18.987174252242699</v>
      </c>
      <c r="I512">
        <v>7.4367679337770598</v>
      </c>
      <c r="J512">
        <v>-8.7270006396503899</v>
      </c>
      <c r="K512">
        <v>9047.4944596169007</v>
      </c>
      <c r="L512">
        <v>8282.2119415160796</v>
      </c>
      <c r="M512">
        <v>19.996038071011</v>
      </c>
      <c r="N512">
        <v>0.62632475559660294</v>
      </c>
      <c r="O512">
        <v>29.063299921054501</v>
      </c>
      <c r="P512">
        <v>26.838815390217199</v>
      </c>
      <c r="Q512">
        <v>6.1634309717957997E-2</v>
      </c>
    </row>
    <row r="513" spans="1:17" x14ac:dyDescent="0.3">
      <c r="A513" t="s">
        <v>1149</v>
      </c>
      <c r="B513" t="s">
        <v>1150</v>
      </c>
      <c r="C513" t="s">
        <v>3182</v>
      </c>
      <c r="D513" t="s">
        <v>127</v>
      </c>
      <c r="E513">
        <v>10966.14122985</v>
      </c>
      <c r="F513">
        <v>359.85</v>
      </c>
      <c r="G513">
        <v>-20.598008844186602</v>
      </c>
      <c r="H513">
        <v>2.71702554346188</v>
      </c>
      <c r="I513">
        <v>10.4095381512328</v>
      </c>
      <c r="J513">
        <v>0.305624750107657</v>
      </c>
      <c r="K513">
        <v>353.684102704731</v>
      </c>
      <c r="L513">
        <v>340.22596097459598</v>
      </c>
      <c r="M513">
        <v>64.089373111218194</v>
      </c>
      <c r="N513">
        <v>1.11475769087208</v>
      </c>
      <c r="O513">
        <v>18.882867861609</v>
      </c>
      <c r="P513">
        <v>42.345727848101198</v>
      </c>
      <c r="Q513">
        <v>0.177400420389869</v>
      </c>
    </row>
    <row r="514" spans="1:17" x14ac:dyDescent="0.3">
      <c r="A514" t="s">
        <v>1151</v>
      </c>
      <c r="B514" t="s">
        <v>1152</v>
      </c>
      <c r="C514" t="s">
        <v>3172</v>
      </c>
      <c r="D514" t="s">
        <v>118</v>
      </c>
      <c r="E514">
        <v>10941.720672469901</v>
      </c>
      <c r="F514">
        <v>1795.1</v>
      </c>
      <c r="G514">
        <v>65.645129610782206</v>
      </c>
      <c r="H514">
        <v>25.002487577797702</v>
      </c>
      <c r="I514">
        <v>56.603784196959602</v>
      </c>
      <c r="J514">
        <v>4.7020315793217797</v>
      </c>
      <c r="K514">
        <v>1543.4520206059699</v>
      </c>
      <c r="L514">
        <v>1295.24171168322</v>
      </c>
      <c r="M514">
        <v>75.359645978207098</v>
      </c>
      <c r="N514">
        <v>2.1932855651327201</v>
      </c>
      <c r="O514">
        <v>11.915770709152699</v>
      </c>
      <c r="P514">
        <v>93.855291576673807</v>
      </c>
      <c r="Q514">
        <v>0.17349190065675699</v>
      </c>
    </row>
    <row r="515" spans="1:17" hidden="1" x14ac:dyDescent="0.3">
      <c r="A515" t="s">
        <v>1153</v>
      </c>
      <c r="B515" t="s">
        <v>1154</v>
      </c>
      <c r="C515" t="s">
        <v>3185</v>
      </c>
      <c r="D515" t="s">
        <v>261</v>
      </c>
      <c r="E515">
        <v>10931.94799956</v>
      </c>
      <c r="F515">
        <v>92.54</v>
      </c>
      <c r="G515">
        <v>117.17740249944001</v>
      </c>
      <c r="H515">
        <v>0.32658306558577399</v>
      </c>
      <c r="I515">
        <v>81.008881441679904</v>
      </c>
      <c r="J515">
        <v>6.6767649492902601</v>
      </c>
      <c r="K515">
        <v>82.926263600211897</v>
      </c>
      <c r="L515">
        <v>66.012465144148607</v>
      </c>
      <c r="M515">
        <v>68.691306477776493</v>
      </c>
      <c r="N515">
        <v>0.52953012781442799</v>
      </c>
      <c r="O515">
        <v>13.464447806354</v>
      </c>
      <c r="P515">
        <v>164.4</v>
      </c>
      <c r="Q515">
        <v>0.105959922323872</v>
      </c>
    </row>
    <row r="516" spans="1:17" x14ac:dyDescent="0.3">
      <c r="A516" t="s">
        <v>1155</v>
      </c>
      <c r="B516" t="s">
        <v>1156</v>
      </c>
      <c r="C516" t="s">
        <v>3184</v>
      </c>
      <c r="D516" t="s">
        <v>467</v>
      </c>
      <c r="E516">
        <v>10768.84909872</v>
      </c>
      <c r="F516">
        <v>3293.3</v>
      </c>
      <c r="G516">
        <v>-1.9131009536271699</v>
      </c>
      <c r="H516">
        <v>5.81198823768948</v>
      </c>
      <c r="I516">
        <v>27.549853531792898</v>
      </c>
      <c r="J516">
        <v>-4.9967938072105298</v>
      </c>
      <c r="K516">
        <v>2903.77840482908</v>
      </c>
      <c r="L516">
        <v>2734.9091398026699</v>
      </c>
      <c r="M516">
        <v>57.712759052121299</v>
      </c>
      <c r="N516">
        <v>2.1377545121837001</v>
      </c>
      <c r="O516">
        <v>1.1143837488233499</v>
      </c>
      <c r="P516">
        <v>46.564307966177097</v>
      </c>
      <c r="Q516">
        <v>-7.0451314362193998E-2</v>
      </c>
    </row>
    <row r="517" spans="1:17" x14ac:dyDescent="0.3">
      <c r="A517" t="s">
        <v>1157</v>
      </c>
      <c r="B517" t="s">
        <v>1158</v>
      </c>
      <c r="C517" t="s">
        <v>3183</v>
      </c>
      <c r="D517" t="s">
        <v>135</v>
      </c>
      <c r="E517">
        <v>10757.109756960001</v>
      </c>
      <c r="F517">
        <v>454.9</v>
      </c>
      <c r="G517">
        <v>286.33736484110398</v>
      </c>
      <c r="H517">
        <v>-5.56933926451131</v>
      </c>
      <c r="I517">
        <v>120.56331846282301</v>
      </c>
      <c r="J517">
        <v>0.94669300762295505</v>
      </c>
      <c r="K517">
        <v>450.83976674725801</v>
      </c>
      <c r="L517">
        <v>352.511167430059</v>
      </c>
      <c r="M517">
        <v>55.976017687063298</v>
      </c>
      <c r="N517">
        <v>0.78877276233318105</v>
      </c>
      <c r="O517">
        <v>25.214332820400099</v>
      </c>
      <c r="P517">
        <v>332.20902612826598</v>
      </c>
      <c r="Q517">
        <v>0.13843577926075301</v>
      </c>
    </row>
    <row r="518" spans="1:17" x14ac:dyDescent="0.3">
      <c r="A518" t="s">
        <v>1159</v>
      </c>
      <c r="B518" t="s">
        <v>1160</v>
      </c>
      <c r="C518" t="s">
        <v>3175</v>
      </c>
      <c r="D518" t="s">
        <v>108</v>
      </c>
      <c r="E518">
        <v>10746.945495624999</v>
      </c>
      <c r="F518">
        <v>817.7</v>
      </c>
      <c r="G518">
        <v>166.55213269545601</v>
      </c>
      <c r="H518">
        <v>-21.9657552428719</v>
      </c>
      <c r="I518">
        <v>-8.0436131946535596</v>
      </c>
      <c r="J518">
        <v>-7.9006152201659603</v>
      </c>
      <c r="K518">
        <v>909.35711945564299</v>
      </c>
      <c r="L518">
        <v>781.11674206477096</v>
      </c>
      <c r="M518">
        <v>29.508285040880299</v>
      </c>
      <c r="N518">
        <v>0.78269419710075105</v>
      </c>
      <c r="O518">
        <v>36.724960254372</v>
      </c>
      <c r="P518">
        <v>215.71428571428501</v>
      </c>
      <c r="Q518">
        <v>0.28822723513603599</v>
      </c>
    </row>
    <row r="519" spans="1:17" hidden="1" x14ac:dyDescent="0.3">
      <c r="A519" t="s">
        <v>1161</v>
      </c>
      <c r="B519" t="s">
        <v>1162</v>
      </c>
      <c r="C519" t="s">
        <v>3185</v>
      </c>
      <c r="D519" t="s">
        <v>754</v>
      </c>
      <c r="E519">
        <v>10739.054693185</v>
      </c>
      <c r="F519">
        <v>116.88</v>
      </c>
      <c r="G519">
        <v>29.653815166387002</v>
      </c>
      <c r="H519">
        <v>-3.04431187604848</v>
      </c>
      <c r="I519">
        <v>4.9638257110317197</v>
      </c>
      <c r="J519">
        <v>-0.26357468791948402</v>
      </c>
      <c r="K519">
        <v>115.813944679203</v>
      </c>
      <c r="L519">
        <v>104.00528356027399</v>
      </c>
      <c r="M519">
        <v>54.041415573722702</v>
      </c>
      <c r="N519">
        <v>1.02266582452021</v>
      </c>
      <c r="O519">
        <v>5.5783709787816598</v>
      </c>
      <c r="P519">
        <v>63.354297693920302</v>
      </c>
      <c r="Q519">
        <v>2.1133606920337E-2</v>
      </c>
    </row>
    <row r="520" spans="1:17" hidden="1" x14ac:dyDescent="0.3">
      <c r="A520" t="s">
        <v>1163</v>
      </c>
      <c r="B520" t="s">
        <v>1164</v>
      </c>
      <c r="C520" t="s">
        <v>3185</v>
      </c>
      <c r="D520" t="s">
        <v>261</v>
      </c>
      <c r="E520">
        <v>10737.844084799999</v>
      </c>
      <c r="F520">
        <v>5290.6</v>
      </c>
      <c r="G520">
        <v>41.998250014750703</v>
      </c>
      <c r="H520">
        <v>6.4999863549022399</v>
      </c>
      <c r="I520">
        <v>44.796103900857702</v>
      </c>
      <c r="J520">
        <v>-1.6207159670156901</v>
      </c>
      <c r="K520">
        <v>5194.2645369801803</v>
      </c>
      <c r="L520">
        <v>4421.7237535775403</v>
      </c>
      <c r="M520">
        <v>48.366485679047102</v>
      </c>
      <c r="N520">
        <v>1.1653255345047699</v>
      </c>
      <c r="O520">
        <v>8.5576305144974008</v>
      </c>
      <c r="P520">
        <v>77.647197085438904</v>
      </c>
      <c r="Q520">
        <v>0.17904688208814101</v>
      </c>
    </row>
    <row r="521" spans="1:17" x14ac:dyDescent="0.3">
      <c r="A521" t="s">
        <v>1165</v>
      </c>
      <c r="B521" t="s">
        <v>1166</v>
      </c>
      <c r="C521" t="s">
        <v>3170</v>
      </c>
      <c r="D521" t="s">
        <v>546</v>
      </c>
      <c r="E521">
        <v>10715.65623336</v>
      </c>
      <c r="F521">
        <v>1187.4000000000001</v>
      </c>
      <c r="G521">
        <v>14.985802227068101</v>
      </c>
      <c r="H521">
        <v>15.926702113204801</v>
      </c>
      <c r="I521">
        <v>25.395522693834501</v>
      </c>
      <c r="J521">
        <v>4.2571599990835098</v>
      </c>
      <c r="K521">
        <v>1070.62092580281</v>
      </c>
      <c r="L521">
        <v>970.77026827859095</v>
      </c>
      <c r="M521">
        <v>69.139997733570596</v>
      </c>
      <c r="N521">
        <v>2.35542694277378</v>
      </c>
      <c r="O521">
        <v>7.2932457470102596</v>
      </c>
      <c r="P521">
        <v>52.887401017189198</v>
      </c>
      <c r="Q521">
        <v>7.3510531996423004E-2</v>
      </c>
    </row>
    <row r="522" spans="1:17" hidden="1" x14ac:dyDescent="0.3">
      <c r="A522" t="s">
        <v>1167</v>
      </c>
      <c r="B522" t="s">
        <v>1168</v>
      </c>
      <c r="C522" t="s">
        <v>3182</v>
      </c>
      <c r="D522" t="s">
        <v>1169</v>
      </c>
      <c r="E522">
        <v>10700.5628325</v>
      </c>
      <c r="F522">
        <v>1170</v>
      </c>
      <c r="G522">
        <v>-1.23503050678255</v>
      </c>
      <c r="H522">
        <v>-7.0352157896881398</v>
      </c>
      <c r="I522">
        <v>-14.4961753663287</v>
      </c>
      <c r="J522">
        <v>-1.14943592870417</v>
      </c>
      <c r="K522">
        <v>1225.6491189045801</v>
      </c>
      <c r="M522">
        <v>42.965050130276602</v>
      </c>
      <c r="N522">
        <v>0.94596529265989604</v>
      </c>
      <c r="O522">
        <v>28.794871794871799</v>
      </c>
      <c r="P522">
        <v>45.967188572141403</v>
      </c>
    </row>
    <row r="523" spans="1:17" hidden="1" x14ac:dyDescent="0.3">
      <c r="A523" t="s">
        <v>1170</v>
      </c>
      <c r="B523" t="s">
        <v>1171</v>
      </c>
      <c r="C523" t="s">
        <v>3185</v>
      </c>
      <c r="D523" t="s">
        <v>1172</v>
      </c>
      <c r="E523">
        <v>10697.7</v>
      </c>
      <c r="F523">
        <v>845</v>
      </c>
      <c r="G523">
        <v>990.53861213687503</v>
      </c>
      <c r="H523">
        <v>27.574335003570202</v>
      </c>
      <c r="I523">
        <v>527.32720053493802</v>
      </c>
      <c r="J523">
        <v>-1.7939638440191701</v>
      </c>
      <c r="K523">
        <v>620.78870002177996</v>
      </c>
      <c r="L523">
        <v>299.93645314494302</v>
      </c>
      <c r="M523">
        <v>96.496904397449001</v>
      </c>
      <c r="N523">
        <v>0</v>
      </c>
      <c r="O523">
        <v>0.57988165680473702</v>
      </c>
      <c r="P523">
        <v>1155.5720653789001</v>
      </c>
      <c r="Q523">
        <v>0.294147338359671</v>
      </c>
    </row>
    <row r="524" spans="1:17" x14ac:dyDescent="0.3">
      <c r="A524" t="s">
        <v>1173</v>
      </c>
      <c r="B524" t="s">
        <v>1174</v>
      </c>
      <c r="C524" t="s">
        <v>3171</v>
      </c>
      <c r="D524" t="s">
        <v>21</v>
      </c>
      <c r="E524">
        <v>10675.32527635</v>
      </c>
      <c r="F524">
        <v>1681</v>
      </c>
      <c r="G524">
        <v>-19.344259513764399</v>
      </c>
      <c r="H524">
        <v>6.6925898205870702</v>
      </c>
      <c r="I524">
        <v>-9.1480111922744491</v>
      </c>
      <c r="J524">
        <v>4.9486702531855498</v>
      </c>
      <c r="K524">
        <v>1614.27370662155</v>
      </c>
      <c r="L524">
        <v>1584.1082411612599</v>
      </c>
      <c r="M524">
        <v>79.324956389967696</v>
      </c>
      <c r="N524">
        <v>0.49201545617350201</v>
      </c>
      <c r="O524">
        <v>15.553242117787001</v>
      </c>
      <c r="P524">
        <v>21.279896107643999</v>
      </c>
      <c r="Q524">
        <v>-5.7202054208705999E-2</v>
      </c>
    </row>
    <row r="525" spans="1:17" x14ac:dyDescent="0.3">
      <c r="A525" t="s">
        <v>1175</v>
      </c>
      <c r="B525" t="s">
        <v>1176</v>
      </c>
      <c r="C525" t="s">
        <v>3178</v>
      </c>
      <c r="D525" t="s">
        <v>75</v>
      </c>
      <c r="E525">
        <v>10650.52187622</v>
      </c>
      <c r="F525">
        <v>212.15</v>
      </c>
      <c r="G525">
        <v>37.734023022029298</v>
      </c>
      <c r="H525">
        <v>30.926501785423198</v>
      </c>
      <c r="I525">
        <v>9.1698016968087703</v>
      </c>
      <c r="J525">
        <v>15.9653861114572</v>
      </c>
      <c r="K525">
        <v>175.109682300614</v>
      </c>
      <c r="L525">
        <v>164.009090449339</v>
      </c>
      <c r="M525">
        <v>65.437080230374093</v>
      </c>
      <c r="N525">
        <v>4.8672673993061997</v>
      </c>
      <c r="O525">
        <v>15.9556917275512</v>
      </c>
      <c r="P525">
        <v>76.7916666666666</v>
      </c>
      <c r="Q525">
        <v>5.1079465735750999E-2</v>
      </c>
    </row>
    <row r="526" spans="1:17" hidden="1" x14ac:dyDescent="0.3">
      <c r="A526" t="s">
        <v>1177</v>
      </c>
      <c r="B526" t="s">
        <v>1178</v>
      </c>
      <c r="C526" t="s">
        <v>3185</v>
      </c>
      <c r="D526" t="s">
        <v>754</v>
      </c>
      <c r="E526">
        <v>10625.948094249999</v>
      </c>
      <c r="F526">
        <v>534.74</v>
      </c>
      <c r="G526">
        <v>-11.5929180674423</v>
      </c>
      <c r="H526">
        <v>-6.3961485024031497E-2</v>
      </c>
      <c r="I526">
        <v>-2.4559037965981698</v>
      </c>
      <c r="J526">
        <v>0.94697849967953496</v>
      </c>
      <c r="K526">
        <v>523.82512649863202</v>
      </c>
      <c r="L526">
        <v>499.76062092483602</v>
      </c>
      <c r="M526">
        <v>77.9215973242584</v>
      </c>
      <c r="N526">
        <v>0.81322478935910603</v>
      </c>
      <c r="O526">
        <v>2.0103227736844</v>
      </c>
      <c r="P526">
        <v>24.3292257614508</v>
      </c>
      <c r="Q526">
        <v>-1.3416788414562999E-2</v>
      </c>
    </row>
    <row r="527" spans="1:17" x14ac:dyDescent="0.3">
      <c r="A527" t="s">
        <v>1179</v>
      </c>
      <c r="B527" t="s">
        <v>1180</v>
      </c>
      <c r="C527" t="s">
        <v>625</v>
      </c>
      <c r="D527" t="s">
        <v>464</v>
      </c>
      <c r="E527">
        <v>10601.39284937</v>
      </c>
      <c r="F527">
        <v>404.55</v>
      </c>
      <c r="G527">
        <v>111.07691835232001</v>
      </c>
      <c r="H527">
        <v>-4.2658321627163396</v>
      </c>
      <c r="I527">
        <v>34.077197376897601</v>
      </c>
      <c r="J527">
        <v>1.25908284215306</v>
      </c>
      <c r="K527">
        <v>389.56439423191898</v>
      </c>
      <c r="L527">
        <v>326.51528840228298</v>
      </c>
      <c r="M527">
        <v>58.437938763451598</v>
      </c>
      <c r="N527">
        <v>0.53159492921212104</v>
      </c>
      <c r="O527">
        <v>4.1404029168211602</v>
      </c>
      <c r="P527">
        <v>147.43119266055001</v>
      </c>
      <c r="Q527">
        <v>0.173272765267215</v>
      </c>
    </row>
    <row r="528" spans="1:17" x14ac:dyDescent="0.3">
      <c r="A528" t="s">
        <v>1181</v>
      </c>
      <c r="B528" t="s">
        <v>1182</v>
      </c>
      <c r="C528" t="s">
        <v>3179</v>
      </c>
      <c r="D528" t="s">
        <v>493</v>
      </c>
      <c r="E528">
        <v>10498.245613375</v>
      </c>
      <c r="F528">
        <v>328.25</v>
      </c>
      <c r="G528">
        <v>-12.784870776328299</v>
      </c>
      <c r="H528">
        <v>-82.339692036428801</v>
      </c>
      <c r="I528">
        <v>-3.1549390271361002</v>
      </c>
      <c r="J528">
        <v>-2.0825422158296201</v>
      </c>
      <c r="K528">
        <v>321.28617309259101</v>
      </c>
      <c r="L528">
        <v>301.43509048556501</v>
      </c>
      <c r="M528">
        <v>47.811411146330499</v>
      </c>
      <c r="N528">
        <v>1.10330434887759</v>
      </c>
      <c r="O528">
        <v>11.012947448590999</v>
      </c>
      <c r="P528">
        <v>35.305028854080703</v>
      </c>
      <c r="Q528">
        <v>1.5483689301818E-2</v>
      </c>
    </row>
    <row r="529" spans="1:17" x14ac:dyDescent="0.3">
      <c r="A529" t="s">
        <v>1183</v>
      </c>
      <c r="B529" t="s">
        <v>1184</v>
      </c>
      <c r="C529" t="s">
        <v>3179</v>
      </c>
      <c r="D529" t="s">
        <v>291</v>
      </c>
      <c r="E529">
        <v>10479.513009405</v>
      </c>
      <c r="F529">
        <v>132.56</v>
      </c>
      <c r="G529">
        <v>-12.4105913090256</v>
      </c>
      <c r="H529">
        <v>9.49320422599531</v>
      </c>
      <c r="I529">
        <v>-13.0926475203299</v>
      </c>
      <c r="J529">
        <v>9.2102360753714294E-2</v>
      </c>
      <c r="K529">
        <v>134.76299302766799</v>
      </c>
      <c r="L529">
        <v>132.49029708669801</v>
      </c>
      <c r="M529">
        <v>56.111945036933697</v>
      </c>
      <c r="N529">
        <v>0.68158441570510198</v>
      </c>
      <c r="O529">
        <v>19.191309595654801</v>
      </c>
      <c r="P529">
        <v>31.573200992555801</v>
      </c>
      <c r="Q529">
        <v>0.13437156476013801</v>
      </c>
    </row>
    <row r="530" spans="1:17" x14ac:dyDescent="0.3">
      <c r="A530" t="s">
        <v>1185</v>
      </c>
      <c r="B530" t="s">
        <v>1186</v>
      </c>
      <c r="C530" t="s">
        <v>3184</v>
      </c>
      <c r="D530" t="s">
        <v>383</v>
      </c>
      <c r="E530">
        <v>10464.4198808</v>
      </c>
      <c r="F530">
        <v>188.37</v>
      </c>
      <c r="G530">
        <v>16.671215772781402</v>
      </c>
      <c r="H530">
        <v>-4.1712891412277697</v>
      </c>
      <c r="I530">
        <v>34.241649204140103</v>
      </c>
      <c r="J530">
        <v>-2.2609838366727901</v>
      </c>
      <c r="K530">
        <v>195.79468975358</v>
      </c>
      <c r="L530">
        <v>170.37794432102399</v>
      </c>
      <c r="M530">
        <v>36.266515269589</v>
      </c>
      <c r="N530">
        <v>0.16830786802534001</v>
      </c>
      <c r="O530">
        <v>30.063173541434399</v>
      </c>
      <c r="P530">
        <v>60.178571428571402</v>
      </c>
      <c r="Q530">
        <v>9.5178258502971E-2</v>
      </c>
    </row>
    <row r="531" spans="1:17" x14ac:dyDescent="0.3">
      <c r="A531" t="s">
        <v>1187</v>
      </c>
      <c r="B531" t="s">
        <v>1188</v>
      </c>
      <c r="C531" t="s">
        <v>3173</v>
      </c>
      <c r="D531" t="s">
        <v>46</v>
      </c>
      <c r="E531">
        <v>10455.902968050001</v>
      </c>
      <c r="F531">
        <v>6642.95</v>
      </c>
      <c r="G531">
        <v>31.1115570651057</v>
      </c>
      <c r="H531">
        <v>9.0108008393968095</v>
      </c>
      <c r="I531">
        <v>27.343186212555</v>
      </c>
      <c r="J531">
        <v>4.2036323098269701</v>
      </c>
      <c r="K531">
        <v>6112.3756247071096</v>
      </c>
      <c r="L531">
        <v>5202.1133460976198</v>
      </c>
      <c r="M531">
        <v>57.919262661891203</v>
      </c>
      <c r="N531">
        <v>0.53404227739120003</v>
      </c>
      <c r="O531">
        <v>12.148969960634901</v>
      </c>
      <c r="P531">
        <v>97.416009153182003</v>
      </c>
      <c r="Q531">
        <v>0.224181389975666</v>
      </c>
    </row>
    <row r="532" spans="1:17" x14ac:dyDescent="0.3">
      <c r="A532" t="s">
        <v>1189</v>
      </c>
      <c r="B532" t="s">
        <v>1190</v>
      </c>
      <c r="C532" t="s">
        <v>3172</v>
      </c>
      <c r="D532" t="s">
        <v>1007</v>
      </c>
      <c r="E532">
        <v>10373.57470352</v>
      </c>
      <c r="F532">
        <v>473.9</v>
      </c>
      <c r="G532">
        <v>-3.4918126881193401</v>
      </c>
      <c r="H532">
        <v>11.758610289698501</v>
      </c>
      <c r="I532">
        <v>31.323771072373901</v>
      </c>
      <c r="J532">
        <v>0.78179373173839095</v>
      </c>
      <c r="K532">
        <v>429.71747392211398</v>
      </c>
      <c r="L532">
        <v>377.040228171558</v>
      </c>
      <c r="M532">
        <v>66.5310435383049</v>
      </c>
      <c r="N532">
        <v>0.52882141710335495</v>
      </c>
      <c r="O532">
        <v>2.7642962650348202</v>
      </c>
      <c r="P532">
        <v>77.158878504672799</v>
      </c>
      <c r="Q532">
        <v>0.103428520210619</v>
      </c>
    </row>
    <row r="533" spans="1:17" x14ac:dyDescent="0.3">
      <c r="A533" t="s">
        <v>1191</v>
      </c>
      <c r="B533" t="s">
        <v>1192</v>
      </c>
      <c r="C533" t="s">
        <v>3180</v>
      </c>
      <c r="D533" t="s">
        <v>111</v>
      </c>
      <c r="E533">
        <v>10369.9795665</v>
      </c>
      <c r="F533">
        <v>729.45</v>
      </c>
      <c r="G533">
        <v>34.503309734899503</v>
      </c>
      <c r="H533">
        <v>13.2345454382826</v>
      </c>
      <c r="I533">
        <v>7.4517173343445302</v>
      </c>
      <c r="J533">
        <v>7.9384140442522497</v>
      </c>
      <c r="K533">
        <v>708.94810140256595</v>
      </c>
      <c r="L533">
        <v>644.60845843224399</v>
      </c>
      <c r="M533">
        <v>72.520111325348196</v>
      </c>
      <c r="N533">
        <v>0.89012843833805799</v>
      </c>
      <c r="O533">
        <v>11.0494207964904</v>
      </c>
      <c r="P533">
        <v>70.034965034964998</v>
      </c>
    </row>
    <row r="534" spans="1:17" x14ac:dyDescent="0.3">
      <c r="A534" t="s">
        <v>1193</v>
      </c>
      <c r="B534" t="s">
        <v>1194</v>
      </c>
      <c r="C534" t="s">
        <v>3183</v>
      </c>
      <c r="D534" t="s">
        <v>135</v>
      </c>
      <c r="E534">
        <v>10356.845253894</v>
      </c>
      <c r="F534">
        <v>188.65</v>
      </c>
      <c r="G534">
        <v>-15.9656993772227</v>
      </c>
      <c r="H534">
        <v>-6.4096074106047096</v>
      </c>
      <c r="I534">
        <v>-27.554957025520402</v>
      </c>
      <c r="J534">
        <v>0.59624110673941</v>
      </c>
      <c r="K534">
        <v>199.182068540057</v>
      </c>
      <c r="L534">
        <v>197.84589623974699</v>
      </c>
      <c r="M534">
        <v>44.359526160025197</v>
      </c>
      <c r="N534">
        <v>0.41991006491641197</v>
      </c>
      <c r="O534">
        <v>51.020408163265202</v>
      </c>
      <c r="P534">
        <v>39.173736628550301</v>
      </c>
      <c r="Q534">
        <v>0.15235551266123301</v>
      </c>
    </row>
    <row r="535" spans="1:17" x14ac:dyDescent="0.3">
      <c r="A535" t="s">
        <v>1195</v>
      </c>
      <c r="B535" t="s">
        <v>1196</v>
      </c>
      <c r="C535" t="s">
        <v>3182</v>
      </c>
      <c r="D535" t="s">
        <v>211</v>
      </c>
      <c r="E535">
        <v>10276.7562444</v>
      </c>
      <c r="F535">
        <v>542.79999999999995</v>
      </c>
      <c r="G535">
        <v>-15.4181588371661</v>
      </c>
      <c r="H535">
        <v>-3.9723221060129799</v>
      </c>
      <c r="I535">
        <v>-26.282037378926798</v>
      </c>
      <c r="J535">
        <v>2.7786007683068599</v>
      </c>
      <c r="K535">
        <v>531.31521860568398</v>
      </c>
      <c r="L535">
        <v>542.90636348037106</v>
      </c>
      <c r="M535">
        <v>63.032646028770998</v>
      </c>
      <c r="N535">
        <v>0.71682813529289002</v>
      </c>
      <c r="O535">
        <v>30.692704495209998</v>
      </c>
      <c r="P535">
        <v>25.0115154306771</v>
      </c>
      <c r="Q535">
        <v>-4.6948449038848997E-2</v>
      </c>
    </row>
    <row r="536" spans="1:17" hidden="1" x14ac:dyDescent="0.3">
      <c r="A536" t="s">
        <v>1197</v>
      </c>
      <c r="B536" t="s">
        <v>1198</v>
      </c>
      <c r="C536" t="s">
        <v>3185</v>
      </c>
      <c r="D536" t="s">
        <v>338</v>
      </c>
      <c r="E536">
        <v>10222.185680000001</v>
      </c>
      <c r="F536">
        <v>1482.4</v>
      </c>
      <c r="G536">
        <v>38.317925909118102</v>
      </c>
      <c r="H536">
        <v>-15.7952259796403</v>
      </c>
      <c r="I536">
        <v>62.8398050280123</v>
      </c>
      <c r="J536">
        <v>-5.5342235842789096</v>
      </c>
      <c r="K536">
        <v>1426.9910593071399</v>
      </c>
      <c r="L536">
        <v>1150.52610306209</v>
      </c>
      <c r="M536">
        <v>38.5793731612548</v>
      </c>
      <c r="N536">
        <v>0.42370632700348299</v>
      </c>
      <c r="O536">
        <v>17.9674851592012</v>
      </c>
      <c r="P536">
        <v>80.780487804878007</v>
      </c>
      <c r="Q536">
        <v>2.0042231303104001E-2</v>
      </c>
    </row>
    <row r="537" spans="1:17" hidden="1" x14ac:dyDescent="0.3">
      <c r="A537" t="s">
        <v>1199</v>
      </c>
      <c r="B537" t="s">
        <v>1200</v>
      </c>
      <c r="C537" t="s">
        <v>3185</v>
      </c>
      <c r="D537" t="s">
        <v>166</v>
      </c>
      <c r="E537">
        <v>10210.14084351</v>
      </c>
      <c r="F537">
        <v>680.3</v>
      </c>
      <c r="G537">
        <v>273.05931380214503</v>
      </c>
      <c r="H537">
        <v>-4.2643207245017001</v>
      </c>
      <c r="I537">
        <v>93.839543779213102</v>
      </c>
      <c r="J537">
        <v>-5.2975099433099597</v>
      </c>
      <c r="K537">
        <v>708.16634703899103</v>
      </c>
      <c r="L537">
        <v>544.17893489247297</v>
      </c>
      <c r="M537">
        <v>38.123750378496403</v>
      </c>
      <c r="N537">
        <v>0.52721943072733901</v>
      </c>
      <c r="O537">
        <v>24.312803175069799</v>
      </c>
      <c r="P537">
        <v>379.08450704225299</v>
      </c>
      <c r="Q537">
        <v>0.25636801405149201</v>
      </c>
    </row>
    <row r="538" spans="1:17" x14ac:dyDescent="0.3">
      <c r="A538" t="s">
        <v>1201</v>
      </c>
      <c r="B538" t="s">
        <v>1202</v>
      </c>
      <c r="C538" t="s">
        <v>3173</v>
      </c>
      <c r="D538" t="s">
        <v>46</v>
      </c>
      <c r="E538">
        <v>10197.649593725</v>
      </c>
      <c r="F538">
        <v>1607.15</v>
      </c>
      <c r="G538">
        <v>39.456493287517901</v>
      </c>
      <c r="H538">
        <v>-1.8262740772713699</v>
      </c>
      <c r="I538">
        <v>64.562628225119099</v>
      </c>
      <c r="J538">
        <v>4.7930052646624004</v>
      </c>
      <c r="K538">
        <v>1563.95617366445</v>
      </c>
      <c r="L538">
        <v>1322.53955872555</v>
      </c>
      <c r="M538">
        <v>57.105191579450697</v>
      </c>
      <c r="N538">
        <v>1.02141251262755</v>
      </c>
      <c r="O538">
        <v>16.971035684285798</v>
      </c>
      <c r="P538">
        <v>99.621165072661697</v>
      </c>
      <c r="Q538">
        <v>9.6680601077707998E-2</v>
      </c>
    </row>
    <row r="539" spans="1:17" x14ac:dyDescent="0.3">
      <c r="A539" t="s">
        <v>1203</v>
      </c>
      <c r="B539" t="s">
        <v>1204</v>
      </c>
      <c r="C539" t="s">
        <v>3179</v>
      </c>
      <c r="D539" t="s">
        <v>124</v>
      </c>
      <c r="E539">
        <v>10186.975380780001</v>
      </c>
      <c r="F539">
        <v>1150</v>
      </c>
      <c r="G539">
        <v>36.777017189073803</v>
      </c>
      <c r="H539">
        <v>-5.8408469722976397</v>
      </c>
      <c r="I539">
        <v>31.612658144114601</v>
      </c>
      <c r="J539">
        <v>-3.8222618729714899</v>
      </c>
      <c r="K539">
        <v>1199.37401740012</v>
      </c>
      <c r="L539">
        <v>1015.87912918896</v>
      </c>
      <c r="M539">
        <v>36.590989008547801</v>
      </c>
      <c r="N539">
        <v>0.35442552218479001</v>
      </c>
      <c r="O539">
        <v>20.3434782608695</v>
      </c>
      <c r="P539">
        <v>65.933193853257293</v>
      </c>
      <c r="Q539">
        <v>4.6223497970650004E-3</v>
      </c>
    </row>
    <row r="540" spans="1:17" hidden="1" x14ac:dyDescent="0.3">
      <c r="A540" t="s">
        <v>1205</v>
      </c>
      <c r="B540" t="s">
        <v>1206</v>
      </c>
      <c r="C540" t="s">
        <v>3185</v>
      </c>
      <c r="D540" t="s">
        <v>206</v>
      </c>
      <c r="E540">
        <v>10177.271336960001</v>
      </c>
      <c r="F540">
        <v>2334.6</v>
      </c>
      <c r="G540">
        <v>98.684727059649106</v>
      </c>
      <c r="H540">
        <v>15.356269175768499</v>
      </c>
      <c r="I540">
        <v>18.5181154104834</v>
      </c>
      <c r="J540">
        <v>1.5842633697263999</v>
      </c>
      <c r="K540">
        <v>2069.12899072452</v>
      </c>
      <c r="L540">
        <v>1783.6062458185299</v>
      </c>
      <c r="M540">
        <v>68.334249333774196</v>
      </c>
      <c r="N540">
        <v>1.51367670943682</v>
      </c>
      <c r="O540">
        <v>2.7585025271995098</v>
      </c>
      <c r="P540">
        <v>146.03224786595001</v>
      </c>
      <c r="Q540">
        <v>0.152251179924696</v>
      </c>
    </row>
    <row r="541" spans="1:17" x14ac:dyDescent="0.3">
      <c r="A541" t="s">
        <v>1207</v>
      </c>
      <c r="B541" t="s">
        <v>1208</v>
      </c>
      <c r="C541" t="s">
        <v>3178</v>
      </c>
      <c r="D541" t="s">
        <v>75</v>
      </c>
      <c r="E541">
        <v>10111.572114569901</v>
      </c>
      <c r="F541">
        <v>1311.5</v>
      </c>
      <c r="G541">
        <v>-17.825065855898401</v>
      </c>
      <c r="H541">
        <v>0.60746730613722899</v>
      </c>
      <c r="I541">
        <v>-22.8210798626768</v>
      </c>
      <c r="J541">
        <v>-2.5422631637470698</v>
      </c>
      <c r="K541">
        <v>1388.7156375417301</v>
      </c>
      <c r="L541">
        <v>1418.5351156618899</v>
      </c>
      <c r="M541">
        <v>44.337327536961098</v>
      </c>
      <c r="N541">
        <v>0.62705059543963204</v>
      </c>
      <c r="O541">
        <v>37.399923751429597</v>
      </c>
      <c r="P541">
        <v>15.2612383003032</v>
      </c>
      <c r="Q541">
        <v>-2.0785365943353E-2</v>
      </c>
    </row>
    <row r="542" spans="1:17" x14ac:dyDescent="0.3">
      <c r="A542" t="s">
        <v>1209</v>
      </c>
      <c r="B542" t="s">
        <v>1210</v>
      </c>
      <c r="C542" t="s">
        <v>3180</v>
      </c>
      <c r="D542" t="s">
        <v>1211</v>
      </c>
      <c r="E542">
        <v>10086.569758095</v>
      </c>
      <c r="F542">
        <v>928.75</v>
      </c>
      <c r="G542">
        <v>-44.885613381297702</v>
      </c>
      <c r="H542">
        <v>-1.97930880562179</v>
      </c>
      <c r="I542">
        <v>-18.984897908952</v>
      </c>
      <c r="J542">
        <v>-3.2906996860657598</v>
      </c>
      <c r="K542">
        <v>947.34631409335202</v>
      </c>
      <c r="L542">
        <v>1002.68687426011</v>
      </c>
      <c r="M542">
        <v>43.1458708039412</v>
      </c>
      <c r="N542">
        <v>0.63437285158676604</v>
      </c>
      <c r="O542">
        <v>39.650067294750997</v>
      </c>
      <c r="P542">
        <v>8.7529274004683799</v>
      </c>
      <c r="Q542">
        <v>-6.5978440382865003E-2</v>
      </c>
    </row>
    <row r="543" spans="1:17" hidden="1" x14ac:dyDescent="0.3">
      <c r="A543" t="s">
        <v>1212</v>
      </c>
      <c r="B543" t="s">
        <v>1213</v>
      </c>
      <c r="C543" t="s">
        <v>3185</v>
      </c>
      <c r="D543" t="s">
        <v>21</v>
      </c>
      <c r="E543">
        <v>10071.8648273</v>
      </c>
      <c r="F543">
        <v>1789.35</v>
      </c>
      <c r="G543">
        <v>157.84148754205401</v>
      </c>
      <c r="H543">
        <v>3.4986110868068501</v>
      </c>
      <c r="I543">
        <v>78.972314061670602</v>
      </c>
      <c r="J543">
        <v>-6.9936624122181303</v>
      </c>
      <c r="K543">
        <v>1714.48814833862</v>
      </c>
      <c r="L543">
        <v>1309.3076090315301</v>
      </c>
      <c r="M543">
        <v>46.074942811950798</v>
      </c>
      <c r="N543">
        <v>0.73611437832898197</v>
      </c>
      <c r="O543">
        <v>11.311370050577001</v>
      </c>
      <c r="P543">
        <v>202</v>
      </c>
      <c r="Q543">
        <v>0.25797869414797497</v>
      </c>
    </row>
    <row r="544" spans="1:17" x14ac:dyDescent="0.3">
      <c r="A544" t="s">
        <v>1214</v>
      </c>
      <c r="B544" t="s">
        <v>1215</v>
      </c>
      <c r="C544" t="s">
        <v>3179</v>
      </c>
      <c r="D544" t="s">
        <v>78</v>
      </c>
      <c r="E544">
        <v>10052.556731164999</v>
      </c>
      <c r="F544">
        <v>891.65</v>
      </c>
      <c r="G544">
        <v>1.18843460082359</v>
      </c>
      <c r="H544">
        <v>18.415546606210899</v>
      </c>
      <c r="I544">
        <v>0.87971498076013699</v>
      </c>
      <c r="J544">
        <v>9.5669036023745804</v>
      </c>
      <c r="K544">
        <v>797.69521599328004</v>
      </c>
      <c r="L544">
        <v>753.41228520682296</v>
      </c>
      <c r="M544">
        <v>82.370692931892094</v>
      </c>
      <c r="N544">
        <v>2.2178695263725698</v>
      </c>
      <c r="O544">
        <v>5.8038468008747701</v>
      </c>
      <c r="P544">
        <v>44.7483766233766</v>
      </c>
      <c r="Q544">
        <v>0.15484157279866401</v>
      </c>
    </row>
    <row r="545" spans="1:17" x14ac:dyDescent="0.3">
      <c r="A545" t="s">
        <v>1216</v>
      </c>
      <c r="B545" t="s">
        <v>1217</v>
      </c>
      <c r="C545" t="s">
        <v>3187</v>
      </c>
      <c r="D545" t="s">
        <v>1218</v>
      </c>
      <c r="E545">
        <v>10046.148501600001</v>
      </c>
      <c r="F545">
        <v>519.65</v>
      </c>
      <c r="G545">
        <v>3.94345700460351</v>
      </c>
      <c r="H545">
        <v>1.39250861991504</v>
      </c>
      <c r="I545">
        <v>30.649272396615199</v>
      </c>
      <c r="J545">
        <v>3.0635231090117299</v>
      </c>
      <c r="K545">
        <v>514.43106416594503</v>
      </c>
      <c r="L545">
        <v>459.23446570649202</v>
      </c>
      <c r="M545">
        <v>60.475448544530103</v>
      </c>
      <c r="N545">
        <v>0.44600514209452702</v>
      </c>
      <c r="O545">
        <v>11.882998171846401</v>
      </c>
      <c r="P545">
        <v>67.845607235142097</v>
      </c>
      <c r="Q545">
        <v>2.9329259335612999E-2</v>
      </c>
    </row>
    <row r="546" spans="1:17" x14ac:dyDescent="0.3">
      <c r="A546" t="s">
        <v>1219</v>
      </c>
      <c r="B546" t="s">
        <v>1220</v>
      </c>
      <c r="C546" t="s">
        <v>3169</v>
      </c>
      <c r="D546" t="s">
        <v>21</v>
      </c>
      <c r="E546">
        <v>10022.82354286</v>
      </c>
      <c r="F546">
        <v>481.5</v>
      </c>
      <c r="G546">
        <v>-12.0009162043452</v>
      </c>
      <c r="H546">
        <v>-5.1504152174159499</v>
      </c>
      <c r="I546">
        <v>-5.7643200965989099</v>
      </c>
      <c r="J546">
        <v>2.1919305778658398</v>
      </c>
      <c r="K546">
        <v>494.63464422565301</v>
      </c>
      <c r="L546">
        <v>482.675223984826</v>
      </c>
      <c r="M546">
        <v>51.953636734333401</v>
      </c>
      <c r="N546">
        <v>1.12766676986258</v>
      </c>
      <c r="O546">
        <v>19.418483904465202</v>
      </c>
      <c r="P546">
        <v>22.565864833906002</v>
      </c>
      <c r="Q546">
        <v>-8.4848663752405004E-2</v>
      </c>
    </row>
    <row r="547" spans="1:17" x14ac:dyDescent="0.3">
      <c r="A547" t="s">
        <v>1221</v>
      </c>
      <c r="B547" t="s">
        <v>1222</v>
      </c>
      <c r="C547" t="s">
        <v>3179</v>
      </c>
      <c r="D547" t="s">
        <v>835</v>
      </c>
      <c r="E547">
        <v>10014.517255446</v>
      </c>
      <c r="F547">
        <v>215.19</v>
      </c>
      <c r="G547">
        <v>52.133238598440599</v>
      </c>
      <c r="H547">
        <v>8.6447080655857604</v>
      </c>
      <c r="I547">
        <v>30.682646152258101</v>
      </c>
      <c r="J547">
        <v>-2.2749331822238599</v>
      </c>
      <c r="K547">
        <v>220.93468386448001</v>
      </c>
      <c r="L547">
        <v>193.254873362317</v>
      </c>
      <c r="M547">
        <v>50.113158815053502</v>
      </c>
      <c r="N547">
        <v>0.91806213819523697</v>
      </c>
      <c r="O547">
        <v>22.682280775128898</v>
      </c>
      <c r="P547">
        <v>89.511228533685596</v>
      </c>
      <c r="Q547">
        <v>0.12819032288715801</v>
      </c>
    </row>
    <row r="548" spans="1:17" x14ac:dyDescent="0.3">
      <c r="A548" t="s">
        <v>1223</v>
      </c>
      <c r="B548" t="s">
        <v>1224</v>
      </c>
      <c r="C548" t="s">
        <v>3182</v>
      </c>
      <c r="D548" t="s">
        <v>375</v>
      </c>
      <c r="E548">
        <v>9980.3403226800001</v>
      </c>
      <c r="F548">
        <v>439.8</v>
      </c>
      <c r="G548">
        <v>162.02333503068999</v>
      </c>
      <c r="H548">
        <v>11.1276666811106</v>
      </c>
      <c r="I548">
        <v>104.09327015177099</v>
      </c>
      <c r="J548">
        <v>7.3375498036235003</v>
      </c>
      <c r="K548">
        <v>367.59900116957601</v>
      </c>
      <c r="L548">
        <v>280.24924221939898</v>
      </c>
      <c r="M548">
        <v>70.513769802517899</v>
      </c>
      <c r="N548">
        <v>0.937081191509744</v>
      </c>
      <c r="O548">
        <v>0.69349704411096802</v>
      </c>
      <c r="P548">
        <v>213.91862955032099</v>
      </c>
      <c r="Q548">
        <v>0.18090681766974001</v>
      </c>
    </row>
    <row r="549" spans="1:17" hidden="1" x14ac:dyDescent="0.3">
      <c r="A549" t="s">
        <v>1225</v>
      </c>
      <c r="B549" t="s">
        <v>1226</v>
      </c>
      <c r="C549" t="s">
        <v>3185</v>
      </c>
      <c r="D549" t="s">
        <v>234</v>
      </c>
      <c r="E549">
        <v>9979.4239467999996</v>
      </c>
      <c r="F549">
        <v>2339.6999999999998</v>
      </c>
      <c r="G549">
        <v>74.495628556762895</v>
      </c>
      <c r="H549">
        <v>-14.1439978472773</v>
      </c>
      <c r="I549">
        <v>73.055062218748304</v>
      </c>
      <c r="J549">
        <v>1.9287078722831099</v>
      </c>
      <c r="K549">
        <v>2254.70845294845</v>
      </c>
      <c r="L549">
        <v>1758.6468921928099</v>
      </c>
      <c r="M549">
        <v>55.409192079854698</v>
      </c>
      <c r="N549">
        <v>0.49738713980347299</v>
      </c>
      <c r="O549">
        <v>17.010727871094499</v>
      </c>
      <c r="P549">
        <v>117.525102268501</v>
      </c>
      <c r="Q549">
        <v>0.17538224076339801</v>
      </c>
    </row>
    <row r="550" spans="1:17" x14ac:dyDescent="0.3">
      <c r="A550" t="s">
        <v>1227</v>
      </c>
      <c r="B550" t="s">
        <v>1228</v>
      </c>
      <c r="C550" t="s">
        <v>3172</v>
      </c>
      <c r="D550" t="s">
        <v>1007</v>
      </c>
      <c r="E550">
        <v>9935.7902603639996</v>
      </c>
      <c r="F550">
        <v>48.08</v>
      </c>
      <c r="G550">
        <v>-36.755065007800802</v>
      </c>
      <c r="H550">
        <v>-2.6126825931615199</v>
      </c>
      <c r="I550">
        <v>-1.05407526141805</v>
      </c>
      <c r="J550">
        <v>-2.85373493346385</v>
      </c>
      <c r="K550">
        <v>47.537841575366002</v>
      </c>
      <c r="L550">
        <v>46.826962870179301</v>
      </c>
      <c r="M550">
        <v>40.644750682067297</v>
      </c>
      <c r="N550">
        <v>0.40610424235040199</v>
      </c>
      <c r="O550">
        <v>19.072379367720401</v>
      </c>
      <c r="P550">
        <v>31.545827633378899</v>
      </c>
      <c r="Q550">
        <v>4.4258540100194997E-2</v>
      </c>
    </row>
    <row r="551" spans="1:17" x14ac:dyDescent="0.3">
      <c r="A551" t="s">
        <v>1229</v>
      </c>
      <c r="B551" t="s">
        <v>1230</v>
      </c>
      <c r="C551" t="s">
        <v>3173</v>
      </c>
      <c r="D551" t="s">
        <v>46</v>
      </c>
      <c r="E551">
        <v>9926.1752070000002</v>
      </c>
      <c r="F551">
        <v>345.55</v>
      </c>
      <c r="G551">
        <v>-3.2340718009070402E-2</v>
      </c>
      <c r="H551">
        <v>-3.7159427148917001</v>
      </c>
      <c r="I551">
        <v>29.6871190027978</v>
      </c>
      <c r="J551">
        <v>0.45111147463667201</v>
      </c>
      <c r="K551">
        <v>346.10333437761398</v>
      </c>
      <c r="L551">
        <v>310.98248125641999</v>
      </c>
      <c r="M551">
        <v>59.7095836731012</v>
      </c>
      <c r="N551">
        <v>0.57221559198786498</v>
      </c>
      <c r="O551">
        <v>20.2141513529156</v>
      </c>
      <c r="P551">
        <v>45.955649419218503</v>
      </c>
      <c r="Q551">
        <v>-8.4432177561840002E-3</v>
      </c>
    </row>
    <row r="552" spans="1:17" hidden="1" x14ac:dyDescent="0.3">
      <c r="A552" t="s">
        <v>1231</v>
      </c>
      <c r="B552" t="s">
        <v>1232</v>
      </c>
      <c r="C552" t="s">
        <v>3185</v>
      </c>
      <c r="D552" t="s">
        <v>251</v>
      </c>
      <c r="E552">
        <v>9905.9349976649992</v>
      </c>
      <c r="F552">
        <v>359.95</v>
      </c>
      <c r="G552">
        <v>-12.482306598733899</v>
      </c>
      <c r="H552">
        <v>13.4092092615606</v>
      </c>
      <c r="I552">
        <v>-2.0309207864229202</v>
      </c>
      <c r="J552">
        <v>1.95585305945231</v>
      </c>
      <c r="K552">
        <v>325.638285893057</v>
      </c>
      <c r="M552">
        <v>62.327383679771501</v>
      </c>
      <c r="O552">
        <v>3.4588137241283499</v>
      </c>
      <c r="P552">
        <v>27.619216450983799</v>
      </c>
    </row>
    <row r="553" spans="1:17" x14ac:dyDescent="0.3">
      <c r="A553" t="s">
        <v>1233</v>
      </c>
      <c r="B553" t="s">
        <v>1234</v>
      </c>
      <c r="C553" t="s">
        <v>3173</v>
      </c>
      <c r="D553" t="s">
        <v>998</v>
      </c>
      <c r="E553">
        <v>9900.38087395</v>
      </c>
      <c r="F553">
        <v>1361.25</v>
      </c>
      <c r="G553">
        <v>59.004287409740698</v>
      </c>
      <c r="H553">
        <v>-7.0863686338775498</v>
      </c>
      <c r="I553">
        <v>45.979434220426697</v>
      </c>
      <c r="J553">
        <v>-3.4698803037825798</v>
      </c>
      <c r="K553">
        <v>1367.42563177374</v>
      </c>
      <c r="L553">
        <v>1138.0918063132401</v>
      </c>
      <c r="M553">
        <v>36.564324504782</v>
      </c>
      <c r="N553">
        <v>0.30640509685009798</v>
      </c>
      <c r="O553">
        <v>16.896235078053198</v>
      </c>
      <c r="P553">
        <v>107.50762195121899</v>
      </c>
      <c r="Q553">
        <v>5.0437461533135997E-2</v>
      </c>
    </row>
    <row r="554" spans="1:17" x14ac:dyDescent="0.3">
      <c r="A554" t="s">
        <v>1235</v>
      </c>
      <c r="B554" t="s">
        <v>1236</v>
      </c>
      <c r="C554" t="s">
        <v>3180</v>
      </c>
      <c r="D554" t="s">
        <v>464</v>
      </c>
      <c r="E554">
        <v>9885.7748962200003</v>
      </c>
      <c r="F554">
        <v>329.8</v>
      </c>
      <c r="G554">
        <v>-15.3164311688403</v>
      </c>
      <c r="H554">
        <v>9.5857802732646498</v>
      </c>
      <c r="I554">
        <v>28.979567419753501</v>
      </c>
      <c r="J554">
        <v>15.0380765673104</v>
      </c>
      <c r="K554">
        <v>290.56087771452002</v>
      </c>
      <c r="L554">
        <v>282.81557910116101</v>
      </c>
      <c r="M554">
        <v>85.008744988059604</v>
      </c>
      <c r="N554">
        <v>2.0395879638943701</v>
      </c>
      <c r="O554">
        <v>4.65433596118858</v>
      </c>
      <c r="P554">
        <v>54.835680751173697</v>
      </c>
      <c r="Q554">
        <v>-5.3386678990434998E-2</v>
      </c>
    </row>
    <row r="555" spans="1:17" x14ac:dyDescent="0.3">
      <c r="A555" t="s">
        <v>1237</v>
      </c>
      <c r="B555" t="s">
        <v>1238</v>
      </c>
      <c r="C555" t="s">
        <v>3170</v>
      </c>
      <c r="D555" t="s">
        <v>412</v>
      </c>
      <c r="E555">
        <v>9752.1887884400003</v>
      </c>
      <c r="F555">
        <v>321.64999999999998</v>
      </c>
      <c r="G555">
        <v>279.39101905933501</v>
      </c>
      <c r="H555">
        <v>45.972837500936102</v>
      </c>
      <c r="I555">
        <v>171.67296053331</v>
      </c>
      <c r="J555">
        <v>0.53915345993415398</v>
      </c>
      <c r="K555">
        <v>251.78644224621101</v>
      </c>
      <c r="L555">
        <v>184.156612392352</v>
      </c>
      <c r="M555">
        <v>63.840853544551301</v>
      </c>
      <c r="N555">
        <v>1.02673912341586</v>
      </c>
      <c r="O555">
        <v>8.1921343074770707</v>
      </c>
      <c r="P555">
        <v>326.87458526874502</v>
      </c>
      <c r="Q555">
        <v>0.12237572461072201</v>
      </c>
    </row>
    <row r="556" spans="1:17" x14ac:dyDescent="0.3">
      <c r="A556" t="s">
        <v>1239</v>
      </c>
      <c r="B556" t="s">
        <v>1240</v>
      </c>
      <c r="C556" t="s">
        <v>3172</v>
      </c>
      <c r="D556" t="s">
        <v>220</v>
      </c>
      <c r="E556">
        <v>9741.5294035999996</v>
      </c>
      <c r="F556">
        <v>714.25</v>
      </c>
      <c r="G556">
        <v>-16.730487294774498</v>
      </c>
      <c r="H556">
        <v>5.06598818158814</v>
      </c>
      <c r="I556">
        <v>7.9838198537821103</v>
      </c>
      <c r="J556">
        <v>-5.3882816504281701</v>
      </c>
      <c r="K556">
        <v>686.404160287693</v>
      </c>
      <c r="L556">
        <v>632.757749910965</v>
      </c>
      <c r="M556">
        <v>45.808430328234898</v>
      </c>
      <c r="N556">
        <v>2.6595990142419499</v>
      </c>
      <c r="O556">
        <v>19.705985299264899</v>
      </c>
      <c r="P556">
        <v>29.486947063089101</v>
      </c>
      <c r="Q556">
        <v>6.2208114962848997E-2</v>
      </c>
    </row>
    <row r="557" spans="1:17" hidden="1" x14ac:dyDescent="0.3">
      <c r="A557" t="s">
        <v>1241</v>
      </c>
      <c r="B557" t="s">
        <v>1242</v>
      </c>
      <c r="C557" t="s">
        <v>3185</v>
      </c>
      <c r="D557" t="s">
        <v>135</v>
      </c>
      <c r="E557">
        <v>9739.5368588099991</v>
      </c>
      <c r="F557">
        <v>586.75</v>
      </c>
      <c r="G557">
        <v>81.585794216771603</v>
      </c>
      <c r="H557">
        <v>2.53229335249969</v>
      </c>
      <c r="I557">
        <v>116.29255686002</v>
      </c>
      <c r="J557">
        <v>-0.38763536586748099</v>
      </c>
      <c r="K557">
        <v>571.58284023314297</v>
      </c>
      <c r="L557">
        <v>403.98106492636703</v>
      </c>
      <c r="M557">
        <v>42.428996232055702</v>
      </c>
      <c r="N557">
        <v>1.48710731247196</v>
      </c>
      <c r="O557">
        <v>19.088197699190399</v>
      </c>
      <c r="P557">
        <v>141.709577754891</v>
      </c>
    </row>
    <row r="558" spans="1:17" x14ac:dyDescent="0.3">
      <c r="A558" t="s">
        <v>1243</v>
      </c>
      <c r="B558" t="s">
        <v>1244</v>
      </c>
      <c r="C558" t="s">
        <v>3180</v>
      </c>
      <c r="D558" t="s">
        <v>81</v>
      </c>
      <c r="E558">
        <v>9731.2391018399994</v>
      </c>
      <c r="F558">
        <v>1284.3</v>
      </c>
      <c r="G558">
        <v>145.61169573576001</v>
      </c>
      <c r="H558">
        <v>8.5817921910610497</v>
      </c>
      <c r="I558">
        <v>55.548937407358601</v>
      </c>
      <c r="J558">
        <v>3.8375218558036499</v>
      </c>
      <c r="K558">
        <v>1095.55328909525</v>
      </c>
      <c r="L558">
        <v>891.77352873842506</v>
      </c>
      <c r="M558">
        <v>75.773232421737703</v>
      </c>
      <c r="N558">
        <v>1.3030600330053601</v>
      </c>
      <c r="O558">
        <v>3.48049521139921</v>
      </c>
      <c r="P558">
        <v>178.49940366475099</v>
      </c>
    </row>
    <row r="559" spans="1:17" x14ac:dyDescent="0.3">
      <c r="A559" t="s">
        <v>1245</v>
      </c>
      <c r="B559" t="s">
        <v>1246</v>
      </c>
      <c r="C559" t="s">
        <v>3174</v>
      </c>
      <c r="D559" t="s">
        <v>54</v>
      </c>
      <c r="E559">
        <v>9723.8322669000008</v>
      </c>
      <c r="F559">
        <v>579.5</v>
      </c>
      <c r="G559">
        <v>31.677552908396098</v>
      </c>
      <c r="H559">
        <v>20.877125265606502</v>
      </c>
      <c r="I559">
        <v>19.134042525104899</v>
      </c>
      <c r="J559">
        <v>2.8032340544046299</v>
      </c>
      <c r="K559">
        <v>525.98280119502203</v>
      </c>
      <c r="L559">
        <v>462.38133489283899</v>
      </c>
      <c r="M559">
        <v>67.828685775784294</v>
      </c>
      <c r="N559">
        <v>3.7108688327912902</v>
      </c>
      <c r="O559">
        <v>13.692838654012</v>
      </c>
      <c r="P559">
        <v>68.802796387998796</v>
      </c>
      <c r="Q559">
        <v>4.2074832806429999E-2</v>
      </c>
    </row>
    <row r="560" spans="1:17" hidden="1" x14ac:dyDescent="0.3">
      <c r="A560" t="s">
        <v>1247</v>
      </c>
      <c r="B560" t="s">
        <v>1248</v>
      </c>
      <c r="C560" t="s">
        <v>3185</v>
      </c>
      <c r="D560" t="s">
        <v>135</v>
      </c>
      <c r="E560">
        <v>9717.1900299270001</v>
      </c>
      <c r="F560">
        <v>281.05</v>
      </c>
      <c r="G560">
        <v>-10.713828261198699</v>
      </c>
      <c r="H560">
        <v>1.09467503665939</v>
      </c>
      <c r="I560">
        <v>-2.13699841107417</v>
      </c>
      <c r="J560">
        <v>3.7715792271418702</v>
      </c>
      <c r="K560">
        <v>268.933035491841</v>
      </c>
      <c r="L560">
        <v>261.60574309754998</v>
      </c>
      <c r="M560">
        <v>22.227502817667499</v>
      </c>
      <c r="N560">
        <v>1.02055527901044</v>
      </c>
      <c r="O560">
        <v>0.33801814623732801</v>
      </c>
      <c r="P560">
        <v>21.090047393364902</v>
      </c>
    </row>
    <row r="561" spans="1:17" x14ac:dyDescent="0.3">
      <c r="A561" t="s">
        <v>1249</v>
      </c>
      <c r="B561" t="s">
        <v>1250</v>
      </c>
      <c r="C561" t="s">
        <v>3170</v>
      </c>
      <c r="D561" t="s">
        <v>24</v>
      </c>
      <c r="E561">
        <v>9707.1114966530004</v>
      </c>
      <c r="F561">
        <v>84.14</v>
      </c>
      <c r="G561">
        <v>-26.312217411478599</v>
      </c>
      <c r="H561">
        <v>4.29483158181257</v>
      </c>
      <c r="I561">
        <v>-24.736564889458499</v>
      </c>
      <c r="J561">
        <v>1.31215169864459</v>
      </c>
      <c r="K561">
        <v>84.995970308933593</v>
      </c>
      <c r="L561">
        <v>90.936012775560599</v>
      </c>
      <c r="M561">
        <v>66.499203270101106</v>
      </c>
      <c r="N561">
        <v>1.00881426061542</v>
      </c>
      <c r="O561">
        <v>38.459710007130901</v>
      </c>
      <c r="P561">
        <v>12.788203753351199</v>
      </c>
      <c r="Q561">
        <v>2.1939047180802002E-2</v>
      </c>
    </row>
    <row r="562" spans="1:17" x14ac:dyDescent="0.3">
      <c r="A562" t="s">
        <v>1251</v>
      </c>
      <c r="B562" t="s">
        <v>1252</v>
      </c>
      <c r="C562" t="s">
        <v>3184</v>
      </c>
      <c r="D562" t="s">
        <v>383</v>
      </c>
      <c r="E562">
        <v>9699.5544848299996</v>
      </c>
      <c r="F562">
        <v>654.54999999999995</v>
      </c>
      <c r="G562">
        <v>-19.786927319393499</v>
      </c>
      <c r="H562">
        <v>-2.5315520612867499</v>
      </c>
      <c r="I562">
        <v>-9.8133246178493891</v>
      </c>
      <c r="J562">
        <v>-4.1532567957239204</v>
      </c>
      <c r="K562">
        <v>675.38014687889904</v>
      </c>
      <c r="L562">
        <v>671.86925871345204</v>
      </c>
      <c r="M562">
        <v>38.8895762436293</v>
      </c>
      <c r="N562">
        <v>0.58437109295581002</v>
      </c>
      <c r="O562">
        <v>24.4977465434267</v>
      </c>
      <c r="P562">
        <v>10.8936891147818</v>
      </c>
      <c r="Q562">
        <v>6.8669783368456999E-2</v>
      </c>
    </row>
    <row r="563" spans="1:17" hidden="1" x14ac:dyDescent="0.3">
      <c r="A563" t="s">
        <v>1253</v>
      </c>
      <c r="B563" t="s">
        <v>1254</v>
      </c>
      <c r="C563" t="s">
        <v>3185</v>
      </c>
      <c r="D563" t="s">
        <v>57</v>
      </c>
      <c r="E563">
        <v>9693.1787906399895</v>
      </c>
      <c r="F563">
        <v>142.32</v>
      </c>
      <c r="G563">
        <v>182.009182310748</v>
      </c>
      <c r="H563">
        <v>27.517814354818</v>
      </c>
      <c r="I563">
        <v>191.79666538536901</v>
      </c>
      <c r="J563">
        <v>-3.99374747185907</v>
      </c>
      <c r="K563">
        <v>115.802004955388</v>
      </c>
      <c r="L563">
        <v>78.6368264582254</v>
      </c>
      <c r="M563">
        <v>51.585840305222703</v>
      </c>
      <c r="N563">
        <v>1.17788074414647</v>
      </c>
      <c r="O563">
        <v>8.5792580101180498</v>
      </c>
      <c r="P563">
        <v>379.191919191919</v>
      </c>
      <c r="Q563">
        <v>0.114948610108351</v>
      </c>
    </row>
    <row r="564" spans="1:17" hidden="1" x14ac:dyDescent="0.3">
      <c r="A564" t="s">
        <v>1255</v>
      </c>
      <c r="B564" t="s">
        <v>1256</v>
      </c>
      <c r="C564" t="s">
        <v>3185</v>
      </c>
      <c r="D564" t="s">
        <v>95</v>
      </c>
      <c r="E564">
        <v>9591.9028099999996</v>
      </c>
      <c r="F564">
        <v>142.30000000000001</v>
      </c>
      <c r="G564">
        <v>-22.586321867972298</v>
      </c>
      <c r="H564">
        <v>-2.0537614908514201</v>
      </c>
      <c r="I564">
        <v>-6.4246987882116597</v>
      </c>
      <c r="J564">
        <v>-0.63847168995355497</v>
      </c>
      <c r="K564">
        <v>139.14187003305699</v>
      </c>
      <c r="L564">
        <v>136.65312430824599</v>
      </c>
      <c r="M564">
        <v>19.599037825510401</v>
      </c>
      <c r="N564">
        <v>1.0031616057018899</v>
      </c>
      <c r="O564">
        <v>1.4054813773717501</v>
      </c>
      <c r="P564">
        <v>12.936507936507899</v>
      </c>
      <c r="Q564">
        <v>-1.3388827299693999E-2</v>
      </c>
    </row>
    <row r="565" spans="1:17" x14ac:dyDescent="0.3">
      <c r="A565" t="s">
        <v>1257</v>
      </c>
      <c r="B565" t="s">
        <v>1258</v>
      </c>
      <c r="C565" t="s">
        <v>3170</v>
      </c>
      <c r="D565" t="s">
        <v>543</v>
      </c>
      <c r="E565">
        <v>9553.787589775</v>
      </c>
      <c r="F565">
        <v>285.55</v>
      </c>
      <c r="G565">
        <v>-15.7982662463541</v>
      </c>
      <c r="H565">
        <v>17.490496109064001</v>
      </c>
      <c r="I565">
        <v>17.927283532498301</v>
      </c>
      <c r="J565">
        <v>2.8172477292177098</v>
      </c>
      <c r="K565">
        <v>259.42016300379601</v>
      </c>
      <c r="L565">
        <v>234.08168561553401</v>
      </c>
      <c r="M565">
        <v>65.133087198817904</v>
      </c>
      <c r="N565">
        <v>0.94179226741204902</v>
      </c>
      <c r="O565">
        <v>3.71213447732445</v>
      </c>
      <c r="P565">
        <v>41.641865079364997</v>
      </c>
      <c r="Q565">
        <v>4.4444485841744999E-2</v>
      </c>
    </row>
    <row r="566" spans="1:17" hidden="1" x14ac:dyDescent="0.3">
      <c r="A566" t="s">
        <v>1259</v>
      </c>
      <c r="B566" t="s">
        <v>1260</v>
      </c>
      <c r="C566" t="s">
        <v>3185</v>
      </c>
      <c r="D566" t="s">
        <v>261</v>
      </c>
      <c r="E566">
        <v>9526.6631128999998</v>
      </c>
      <c r="F566">
        <v>6131.9</v>
      </c>
      <c r="G566">
        <v>-6.2563635343198003</v>
      </c>
      <c r="H566">
        <v>-3.7884322298578001</v>
      </c>
      <c r="I566">
        <v>7.9191667309073699</v>
      </c>
      <c r="J566">
        <v>-1.31257797224804</v>
      </c>
      <c r="K566">
        <v>6137.7533827245097</v>
      </c>
      <c r="L566">
        <v>5704.9585453589198</v>
      </c>
      <c r="M566">
        <v>53.219457109536201</v>
      </c>
      <c r="N566">
        <v>0.487130645436958</v>
      </c>
      <c r="O566">
        <v>14.1408046445636</v>
      </c>
      <c r="P566">
        <v>32.725108225108201</v>
      </c>
      <c r="Q566">
        <v>0.109056616986055</v>
      </c>
    </row>
    <row r="567" spans="1:17" hidden="1" x14ac:dyDescent="0.3">
      <c r="A567" t="s">
        <v>1261</v>
      </c>
      <c r="B567" t="s">
        <v>1262</v>
      </c>
      <c r="C567" t="s">
        <v>3185</v>
      </c>
      <c r="D567" t="s">
        <v>60</v>
      </c>
      <c r="E567">
        <v>9498.9649197300005</v>
      </c>
      <c r="F567">
        <v>7064.2</v>
      </c>
      <c r="G567">
        <v>61.808844831625201</v>
      </c>
      <c r="H567">
        <v>-15.8331690487332</v>
      </c>
      <c r="I567">
        <v>-12.4816843959238</v>
      </c>
      <c r="J567">
        <v>-7.4024744823170501</v>
      </c>
      <c r="K567">
        <v>8164.7889694589803</v>
      </c>
      <c r="L567">
        <v>7099.0875859867501</v>
      </c>
      <c r="M567">
        <v>23.936272497429499</v>
      </c>
      <c r="N567">
        <v>1.1354812631756099</v>
      </c>
      <c r="O567">
        <v>45.492058548738697</v>
      </c>
      <c r="P567">
        <v>122.046897592254</v>
      </c>
      <c r="Q567">
        <v>0.133895434314561</v>
      </c>
    </row>
    <row r="568" spans="1:17" hidden="1" x14ac:dyDescent="0.3">
      <c r="A568" t="s">
        <v>1263</v>
      </c>
      <c r="B568" t="s">
        <v>1264</v>
      </c>
      <c r="C568" t="s">
        <v>3185</v>
      </c>
      <c r="D568" t="s">
        <v>338</v>
      </c>
      <c r="E568">
        <v>9435.9825347999995</v>
      </c>
      <c r="F568">
        <v>535.4</v>
      </c>
      <c r="G568">
        <v>-21.708182606616901</v>
      </c>
      <c r="H568">
        <v>13.8999163989191</v>
      </c>
      <c r="I568">
        <v>4.2505777755687104</v>
      </c>
      <c r="J568">
        <v>7.7606920264261703</v>
      </c>
      <c r="K568">
        <v>491.96076041304599</v>
      </c>
      <c r="L568">
        <v>480.38659129909098</v>
      </c>
      <c r="N568">
        <v>0.70976096551115597</v>
      </c>
      <c r="O568">
        <v>9.8244303324617199</v>
      </c>
      <c r="P568">
        <v>34.810524990557703</v>
      </c>
    </row>
    <row r="569" spans="1:17" x14ac:dyDescent="0.3">
      <c r="A569" t="s">
        <v>1265</v>
      </c>
      <c r="B569" t="s">
        <v>1266</v>
      </c>
      <c r="C569" t="s">
        <v>3174</v>
      </c>
      <c r="D569" t="s">
        <v>279</v>
      </c>
      <c r="E569">
        <v>9421.2374973499991</v>
      </c>
      <c r="F569">
        <v>918.05</v>
      </c>
      <c r="G569">
        <v>64.205447504365196</v>
      </c>
      <c r="H569">
        <v>7.7443002923493101</v>
      </c>
      <c r="I569">
        <v>35.860990767926097</v>
      </c>
      <c r="J569">
        <v>-1.35085662301261</v>
      </c>
      <c r="K569">
        <v>854.80665896677306</v>
      </c>
      <c r="L569">
        <v>730.85387846912602</v>
      </c>
      <c r="M569">
        <v>54.269270651988997</v>
      </c>
      <c r="N569">
        <v>0.85446994578488</v>
      </c>
      <c r="O569">
        <v>5.9855127716355199</v>
      </c>
      <c r="P569">
        <v>102.66004415011</v>
      </c>
      <c r="Q569">
        <v>2.5854954039286001E-2</v>
      </c>
    </row>
    <row r="570" spans="1:17" x14ac:dyDescent="0.3">
      <c r="A570" t="s">
        <v>1267</v>
      </c>
      <c r="B570" t="s">
        <v>1268</v>
      </c>
      <c r="C570" t="s">
        <v>3178</v>
      </c>
      <c r="D570" t="s">
        <v>75</v>
      </c>
      <c r="E570">
        <v>9417.7237323099998</v>
      </c>
      <c r="F570">
        <v>787.2</v>
      </c>
      <c r="G570">
        <v>-4.32191856653637</v>
      </c>
      <c r="H570">
        <v>-3.6515942190420798</v>
      </c>
      <c r="I570">
        <v>-19.706976152417401</v>
      </c>
      <c r="J570">
        <v>-2.0057435066985901E-2</v>
      </c>
      <c r="K570">
        <v>811.04146555617103</v>
      </c>
      <c r="L570">
        <v>814.57836744070596</v>
      </c>
      <c r="M570">
        <v>56.198747524005</v>
      </c>
      <c r="N570">
        <v>0.48556670906108801</v>
      </c>
      <c r="O570">
        <v>27.019817073170699</v>
      </c>
      <c r="P570">
        <v>25.3602993868938</v>
      </c>
      <c r="Q570">
        <v>-1.9606574379000001E-4</v>
      </c>
    </row>
    <row r="571" spans="1:17" hidden="1" x14ac:dyDescent="0.3">
      <c r="A571" t="s">
        <v>1269</v>
      </c>
      <c r="B571" t="s">
        <v>1270</v>
      </c>
      <c r="C571" t="s">
        <v>3182</v>
      </c>
      <c r="D571" t="s">
        <v>239</v>
      </c>
      <c r="E571">
        <v>9324.4835158200003</v>
      </c>
      <c r="F571">
        <v>1534.8</v>
      </c>
      <c r="G571">
        <v>100.82900877928201</v>
      </c>
      <c r="H571">
        <v>-6.6782185046773597</v>
      </c>
      <c r="I571">
        <v>9.5373559976515505</v>
      </c>
      <c r="J571">
        <v>-0.13116415337724899</v>
      </c>
      <c r="K571">
        <v>1595.9638230990599</v>
      </c>
      <c r="M571">
        <v>52.449070377947599</v>
      </c>
      <c r="N571">
        <v>1.0031038501613601</v>
      </c>
      <c r="O571">
        <v>35.5225436538962</v>
      </c>
      <c r="P571">
        <v>138.91656288916499</v>
      </c>
    </row>
    <row r="572" spans="1:17" x14ac:dyDescent="0.3">
      <c r="A572" t="s">
        <v>1271</v>
      </c>
      <c r="B572" t="s">
        <v>1272</v>
      </c>
      <c r="C572" t="s">
        <v>3187</v>
      </c>
      <c r="D572" t="s">
        <v>1218</v>
      </c>
      <c r="E572">
        <v>9285.3864150110003</v>
      </c>
      <c r="F572">
        <v>91.58</v>
      </c>
      <c r="G572">
        <v>12.733196120476</v>
      </c>
      <c r="H572">
        <v>-9.9574472885457599</v>
      </c>
      <c r="I572">
        <v>-16.466549285611698</v>
      </c>
      <c r="J572">
        <v>-2.6436005125490798</v>
      </c>
      <c r="K572">
        <v>91.168986820396597</v>
      </c>
      <c r="L572">
        <v>87.741277812999897</v>
      </c>
      <c r="M572">
        <v>32.969710671772802</v>
      </c>
      <c r="N572">
        <v>0.59425057711807405</v>
      </c>
      <c r="O572">
        <v>48.176457741865001</v>
      </c>
      <c r="P572">
        <v>45.828025477707001</v>
      </c>
      <c r="Q572">
        <v>5.4795653135940002E-2</v>
      </c>
    </row>
    <row r="573" spans="1:17" hidden="1" x14ac:dyDescent="0.3">
      <c r="A573" t="s">
        <v>1273</v>
      </c>
      <c r="B573" t="s">
        <v>1274</v>
      </c>
      <c r="C573" t="s">
        <v>3185</v>
      </c>
      <c r="D573" t="s">
        <v>211</v>
      </c>
      <c r="E573">
        <v>9278.4797359799995</v>
      </c>
      <c r="F573">
        <v>12168.7</v>
      </c>
      <c r="G573">
        <v>47.034377469068197</v>
      </c>
      <c r="H573">
        <v>-0.18390544180910601</v>
      </c>
      <c r="I573">
        <v>33.366992715590499</v>
      </c>
      <c r="J573">
        <v>-4.2614638440191799</v>
      </c>
      <c r="K573">
        <v>11728.639425023401</v>
      </c>
      <c r="L573">
        <v>10200.256873493299</v>
      </c>
      <c r="M573">
        <v>40.112370640155099</v>
      </c>
      <c r="N573">
        <v>0.74364249672437299</v>
      </c>
      <c r="O573">
        <v>6.8150254341055199</v>
      </c>
      <c r="P573">
        <v>88.808378588052705</v>
      </c>
      <c r="Q573">
        <v>0.134476598844812</v>
      </c>
    </row>
    <row r="574" spans="1:17" x14ac:dyDescent="0.3">
      <c r="A574" t="s">
        <v>1275</v>
      </c>
      <c r="B574" t="s">
        <v>1276</v>
      </c>
      <c r="C574" t="s">
        <v>3181</v>
      </c>
      <c r="D574" t="s">
        <v>258</v>
      </c>
      <c r="E574">
        <v>9210.8721115200005</v>
      </c>
      <c r="F574">
        <v>567.25</v>
      </c>
      <c r="G574">
        <v>34.575654745318701</v>
      </c>
      <c r="H574">
        <v>-2.7825610143000898</v>
      </c>
      <c r="I574">
        <v>31.355761377828401</v>
      </c>
      <c r="J574">
        <v>5.5669491374358904</v>
      </c>
      <c r="K574">
        <v>536.36883302210504</v>
      </c>
      <c r="L574">
        <v>459.25678554865499</v>
      </c>
      <c r="M574">
        <v>68.361401046575807</v>
      </c>
      <c r="N574">
        <v>0.88154287176107904</v>
      </c>
      <c r="O574">
        <v>6.1084178052005198</v>
      </c>
      <c r="P574">
        <v>64.874291527394206</v>
      </c>
      <c r="Q574">
        <v>0.12096959258395</v>
      </c>
    </row>
    <row r="575" spans="1:17" x14ac:dyDescent="0.3">
      <c r="A575" t="s">
        <v>1277</v>
      </c>
      <c r="B575" t="s">
        <v>1278</v>
      </c>
      <c r="C575" t="s">
        <v>3172</v>
      </c>
      <c r="D575" t="s">
        <v>372</v>
      </c>
      <c r="E575">
        <v>9195.8987968500005</v>
      </c>
      <c r="F575">
        <v>687.6</v>
      </c>
      <c r="G575">
        <v>28.443385239155599</v>
      </c>
      <c r="H575">
        <v>-7.2866932876905803</v>
      </c>
      <c r="I575">
        <v>19.962888142193201</v>
      </c>
      <c r="J575">
        <v>0.162229509455148</v>
      </c>
      <c r="K575">
        <v>663.68965183560897</v>
      </c>
      <c r="L575">
        <v>569.63948460638699</v>
      </c>
      <c r="M575">
        <v>46.445796652025997</v>
      </c>
      <c r="N575">
        <v>0.24135509168785299</v>
      </c>
      <c r="O575">
        <v>15.3286794648051</v>
      </c>
      <c r="P575">
        <v>78.180875874578902</v>
      </c>
      <c r="Q575">
        <v>8.0861729844099997E-4</v>
      </c>
    </row>
    <row r="576" spans="1:17" x14ac:dyDescent="0.3">
      <c r="A576" t="s">
        <v>1279</v>
      </c>
      <c r="B576" t="s">
        <v>1280</v>
      </c>
      <c r="C576" t="s">
        <v>3170</v>
      </c>
      <c r="D576" t="s">
        <v>543</v>
      </c>
      <c r="E576">
        <v>9120.5923550000007</v>
      </c>
      <c r="F576">
        <v>460</v>
      </c>
      <c r="G576">
        <v>96.378374435884595</v>
      </c>
      <c r="H576">
        <v>12.892075754714799</v>
      </c>
      <c r="I576">
        <v>68.668078632368804</v>
      </c>
      <c r="J576">
        <v>-9.3207952511847394E-2</v>
      </c>
      <c r="K576">
        <v>416.36995603580903</v>
      </c>
      <c r="L576">
        <v>334.94156305919199</v>
      </c>
      <c r="M576">
        <v>66.735582034460094</v>
      </c>
      <c r="N576">
        <v>1.0384555155848001</v>
      </c>
      <c r="O576">
        <v>1.6195652173913</v>
      </c>
      <c r="P576">
        <v>137.72609819121399</v>
      </c>
      <c r="Q576">
        <v>0.33933354574348401</v>
      </c>
    </row>
    <row r="577" spans="1:17" hidden="1" x14ac:dyDescent="0.3">
      <c r="A577" t="s">
        <v>1281</v>
      </c>
      <c r="B577" t="s">
        <v>1282</v>
      </c>
      <c r="C577" t="s">
        <v>3185</v>
      </c>
      <c r="D577" t="s">
        <v>127</v>
      </c>
      <c r="E577">
        <v>9119.2133162749997</v>
      </c>
      <c r="F577">
        <v>380.1</v>
      </c>
      <c r="G577">
        <v>277.36555501431002</v>
      </c>
      <c r="H577">
        <v>6.1173077032669196</v>
      </c>
      <c r="I577">
        <v>81.633646096136999</v>
      </c>
      <c r="J577">
        <v>-0.453301556849317</v>
      </c>
      <c r="K577">
        <v>349.79063082252901</v>
      </c>
      <c r="L577">
        <v>266.10223517645801</v>
      </c>
      <c r="M577">
        <v>59.363712876082097</v>
      </c>
      <c r="N577">
        <v>0.52182443349155005</v>
      </c>
      <c r="O577">
        <v>4.6698237305972103</v>
      </c>
      <c r="P577">
        <v>382.666666666666</v>
      </c>
      <c r="Q577">
        <v>0.156270498834195</v>
      </c>
    </row>
    <row r="578" spans="1:17" hidden="1" x14ac:dyDescent="0.3">
      <c r="A578" t="s">
        <v>1283</v>
      </c>
      <c r="B578" t="s">
        <v>1284</v>
      </c>
      <c r="C578" t="s">
        <v>3185</v>
      </c>
      <c r="D578" t="s">
        <v>135</v>
      </c>
      <c r="E578">
        <v>9116.7000000000007</v>
      </c>
      <c r="F578">
        <v>4571</v>
      </c>
      <c r="G578">
        <v>-30.932735218965199</v>
      </c>
      <c r="H578">
        <v>0.47125704924221401</v>
      </c>
      <c r="I578">
        <v>-21.384488022976601</v>
      </c>
      <c r="J578">
        <v>-5.4931684410889501</v>
      </c>
      <c r="K578">
        <v>4639.7723043292799</v>
      </c>
      <c r="L578">
        <v>4763.51687806465</v>
      </c>
      <c r="M578">
        <v>42.110784419258998</v>
      </c>
      <c r="N578">
        <v>1.7327055414704799</v>
      </c>
      <c r="O578">
        <v>52.570553489389603</v>
      </c>
      <c r="P578">
        <v>8.80095209758999</v>
      </c>
      <c r="Q578">
        <v>3.7306382995371E-2</v>
      </c>
    </row>
    <row r="579" spans="1:17" x14ac:dyDescent="0.3">
      <c r="A579" t="s">
        <v>1285</v>
      </c>
      <c r="B579" t="s">
        <v>1286</v>
      </c>
      <c r="C579" t="s">
        <v>3181</v>
      </c>
      <c r="D579" t="s">
        <v>417</v>
      </c>
      <c r="E579">
        <v>9110.4464043999997</v>
      </c>
      <c r="F579">
        <v>206.8</v>
      </c>
      <c r="G579">
        <v>-32.828532925260497</v>
      </c>
      <c r="H579">
        <v>5.8689086469811196</v>
      </c>
      <c r="I579">
        <v>24.0947489345983</v>
      </c>
      <c r="J579">
        <v>0.52149232063548401</v>
      </c>
      <c r="K579">
        <v>193.383671312834</v>
      </c>
      <c r="L579">
        <v>192.259004278227</v>
      </c>
      <c r="M579">
        <v>58.525524270061098</v>
      </c>
      <c r="N579">
        <v>1.8525499636899301</v>
      </c>
      <c r="O579">
        <v>11.774661508704</v>
      </c>
      <c r="P579">
        <v>42.620689655172399</v>
      </c>
    </row>
    <row r="580" spans="1:17" x14ac:dyDescent="0.3">
      <c r="A580" t="s">
        <v>1287</v>
      </c>
      <c r="B580" t="s">
        <v>1288</v>
      </c>
      <c r="C580" t="s">
        <v>3176</v>
      </c>
      <c r="D580" t="s">
        <v>206</v>
      </c>
      <c r="E580">
        <v>9097.1452769999996</v>
      </c>
      <c r="F580">
        <v>468.2</v>
      </c>
      <c r="G580">
        <v>25.273817084186302</v>
      </c>
      <c r="H580">
        <v>9.5286393691353304</v>
      </c>
      <c r="I580">
        <v>70.572171133094301</v>
      </c>
      <c r="J580">
        <v>0.19520623002215101</v>
      </c>
      <c r="K580">
        <v>418.26379621682202</v>
      </c>
      <c r="L580">
        <v>334.499150198682</v>
      </c>
      <c r="M580">
        <v>64.949529069875496</v>
      </c>
      <c r="N580">
        <v>0.65666584854402499</v>
      </c>
      <c r="O580">
        <v>2.14651858180265</v>
      </c>
      <c r="P580">
        <v>95.002082465639305</v>
      </c>
    </row>
    <row r="581" spans="1:17" x14ac:dyDescent="0.3">
      <c r="A581" t="s">
        <v>1289</v>
      </c>
      <c r="B581" t="s">
        <v>1290</v>
      </c>
      <c r="C581" t="s">
        <v>3170</v>
      </c>
      <c r="D581" t="s">
        <v>132</v>
      </c>
      <c r="E581">
        <v>9004.3251738550007</v>
      </c>
      <c r="F581">
        <v>86.36</v>
      </c>
      <c r="G581">
        <v>-24.8807815585503</v>
      </c>
      <c r="H581">
        <v>-4.5314098505889699</v>
      </c>
      <c r="I581">
        <v>-7.0377994174137299</v>
      </c>
      <c r="J581">
        <v>-0.10666110063486101</v>
      </c>
      <c r="K581">
        <v>83.823213628471294</v>
      </c>
      <c r="L581">
        <v>84.803904895335506</v>
      </c>
      <c r="M581">
        <v>47.468268874044703</v>
      </c>
      <c r="N581">
        <v>0.96257124987437803</v>
      </c>
      <c r="O581">
        <v>13.478462251042099</v>
      </c>
      <c r="P581">
        <v>19.281767955801101</v>
      </c>
    </row>
    <row r="582" spans="1:17" hidden="1" x14ac:dyDescent="0.3">
      <c r="A582" t="s">
        <v>1291</v>
      </c>
      <c r="B582" t="s">
        <v>1292</v>
      </c>
      <c r="C582" t="s">
        <v>3185</v>
      </c>
      <c r="D582" t="s">
        <v>135</v>
      </c>
      <c r="E582">
        <v>8982.6984121000005</v>
      </c>
      <c r="F582">
        <v>710.8</v>
      </c>
      <c r="G582">
        <v>-4.1327247207168902</v>
      </c>
      <c r="H582">
        <v>-4.3783207070814898</v>
      </c>
      <c r="I582">
        <v>5.0938334235779896</v>
      </c>
      <c r="J582">
        <v>1.48021217916083</v>
      </c>
      <c r="K582">
        <v>713.08105749533399</v>
      </c>
      <c r="L582">
        <v>670.35405595258999</v>
      </c>
      <c r="M582">
        <v>48.633081346270998</v>
      </c>
      <c r="N582">
        <v>0.53271587276036902</v>
      </c>
      <c r="O582">
        <v>11.191615081598201</v>
      </c>
      <c r="P582">
        <v>37.220077220077201</v>
      </c>
    </row>
    <row r="583" spans="1:17" x14ac:dyDescent="0.3">
      <c r="A583" t="s">
        <v>1293</v>
      </c>
      <c r="B583" t="s">
        <v>1294</v>
      </c>
      <c r="C583" t="s">
        <v>3174</v>
      </c>
      <c r="D583" t="s">
        <v>279</v>
      </c>
      <c r="E583">
        <v>8979.92237312</v>
      </c>
      <c r="F583">
        <v>1367.65</v>
      </c>
      <c r="G583">
        <v>3.1011887509060698</v>
      </c>
      <c r="H583">
        <v>-1.0755080371383401</v>
      </c>
      <c r="I583">
        <v>5.9496077276479404</v>
      </c>
      <c r="J583">
        <v>0.491323683986788</v>
      </c>
      <c r="K583">
        <v>1321.7807398465</v>
      </c>
      <c r="L583">
        <v>1226.4159843346199</v>
      </c>
      <c r="M583">
        <v>66.5340541177886</v>
      </c>
      <c r="N583">
        <v>1.04340681070428</v>
      </c>
      <c r="O583">
        <v>20.9337184221109</v>
      </c>
      <c r="P583">
        <v>39.9989763537721</v>
      </c>
    </row>
    <row r="584" spans="1:17" x14ac:dyDescent="0.3">
      <c r="A584" t="s">
        <v>1295</v>
      </c>
      <c r="B584" t="s">
        <v>1296</v>
      </c>
      <c r="C584" t="s">
        <v>3182</v>
      </c>
      <c r="D584" t="s">
        <v>438</v>
      </c>
      <c r="E584">
        <v>8975.2698989599994</v>
      </c>
      <c r="F584">
        <v>675.35</v>
      </c>
      <c r="G584">
        <v>-7.7755708873990601</v>
      </c>
      <c r="H584">
        <v>11.8902745256408</v>
      </c>
      <c r="I584">
        <v>-37.836592226560299</v>
      </c>
      <c r="J584">
        <v>-1.07215933274099</v>
      </c>
      <c r="K584">
        <v>661.62535255413104</v>
      </c>
      <c r="L584">
        <v>719.30243390915598</v>
      </c>
      <c r="M584">
        <v>54.655997947710297</v>
      </c>
      <c r="N584">
        <v>0.63087880283701503</v>
      </c>
      <c r="O584">
        <v>62.434293329384701</v>
      </c>
      <c r="P584">
        <v>21.2913074712643</v>
      </c>
      <c r="Q584">
        <v>0.15725645232228</v>
      </c>
    </row>
    <row r="585" spans="1:17" x14ac:dyDescent="0.3">
      <c r="A585" t="s">
        <v>1297</v>
      </c>
      <c r="B585" t="s">
        <v>1298</v>
      </c>
      <c r="C585" t="s">
        <v>3184</v>
      </c>
      <c r="D585" t="s">
        <v>383</v>
      </c>
      <c r="E585">
        <v>8874.0945931000006</v>
      </c>
      <c r="F585">
        <v>223.38</v>
      </c>
      <c r="G585">
        <v>3.97386281127755</v>
      </c>
      <c r="H585">
        <v>-4.8935939255646801</v>
      </c>
      <c r="I585">
        <v>-5.4893090268180798</v>
      </c>
      <c r="J585">
        <v>-4.2468766780095502</v>
      </c>
      <c r="K585">
        <v>232.43821075048899</v>
      </c>
      <c r="L585">
        <v>225.29441813954199</v>
      </c>
      <c r="M585">
        <v>35.728393040576897</v>
      </c>
      <c r="N585">
        <v>0.402651751096124</v>
      </c>
      <c r="O585">
        <v>44.260900707314804</v>
      </c>
      <c r="P585">
        <v>34.566265060240902</v>
      </c>
      <c r="Q585">
        <v>6.9658875064660994E-2</v>
      </c>
    </row>
    <row r="586" spans="1:17" x14ac:dyDescent="0.3">
      <c r="A586" t="s">
        <v>1299</v>
      </c>
      <c r="B586" t="s">
        <v>1300</v>
      </c>
      <c r="C586" t="s">
        <v>3187</v>
      </c>
      <c r="D586" t="s">
        <v>1218</v>
      </c>
      <c r="E586">
        <v>8868.9557141999994</v>
      </c>
      <c r="F586">
        <v>693.8</v>
      </c>
      <c r="G586">
        <v>92.809948431199103</v>
      </c>
      <c r="H586">
        <v>-6.9584117199249</v>
      </c>
      <c r="I586">
        <v>32.092185468343096</v>
      </c>
      <c r="J586">
        <v>-3.16577420722908</v>
      </c>
      <c r="K586">
        <v>656.48806462567802</v>
      </c>
      <c r="L586">
        <v>503.409919516446</v>
      </c>
      <c r="M586">
        <v>38.172742038696597</v>
      </c>
      <c r="N586">
        <v>0.56525743544021101</v>
      </c>
      <c r="O586">
        <v>13.1377918708561</v>
      </c>
      <c r="P586">
        <v>143.09740714786199</v>
      </c>
      <c r="Q586">
        <v>0.18841077910359</v>
      </c>
    </row>
    <row r="587" spans="1:17" x14ac:dyDescent="0.3">
      <c r="A587" t="s">
        <v>1301</v>
      </c>
      <c r="B587" t="s">
        <v>1302</v>
      </c>
      <c r="C587" t="s">
        <v>3182</v>
      </c>
      <c r="D587" t="s">
        <v>261</v>
      </c>
      <c r="E587">
        <v>8841.9504037839997</v>
      </c>
      <c r="F587">
        <v>82.55</v>
      </c>
      <c r="G587">
        <v>71.801730428345607</v>
      </c>
      <c r="H587">
        <v>-2.67712537097702</v>
      </c>
      <c r="I587">
        <v>61.319189311092003</v>
      </c>
      <c r="J587">
        <v>0.55040701690796801</v>
      </c>
      <c r="K587">
        <v>77.621151276826197</v>
      </c>
      <c r="L587">
        <v>63.721925448791602</v>
      </c>
      <c r="M587">
        <v>49.170823866415901</v>
      </c>
      <c r="N587">
        <v>0.55395046922297697</v>
      </c>
      <c r="O587">
        <v>13.1435493640218</v>
      </c>
      <c r="P587">
        <v>109.059031491757</v>
      </c>
      <c r="Q587">
        <v>0.22917350414572399</v>
      </c>
    </row>
    <row r="588" spans="1:17" x14ac:dyDescent="0.3">
      <c r="A588" t="s">
        <v>1303</v>
      </c>
      <c r="B588" t="s">
        <v>1304</v>
      </c>
      <c r="C588" t="s">
        <v>3169</v>
      </c>
      <c r="D588" t="s">
        <v>258</v>
      </c>
      <c r="E588">
        <v>8802.3807464000001</v>
      </c>
      <c r="F588">
        <v>742.25</v>
      </c>
      <c r="G588">
        <v>4.5781342010268897</v>
      </c>
      <c r="H588">
        <v>-0.55423247374472195</v>
      </c>
      <c r="I588">
        <v>-14.4434102186102</v>
      </c>
      <c r="J588">
        <v>-0.45737384469766301</v>
      </c>
      <c r="K588">
        <v>754.65161691189201</v>
      </c>
      <c r="L588">
        <v>717.43109073618302</v>
      </c>
      <c r="M588">
        <v>51.941069213718897</v>
      </c>
      <c r="N588">
        <v>0.98559267133753903</v>
      </c>
      <c r="O588">
        <v>24.176490400808301</v>
      </c>
      <c r="P588">
        <v>40.564340498058897</v>
      </c>
      <c r="Q588">
        <v>8.1157308517079002E-2</v>
      </c>
    </row>
    <row r="589" spans="1:17" x14ac:dyDescent="0.3">
      <c r="A589" t="s">
        <v>1305</v>
      </c>
      <c r="B589" t="s">
        <v>1306</v>
      </c>
      <c r="C589" t="s">
        <v>3182</v>
      </c>
      <c r="D589" t="s">
        <v>984</v>
      </c>
      <c r="E589">
        <v>8742.5363366399997</v>
      </c>
      <c r="F589">
        <v>917.7</v>
      </c>
      <c r="G589">
        <v>90.984478267862102</v>
      </c>
      <c r="H589">
        <v>6.1921560163566296</v>
      </c>
      <c r="I589">
        <v>48.865766167387903</v>
      </c>
      <c r="J589">
        <v>4.9530799769870697</v>
      </c>
      <c r="K589">
        <v>879.43616032054604</v>
      </c>
      <c r="L589">
        <v>742.88174026917204</v>
      </c>
      <c r="M589">
        <v>64.463628191758303</v>
      </c>
      <c r="N589">
        <v>0.68176183250376199</v>
      </c>
      <c r="O589">
        <v>15.3971886237332</v>
      </c>
      <c r="P589">
        <v>126.592592592592</v>
      </c>
      <c r="Q589">
        <v>0.17209600248840101</v>
      </c>
    </row>
    <row r="590" spans="1:17" x14ac:dyDescent="0.3">
      <c r="A590" t="s">
        <v>1307</v>
      </c>
      <c r="B590" t="s">
        <v>1308</v>
      </c>
      <c r="C590" t="s">
        <v>3184</v>
      </c>
      <c r="D590" t="s">
        <v>282</v>
      </c>
      <c r="E590">
        <v>8739.5903294250002</v>
      </c>
      <c r="F590">
        <v>699.6</v>
      </c>
      <c r="G590">
        <v>-9.9968685962622192</v>
      </c>
      <c r="H590">
        <v>-6.3862807327151296</v>
      </c>
      <c r="I590">
        <v>-1.3911632958598401</v>
      </c>
      <c r="J590">
        <v>-2.9384959118536398</v>
      </c>
      <c r="K590">
        <v>723.04873891038301</v>
      </c>
      <c r="L590">
        <v>673.19331837782102</v>
      </c>
      <c r="M590">
        <v>38.863474925808603</v>
      </c>
      <c r="N590">
        <v>0.50818543024812401</v>
      </c>
      <c r="O590">
        <v>19.739851343624899</v>
      </c>
      <c r="P590">
        <v>37.163023233016297</v>
      </c>
    </row>
    <row r="591" spans="1:17" x14ac:dyDescent="0.3">
      <c r="A591" t="s">
        <v>1309</v>
      </c>
      <c r="B591" t="s">
        <v>1310</v>
      </c>
      <c r="C591" t="s">
        <v>3180</v>
      </c>
      <c r="D591" t="s">
        <v>81</v>
      </c>
      <c r="E591">
        <v>8736.7421868099991</v>
      </c>
      <c r="F591">
        <v>296.14999999999998</v>
      </c>
      <c r="G591">
        <v>-69.4395485025277</v>
      </c>
      <c r="H591">
        <v>-1.74956813716338</v>
      </c>
      <c r="I591">
        <v>-14.2177503182071</v>
      </c>
      <c r="J591">
        <v>-0.51037664566217</v>
      </c>
      <c r="K591">
        <v>296.11442411419301</v>
      </c>
      <c r="L591">
        <v>335.73493894723902</v>
      </c>
      <c r="M591">
        <v>56.957041730783899</v>
      </c>
      <c r="N591">
        <v>0.41923667487533101</v>
      </c>
      <c r="O591">
        <v>78.963363160560505</v>
      </c>
      <c r="P591">
        <v>13.467432950191499</v>
      </c>
      <c r="Q591">
        <v>-8.9854824433218003E-2</v>
      </c>
    </row>
    <row r="592" spans="1:17" x14ac:dyDescent="0.3">
      <c r="A592" t="s">
        <v>1311</v>
      </c>
      <c r="B592" t="s">
        <v>1312</v>
      </c>
      <c r="C592" t="s">
        <v>3189</v>
      </c>
      <c r="D592" t="s">
        <v>1313</v>
      </c>
      <c r="E592">
        <v>8725.00609626</v>
      </c>
      <c r="F592">
        <v>1402.95</v>
      </c>
      <c r="G592">
        <v>170.42746655805601</v>
      </c>
      <c r="H592">
        <v>2.7903195789304598</v>
      </c>
      <c r="I592">
        <v>83.9818679075414</v>
      </c>
      <c r="J592">
        <v>4.4136897386296701</v>
      </c>
      <c r="K592">
        <v>1284.0750696037501</v>
      </c>
      <c r="L592">
        <v>992.00772361959605</v>
      </c>
      <c r="M592">
        <v>75.422513597291498</v>
      </c>
      <c r="N592">
        <v>0.75890373895956598</v>
      </c>
      <c r="O592">
        <v>2.95805267472111</v>
      </c>
      <c r="P592">
        <v>222.183947640372</v>
      </c>
      <c r="Q592">
        <v>0.162512091700933</v>
      </c>
    </row>
    <row r="593" spans="1:17" x14ac:dyDescent="0.3">
      <c r="A593" t="s">
        <v>1314</v>
      </c>
      <c r="B593" t="s">
        <v>1315</v>
      </c>
      <c r="C593" t="s">
        <v>3174</v>
      </c>
      <c r="D593" t="s">
        <v>54</v>
      </c>
      <c r="E593">
        <v>8701.8930451249998</v>
      </c>
      <c r="F593">
        <v>522.04999999999995</v>
      </c>
      <c r="G593">
        <v>0.57231467388035195</v>
      </c>
      <c r="H593">
        <v>4.4947242015582196</v>
      </c>
      <c r="I593">
        <v>29.014137804388799</v>
      </c>
      <c r="J593">
        <v>-4.5467020431080698</v>
      </c>
      <c r="K593">
        <v>468.44648999094102</v>
      </c>
      <c r="L593">
        <v>403.88760248275599</v>
      </c>
      <c r="M593">
        <v>55.740322284761902</v>
      </c>
      <c r="N593">
        <v>0.838359980261001</v>
      </c>
      <c r="O593">
        <v>3.1510391724930602</v>
      </c>
      <c r="P593">
        <v>63.395931142409999</v>
      </c>
    </row>
    <row r="594" spans="1:17" hidden="1" x14ac:dyDescent="0.3">
      <c r="A594" t="s">
        <v>1316</v>
      </c>
      <c r="B594" t="s">
        <v>1317</v>
      </c>
      <c r="C594" t="s">
        <v>3185</v>
      </c>
      <c r="D594" t="s">
        <v>412</v>
      </c>
      <c r="E594">
        <v>8700.7757131500002</v>
      </c>
      <c r="F594">
        <v>383.1</v>
      </c>
      <c r="G594">
        <v>202.28683873429401</v>
      </c>
      <c r="H594">
        <v>34.972761756124598</v>
      </c>
      <c r="I594">
        <v>90.543421968040207</v>
      </c>
      <c r="J594">
        <v>-2.2735801509735998</v>
      </c>
      <c r="K594">
        <v>329.66026710632002</v>
      </c>
      <c r="L594">
        <v>248.726531934061</v>
      </c>
      <c r="M594">
        <v>60.947185712015397</v>
      </c>
      <c r="N594">
        <v>1.26194854698285</v>
      </c>
      <c r="O594">
        <v>13.025319759853801</v>
      </c>
      <c r="P594">
        <v>239.627659574468</v>
      </c>
      <c r="Q594">
        <v>0.176440560612345</v>
      </c>
    </row>
    <row r="595" spans="1:17" x14ac:dyDescent="0.3">
      <c r="A595" t="s">
        <v>1318</v>
      </c>
      <c r="B595" t="s">
        <v>1319</v>
      </c>
      <c r="C595" t="s">
        <v>3170</v>
      </c>
      <c r="D595" t="s">
        <v>234</v>
      </c>
      <c r="E595">
        <v>8700.1473892800004</v>
      </c>
      <c r="F595">
        <v>7779.55</v>
      </c>
      <c r="G595">
        <v>39.527832687298499</v>
      </c>
      <c r="H595">
        <v>15.391226897049799</v>
      </c>
      <c r="I595">
        <v>3.43276745204806</v>
      </c>
      <c r="J595">
        <v>2.9684181487250099</v>
      </c>
      <c r="K595">
        <v>7172.2397111974497</v>
      </c>
      <c r="L595">
        <v>6468.9381059686102</v>
      </c>
      <c r="M595">
        <v>77.705624481776596</v>
      </c>
      <c r="N595">
        <v>0.889472668382433</v>
      </c>
      <c r="O595">
        <v>6.0472649446304798</v>
      </c>
      <c r="P595">
        <v>76.407029478458</v>
      </c>
      <c r="Q595">
        <v>4.5388007562114002E-2</v>
      </c>
    </row>
    <row r="596" spans="1:17" hidden="1" x14ac:dyDescent="0.3">
      <c r="A596" t="s">
        <v>1320</v>
      </c>
      <c r="B596" t="s">
        <v>1321</v>
      </c>
      <c r="C596" t="s">
        <v>3185</v>
      </c>
      <c r="D596" t="s">
        <v>417</v>
      </c>
      <c r="E596">
        <v>8662.9490442000006</v>
      </c>
      <c r="F596">
        <v>1112.4000000000001</v>
      </c>
      <c r="G596">
        <v>16.859952594007801</v>
      </c>
      <c r="H596">
        <v>5.5132556085562499</v>
      </c>
      <c r="I596">
        <v>25.882295020291899</v>
      </c>
      <c r="J596">
        <v>1.3014949140901899</v>
      </c>
      <c r="K596">
        <v>1032.92537291746</v>
      </c>
      <c r="L596">
        <v>917.74392147146796</v>
      </c>
      <c r="M596">
        <v>57.909531565483498</v>
      </c>
      <c r="N596">
        <v>0.42183399605912703</v>
      </c>
      <c r="O596">
        <v>11.2909025530384</v>
      </c>
      <c r="P596">
        <v>46.822411403682402</v>
      </c>
      <c r="Q596">
        <v>0.10370562417264401</v>
      </c>
    </row>
    <row r="597" spans="1:17" hidden="1" x14ac:dyDescent="0.3">
      <c r="A597" t="s">
        <v>1322</v>
      </c>
      <c r="B597" t="s">
        <v>1323</v>
      </c>
      <c r="C597" t="s">
        <v>3185</v>
      </c>
      <c r="D597" t="s">
        <v>754</v>
      </c>
      <c r="E597">
        <v>8642.3479203879997</v>
      </c>
      <c r="F597">
        <v>535.85</v>
      </c>
      <c r="G597">
        <v>-11.424327006362301</v>
      </c>
      <c r="H597">
        <v>1.3050755745865801</v>
      </c>
      <c r="I597">
        <v>-2.5214001741603198</v>
      </c>
      <c r="J597">
        <v>2.6171198237795199</v>
      </c>
      <c r="K597">
        <v>524.16759291313394</v>
      </c>
      <c r="L597">
        <v>500.20454782056697</v>
      </c>
      <c r="M597">
        <v>73.886051750125603</v>
      </c>
      <c r="N597">
        <v>0.73081099238892799</v>
      </c>
      <c r="O597">
        <v>3.0885509004385301</v>
      </c>
      <c r="P597">
        <v>24.868920839838701</v>
      </c>
      <c r="Q597">
        <v>-1.0545973830429E-2</v>
      </c>
    </row>
    <row r="598" spans="1:17" hidden="1" x14ac:dyDescent="0.3">
      <c r="A598" t="s">
        <v>1324</v>
      </c>
      <c r="B598" t="s">
        <v>1325</v>
      </c>
      <c r="C598" t="s">
        <v>3185</v>
      </c>
      <c r="D598" t="s">
        <v>54</v>
      </c>
      <c r="E598">
        <v>8640.2273217300008</v>
      </c>
      <c r="F598">
        <v>5158.45</v>
      </c>
      <c r="G598">
        <v>-20.951554993069799</v>
      </c>
      <c r="H598">
        <v>1.8168105451126</v>
      </c>
      <c r="I598">
        <v>-10.0171515833658</v>
      </c>
      <c r="J598">
        <v>-3.2265119427920999</v>
      </c>
      <c r="K598">
        <v>5194.41313808614</v>
      </c>
      <c r="L598">
        <v>5058.1432165804399</v>
      </c>
      <c r="M598">
        <v>42.738277998530599</v>
      </c>
      <c r="N598">
        <v>1.16462500351239</v>
      </c>
      <c r="O598">
        <v>9.3904176642208608</v>
      </c>
      <c r="P598">
        <v>11.2562142109973</v>
      </c>
      <c r="Q598">
        <v>-6.2618292791344995E-2</v>
      </c>
    </row>
    <row r="599" spans="1:17" x14ac:dyDescent="0.3">
      <c r="A599" t="s">
        <v>1326</v>
      </c>
      <c r="B599" t="s">
        <v>1327</v>
      </c>
      <c r="C599" t="s">
        <v>3174</v>
      </c>
      <c r="D599" t="s">
        <v>54</v>
      </c>
      <c r="E599">
        <v>8633.4703127800003</v>
      </c>
      <c r="F599">
        <v>894.7</v>
      </c>
      <c r="G599">
        <v>123.33688830484201</v>
      </c>
      <c r="H599">
        <v>25.5533607703121</v>
      </c>
      <c r="I599">
        <v>79.432107260934799</v>
      </c>
      <c r="J599">
        <v>6.5245442229705803</v>
      </c>
      <c r="K599">
        <v>725.60134356619301</v>
      </c>
      <c r="L599">
        <v>553.38450566429594</v>
      </c>
      <c r="M599">
        <v>77.6121250184015</v>
      </c>
      <c r="N599">
        <v>1.0216866820149</v>
      </c>
      <c r="O599">
        <v>3.27484072873589</v>
      </c>
      <c r="P599">
        <v>201.44878706199401</v>
      </c>
      <c r="Q599">
        <v>3.6515787910725003E-2</v>
      </c>
    </row>
    <row r="600" spans="1:17" hidden="1" x14ac:dyDescent="0.3">
      <c r="A600" t="s">
        <v>1328</v>
      </c>
      <c r="B600" t="s">
        <v>1329</v>
      </c>
      <c r="C600" t="s">
        <v>3185</v>
      </c>
      <c r="D600" t="s">
        <v>261</v>
      </c>
      <c r="E600">
        <v>8628.1158149999992</v>
      </c>
      <c r="F600">
        <v>4290.1000000000004</v>
      </c>
      <c r="G600">
        <v>373.429297714109</v>
      </c>
      <c r="H600">
        <v>-7.4133500447821197</v>
      </c>
      <c r="I600">
        <v>204.040547685831</v>
      </c>
      <c r="J600">
        <v>-1.6660866061675099</v>
      </c>
      <c r="K600">
        <v>4185.7476626302696</v>
      </c>
      <c r="L600">
        <v>2791.5797518367899</v>
      </c>
      <c r="M600">
        <v>39.174091984623402</v>
      </c>
      <c r="N600">
        <v>0.40221926739055502</v>
      </c>
      <c r="O600">
        <v>18.306100090906899</v>
      </c>
      <c r="P600">
        <v>427.557796360059</v>
      </c>
      <c r="Q600">
        <v>0.16012090566104001</v>
      </c>
    </row>
    <row r="601" spans="1:17" hidden="1" x14ac:dyDescent="0.3">
      <c r="A601" t="s">
        <v>1330</v>
      </c>
      <c r="B601" t="s">
        <v>1331</v>
      </c>
      <c r="C601" t="s">
        <v>3185</v>
      </c>
      <c r="D601" t="s">
        <v>258</v>
      </c>
      <c r="E601">
        <v>8604.6042325500002</v>
      </c>
      <c r="F601">
        <v>503.75</v>
      </c>
      <c r="G601">
        <v>136.38703758537699</v>
      </c>
      <c r="H601">
        <v>-2.97227093755395</v>
      </c>
      <c r="I601">
        <v>103.52557971445501</v>
      </c>
      <c r="J601">
        <v>-1.5688268040818301</v>
      </c>
      <c r="K601">
        <v>477.31919701168698</v>
      </c>
      <c r="L601">
        <v>344.687525864299</v>
      </c>
      <c r="M601">
        <v>43.464354008414404</v>
      </c>
      <c r="N601">
        <v>0.19261507251323101</v>
      </c>
      <c r="O601">
        <v>15.9305210918114</v>
      </c>
      <c r="P601">
        <v>185.16841211434999</v>
      </c>
      <c r="Q601">
        <v>6.9429241877102005E-2</v>
      </c>
    </row>
    <row r="602" spans="1:17" x14ac:dyDescent="0.3">
      <c r="A602" t="s">
        <v>1332</v>
      </c>
      <c r="B602" t="s">
        <v>1333</v>
      </c>
      <c r="C602" t="s">
        <v>3176</v>
      </c>
      <c r="D602" t="s">
        <v>206</v>
      </c>
      <c r="E602">
        <v>8591.9432039999992</v>
      </c>
      <c r="F602">
        <v>562.35</v>
      </c>
      <c r="G602">
        <v>-6.8573642104112196</v>
      </c>
      <c r="H602">
        <v>1.96439020643481</v>
      </c>
      <c r="I602">
        <v>-9.3493126394360304E-2</v>
      </c>
      <c r="J602">
        <v>-2.3334049476626002</v>
      </c>
      <c r="K602">
        <v>583.30453905246895</v>
      </c>
      <c r="L602">
        <v>548.782678006163</v>
      </c>
      <c r="M602">
        <v>46.717956907442598</v>
      </c>
      <c r="N602">
        <v>0.44605357031272502</v>
      </c>
      <c r="O602">
        <v>25.8646750244509</v>
      </c>
      <c r="P602">
        <v>29.872979214780599</v>
      </c>
      <c r="Q602">
        <v>5.8877384086971997E-2</v>
      </c>
    </row>
    <row r="603" spans="1:17" x14ac:dyDescent="0.3">
      <c r="A603" t="s">
        <v>1334</v>
      </c>
      <c r="B603" t="s">
        <v>1335</v>
      </c>
      <c r="C603" t="s">
        <v>3184</v>
      </c>
      <c r="D603" t="s">
        <v>467</v>
      </c>
      <c r="E603">
        <v>8590.0779331800004</v>
      </c>
      <c r="F603">
        <v>309.05</v>
      </c>
      <c r="G603">
        <v>-19.342502053016901</v>
      </c>
      <c r="H603">
        <v>11.774298199116901</v>
      </c>
      <c r="I603">
        <v>19.550809509483599</v>
      </c>
      <c r="J603">
        <v>-1.2761644912683601</v>
      </c>
      <c r="K603">
        <v>282.085032930549</v>
      </c>
      <c r="L603">
        <v>267.44241695162998</v>
      </c>
      <c r="M603">
        <v>60.326080185939503</v>
      </c>
      <c r="N603">
        <v>1.2262921949927801</v>
      </c>
      <c r="O603">
        <v>5.3227633069082598</v>
      </c>
      <c r="P603">
        <v>40.477272727272698</v>
      </c>
      <c r="Q603">
        <v>-0.103329234793548</v>
      </c>
    </row>
    <row r="604" spans="1:17" x14ac:dyDescent="0.3">
      <c r="A604" t="s">
        <v>1336</v>
      </c>
      <c r="B604" t="s">
        <v>1337</v>
      </c>
      <c r="C604" t="s">
        <v>3183</v>
      </c>
      <c r="D604" t="s">
        <v>135</v>
      </c>
      <c r="E604">
        <v>8577.5122645449992</v>
      </c>
      <c r="F604">
        <v>580.75</v>
      </c>
      <c r="G604">
        <v>8.4126652394041308</v>
      </c>
      <c r="H604">
        <v>-4.1119005235924098</v>
      </c>
      <c r="I604">
        <v>32.778865620148302</v>
      </c>
      <c r="J604">
        <v>-1.21856020265883</v>
      </c>
      <c r="K604">
        <v>573.11003494769295</v>
      </c>
      <c r="L604">
        <v>505.73911843960701</v>
      </c>
      <c r="M604">
        <v>54.651234751242598</v>
      </c>
      <c r="N604">
        <v>0.61585261835788596</v>
      </c>
      <c r="O604">
        <v>20.361601377528999</v>
      </c>
      <c r="P604">
        <v>52.808840941981302</v>
      </c>
      <c r="Q604">
        <v>2.0874694199980001E-2</v>
      </c>
    </row>
    <row r="605" spans="1:17" hidden="1" x14ac:dyDescent="0.3">
      <c r="A605" t="s">
        <v>1338</v>
      </c>
      <c r="B605" t="s">
        <v>1339</v>
      </c>
      <c r="C605" t="s">
        <v>3185</v>
      </c>
      <c r="D605" t="s">
        <v>121</v>
      </c>
      <c r="E605">
        <v>8558.3958996250003</v>
      </c>
      <c r="F605">
        <v>2732.75</v>
      </c>
      <c r="G605">
        <v>-37.563903678029497</v>
      </c>
      <c r="H605">
        <v>-4.1075198375259196</v>
      </c>
      <c r="I605">
        <v>-6.1077107303554898</v>
      </c>
      <c r="J605">
        <v>-4.4600222381797696</v>
      </c>
      <c r="K605">
        <v>2755.80001133727</v>
      </c>
      <c r="L605">
        <v>2711.3675851898702</v>
      </c>
      <c r="M605">
        <v>31.4722387567905</v>
      </c>
      <c r="N605">
        <v>0.63267445016354895</v>
      </c>
      <c r="O605">
        <v>28.0761138047754</v>
      </c>
      <c r="P605">
        <v>16.3367390378884</v>
      </c>
      <c r="Q605">
        <v>-2.7011536077209998E-3</v>
      </c>
    </row>
    <row r="606" spans="1:17" hidden="1" x14ac:dyDescent="0.3">
      <c r="A606" t="s">
        <v>1340</v>
      </c>
      <c r="B606" t="s">
        <v>1341</v>
      </c>
      <c r="C606" t="s">
        <v>3179</v>
      </c>
      <c r="D606" t="s">
        <v>291</v>
      </c>
      <c r="E606">
        <v>8557.4416886399995</v>
      </c>
      <c r="F606">
        <v>376.35</v>
      </c>
      <c r="G606">
        <v>-31.973746570810999</v>
      </c>
      <c r="H606">
        <v>-5.8687289587673401</v>
      </c>
      <c r="I606">
        <v>-33.318442239360799</v>
      </c>
      <c r="J606">
        <v>-4.31582419125019</v>
      </c>
      <c r="K606">
        <v>407.40655714371002</v>
      </c>
      <c r="M606">
        <v>37.000374031744698</v>
      </c>
      <c r="N606">
        <v>0.75361873343831898</v>
      </c>
      <c r="O606">
        <v>43.0184668526637</v>
      </c>
      <c r="P606">
        <v>3.1095890410959002</v>
      </c>
    </row>
    <row r="607" spans="1:17" x14ac:dyDescent="0.3">
      <c r="A607" t="s">
        <v>1342</v>
      </c>
      <c r="B607" t="s">
        <v>1343</v>
      </c>
      <c r="C607" t="s">
        <v>3183</v>
      </c>
      <c r="D607" t="s">
        <v>135</v>
      </c>
      <c r="E607">
        <v>8532.0535527600005</v>
      </c>
      <c r="F607">
        <v>546.25</v>
      </c>
      <c r="G607">
        <v>-29.369348601116201</v>
      </c>
      <c r="H607">
        <v>-9.4916925902289702</v>
      </c>
      <c r="I607">
        <v>-15.056571469069</v>
      </c>
      <c r="J607">
        <v>-2.3457503659549399</v>
      </c>
      <c r="K607">
        <v>577.68718394388895</v>
      </c>
      <c r="L607">
        <v>572.83207307860505</v>
      </c>
      <c r="M607">
        <v>40.579038822491498</v>
      </c>
      <c r="N607">
        <v>0.66552754172492301</v>
      </c>
      <c r="O607">
        <v>24.265446224256198</v>
      </c>
      <c r="P607">
        <v>14.999999999999901</v>
      </c>
      <c r="Q607">
        <v>7.3999944888073002E-2</v>
      </c>
    </row>
    <row r="608" spans="1:17" x14ac:dyDescent="0.3">
      <c r="A608" t="s">
        <v>1344</v>
      </c>
      <c r="B608" t="s">
        <v>1345</v>
      </c>
      <c r="C608" t="s">
        <v>3184</v>
      </c>
      <c r="D608" t="s">
        <v>282</v>
      </c>
      <c r="E608">
        <v>8507.8103520799996</v>
      </c>
      <c r="F608">
        <v>2010.6</v>
      </c>
      <c r="G608">
        <v>73.992289613521507</v>
      </c>
      <c r="H608">
        <v>6.3574677840844203</v>
      </c>
      <c r="I608">
        <v>78.049984941088496</v>
      </c>
      <c r="J608">
        <v>10.075350767940201</v>
      </c>
      <c r="K608">
        <v>1794.5416862095999</v>
      </c>
      <c r="L608">
        <v>1416.7106159699699</v>
      </c>
      <c r="M608">
        <v>59.329861859178301</v>
      </c>
      <c r="N608">
        <v>0.92087539859955403</v>
      </c>
      <c r="O608">
        <v>8.3582015318810399</v>
      </c>
      <c r="P608">
        <v>130.54695562435401</v>
      </c>
      <c r="Q608">
        <v>9.4960353005778E-2</v>
      </c>
    </row>
    <row r="609" spans="1:17" x14ac:dyDescent="0.3">
      <c r="A609" t="s">
        <v>1346</v>
      </c>
      <c r="B609" t="s">
        <v>1347</v>
      </c>
      <c r="C609" t="s">
        <v>3179</v>
      </c>
      <c r="D609" t="s">
        <v>291</v>
      </c>
      <c r="E609">
        <v>8505.4211326650002</v>
      </c>
      <c r="F609">
        <v>418.35</v>
      </c>
      <c r="G609">
        <v>-22.667864686988601</v>
      </c>
      <c r="H609">
        <v>-0.44342425684527997</v>
      </c>
      <c r="I609">
        <v>-4.7007398022023299</v>
      </c>
      <c r="J609">
        <v>-2.51161090284271</v>
      </c>
      <c r="K609">
        <v>425.80877740772797</v>
      </c>
      <c r="L609">
        <v>410.74074529454401</v>
      </c>
      <c r="M609">
        <v>47.649023494784501</v>
      </c>
      <c r="N609">
        <v>0.723172271979026</v>
      </c>
      <c r="O609">
        <v>20.712322218238299</v>
      </c>
      <c r="P609">
        <v>20.301941049604601</v>
      </c>
      <c r="Q609">
        <v>5.6381517060245002E-2</v>
      </c>
    </row>
    <row r="610" spans="1:17" x14ac:dyDescent="0.3">
      <c r="A610" t="s">
        <v>1348</v>
      </c>
      <c r="B610" t="s">
        <v>1349</v>
      </c>
      <c r="C610" t="s">
        <v>3170</v>
      </c>
      <c r="D610" t="s">
        <v>24</v>
      </c>
      <c r="E610">
        <v>8503.2615940380001</v>
      </c>
      <c r="F610">
        <v>233.76</v>
      </c>
      <c r="G610">
        <v>-28.309736608170901</v>
      </c>
      <c r="H610">
        <v>-0.55512746073001695</v>
      </c>
      <c r="I610">
        <v>-11.5953796206935</v>
      </c>
      <c r="J610">
        <v>0.84049376764900696</v>
      </c>
      <c r="K610">
        <v>224.200914165504</v>
      </c>
      <c r="L610">
        <v>222.41294424169499</v>
      </c>
      <c r="M610">
        <v>53.744273761285797</v>
      </c>
      <c r="N610">
        <v>1.2273969450012601</v>
      </c>
      <c r="O610">
        <v>22.582991101984899</v>
      </c>
      <c r="P610">
        <v>21.75</v>
      </c>
      <c r="Q610">
        <v>0.116180366170006</v>
      </c>
    </row>
    <row r="611" spans="1:17" hidden="1" x14ac:dyDescent="0.3">
      <c r="A611" t="s">
        <v>1350</v>
      </c>
      <c r="B611" t="s">
        <v>1351</v>
      </c>
      <c r="C611" t="s">
        <v>3170</v>
      </c>
      <c r="D611" t="s">
        <v>546</v>
      </c>
      <c r="E611">
        <v>8491.3948965300006</v>
      </c>
      <c r="F611">
        <v>732.9</v>
      </c>
      <c r="G611">
        <v>8.8413924536979795</v>
      </c>
      <c r="H611">
        <v>4.0906900871802296</v>
      </c>
      <c r="I611">
        <v>19.280428460679801</v>
      </c>
      <c r="J611">
        <v>2.1104918289252401</v>
      </c>
      <c r="K611">
        <v>732.40717906508405</v>
      </c>
      <c r="M611">
        <v>70.286388076177303</v>
      </c>
      <c r="N611">
        <v>2.5383216928227701</v>
      </c>
      <c r="O611">
        <v>9.0189657524901001</v>
      </c>
      <c r="P611">
        <v>41.173071366656998</v>
      </c>
    </row>
    <row r="612" spans="1:17" x14ac:dyDescent="0.3">
      <c r="A612" t="s">
        <v>1352</v>
      </c>
      <c r="B612" t="s">
        <v>1353</v>
      </c>
      <c r="C612" t="s">
        <v>3179</v>
      </c>
      <c r="D612" t="s">
        <v>124</v>
      </c>
      <c r="E612">
        <v>8453.1715094499996</v>
      </c>
      <c r="F612">
        <v>689.35</v>
      </c>
      <c r="G612">
        <v>-39.868257248230599</v>
      </c>
      <c r="H612">
        <v>6.6381338510889503</v>
      </c>
      <c r="I612">
        <v>-13.1097251753515</v>
      </c>
      <c r="J612">
        <v>-3.5501765331764701</v>
      </c>
      <c r="K612">
        <v>682.80612219886905</v>
      </c>
      <c r="L612">
        <v>702.42891450316495</v>
      </c>
      <c r="M612">
        <v>56.386614934884797</v>
      </c>
      <c r="N612">
        <v>0.79469797632139005</v>
      </c>
      <c r="O612">
        <v>23.1594980778994</v>
      </c>
      <c r="P612">
        <v>15.1603742064817</v>
      </c>
      <c r="Q612">
        <v>-9.6001054933272004E-2</v>
      </c>
    </row>
    <row r="613" spans="1:17" x14ac:dyDescent="0.3">
      <c r="A613" t="s">
        <v>1354</v>
      </c>
      <c r="B613" t="s">
        <v>1355</v>
      </c>
      <c r="C613" t="s">
        <v>3184</v>
      </c>
      <c r="D613" t="s">
        <v>467</v>
      </c>
      <c r="E613">
        <v>8449.5825478400002</v>
      </c>
      <c r="F613">
        <v>764.65</v>
      </c>
      <c r="G613">
        <v>-44.320699886510397</v>
      </c>
      <c r="H613">
        <v>-4.9630169344142301</v>
      </c>
      <c r="I613">
        <v>-31.355349753450199</v>
      </c>
      <c r="J613">
        <v>-1.0277054119018201</v>
      </c>
      <c r="K613">
        <v>779.36151530808695</v>
      </c>
      <c r="L613">
        <v>834.15804018111396</v>
      </c>
      <c r="M613">
        <v>43.864474449933198</v>
      </c>
      <c r="N613">
        <v>0.34286842028759301</v>
      </c>
      <c r="O613">
        <v>44.680572811090002</v>
      </c>
      <c r="P613">
        <v>6.1424208772903999</v>
      </c>
      <c r="Q613">
        <v>-3.1861660669623003E-2</v>
      </c>
    </row>
    <row r="614" spans="1:17" hidden="1" x14ac:dyDescent="0.3">
      <c r="A614" t="s">
        <v>1356</v>
      </c>
      <c r="B614" t="s">
        <v>1357</v>
      </c>
      <c r="C614" t="s">
        <v>3185</v>
      </c>
      <c r="D614" t="s">
        <v>46</v>
      </c>
      <c r="E614">
        <v>8419.4886370000004</v>
      </c>
      <c r="F614">
        <v>764.05</v>
      </c>
      <c r="G614">
        <v>249.83708079168099</v>
      </c>
      <c r="H614">
        <v>37.56834053483</v>
      </c>
      <c r="I614">
        <v>271.70037293166598</v>
      </c>
      <c r="J614">
        <v>0.54021982945020297</v>
      </c>
      <c r="K614">
        <v>618.22574704324495</v>
      </c>
      <c r="L614">
        <v>388.50844088558898</v>
      </c>
      <c r="M614">
        <v>59.252995097531098</v>
      </c>
      <c r="N614">
        <v>0.70322976628290701</v>
      </c>
      <c r="O614">
        <v>13.4088083240625</v>
      </c>
      <c r="P614">
        <v>394.37075380135798</v>
      </c>
    </row>
    <row r="615" spans="1:17" hidden="1" x14ac:dyDescent="0.3">
      <c r="A615" t="s">
        <v>1358</v>
      </c>
      <c r="B615" t="s">
        <v>1359</v>
      </c>
      <c r="C615" t="s">
        <v>3185</v>
      </c>
      <c r="D615" t="s">
        <v>261</v>
      </c>
      <c r="E615">
        <v>8416.86418065</v>
      </c>
      <c r="F615">
        <v>1328.25</v>
      </c>
      <c r="G615">
        <v>100.54867408938399</v>
      </c>
      <c r="H615">
        <v>-0.418381428403997</v>
      </c>
      <c r="I615">
        <v>84.613743102266696</v>
      </c>
      <c r="J615">
        <v>-1.6937364048302499</v>
      </c>
      <c r="K615">
        <v>1282.41978445002</v>
      </c>
      <c r="L615">
        <v>1039.49889005199</v>
      </c>
      <c r="M615">
        <v>53.359994537517601</v>
      </c>
      <c r="N615">
        <v>0.93006319750682498</v>
      </c>
      <c r="O615">
        <v>9.5238095238095308</v>
      </c>
      <c r="P615">
        <v>145.49487108400299</v>
      </c>
    </row>
    <row r="616" spans="1:17" x14ac:dyDescent="0.3">
      <c r="A616" t="s">
        <v>1360</v>
      </c>
      <c r="B616" t="s">
        <v>1361</v>
      </c>
      <c r="C616" t="s">
        <v>3175</v>
      </c>
      <c r="D616" t="s">
        <v>223</v>
      </c>
      <c r="E616">
        <v>8410.995140858</v>
      </c>
      <c r="F616">
        <v>216.05</v>
      </c>
      <c r="G616">
        <v>-4.2309623602091397</v>
      </c>
      <c r="H616">
        <v>-8.9620601058288294</v>
      </c>
      <c r="I616">
        <v>-30.847333018950199</v>
      </c>
      <c r="J616">
        <v>-1.1548198235665701</v>
      </c>
      <c r="K616">
        <v>208.30631559909</v>
      </c>
      <c r="L616">
        <v>199.984080307455</v>
      </c>
      <c r="M616">
        <v>50.088460785746697</v>
      </c>
      <c r="N616">
        <v>0.86836097060043804</v>
      </c>
      <c r="O616">
        <v>42.559592686877998</v>
      </c>
      <c r="P616">
        <v>49.567324333679402</v>
      </c>
      <c r="Q616">
        <v>7.9117214825012994E-2</v>
      </c>
    </row>
    <row r="617" spans="1:17" x14ac:dyDescent="0.3">
      <c r="A617" t="s">
        <v>1362</v>
      </c>
      <c r="B617" t="s">
        <v>1363</v>
      </c>
      <c r="C617" t="s">
        <v>3178</v>
      </c>
      <c r="D617" t="s">
        <v>75</v>
      </c>
      <c r="E617">
        <v>8408.9735756850005</v>
      </c>
      <c r="F617">
        <v>207.54</v>
      </c>
      <c r="G617">
        <v>3.3574275709335302</v>
      </c>
      <c r="H617">
        <v>-5.4998827600591103</v>
      </c>
      <c r="I617">
        <v>-13.273092810601799</v>
      </c>
      <c r="J617">
        <v>-6.6549479303553696</v>
      </c>
      <c r="K617">
        <v>214.618212012801</v>
      </c>
      <c r="L617">
        <v>202.310677469186</v>
      </c>
      <c r="M617">
        <v>31.2023016664096</v>
      </c>
      <c r="N617">
        <v>0.57836332226809595</v>
      </c>
      <c r="O617">
        <v>23.349715717452</v>
      </c>
      <c r="P617">
        <v>41.183673469387699</v>
      </c>
      <c r="Q617">
        <v>6.7617909219281999E-2</v>
      </c>
    </row>
    <row r="618" spans="1:17" x14ac:dyDescent="0.3">
      <c r="A618" t="s">
        <v>1364</v>
      </c>
      <c r="B618" t="s">
        <v>1365</v>
      </c>
      <c r="C618" t="s">
        <v>3169</v>
      </c>
      <c r="D618" t="s">
        <v>21</v>
      </c>
      <c r="E618">
        <v>8375.6019694999995</v>
      </c>
      <c r="F618">
        <v>2707.7</v>
      </c>
      <c r="G618">
        <v>-11.0738348300168</v>
      </c>
      <c r="H618">
        <v>-3.7292314348368301</v>
      </c>
      <c r="I618">
        <v>-12.3391976543493</v>
      </c>
      <c r="J618">
        <v>-2.10809419893137</v>
      </c>
      <c r="K618">
        <v>2791.93313610013</v>
      </c>
      <c r="L618">
        <v>2653.63071572426</v>
      </c>
      <c r="M618">
        <v>38.344398315701298</v>
      </c>
      <c r="N618">
        <v>1.8279595542073901</v>
      </c>
      <c r="O618">
        <v>16.150238209550501</v>
      </c>
      <c r="P618">
        <v>28.751099593447499</v>
      </c>
      <c r="Q618">
        <v>-2.9898221433067002E-2</v>
      </c>
    </row>
    <row r="619" spans="1:17" hidden="1" x14ac:dyDescent="0.3">
      <c r="A619" t="s">
        <v>1366</v>
      </c>
      <c r="B619" t="s">
        <v>1367</v>
      </c>
      <c r="C619" t="s">
        <v>3185</v>
      </c>
      <c r="D619" t="s">
        <v>754</v>
      </c>
      <c r="E619">
        <v>8375.5088797930002</v>
      </c>
      <c r="F619">
        <v>267.97000000000003</v>
      </c>
      <c r="G619">
        <v>2.0714850789207802</v>
      </c>
      <c r="H619">
        <v>0.53934571150015598</v>
      </c>
      <c r="I619">
        <v>1.05816973543628</v>
      </c>
      <c r="J619">
        <v>0.11679130472223601</v>
      </c>
      <c r="K619">
        <v>259.46660522422599</v>
      </c>
      <c r="L619">
        <v>240.32736241653501</v>
      </c>
      <c r="M619">
        <v>59.785019392106697</v>
      </c>
      <c r="N619">
        <v>0.93814844056802604</v>
      </c>
      <c r="O619">
        <v>1.1867000037317299</v>
      </c>
      <c r="P619">
        <v>36.094464195022802</v>
      </c>
      <c r="Q619">
        <v>1.1816369177710001E-3</v>
      </c>
    </row>
    <row r="620" spans="1:17" hidden="1" x14ac:dyDescent="0.3">
      <c r="A620" t="s">
        <v>1368</v>
      </c>
      <c r="B620" t="s">
        <v>1369</v>
      </c>
      <c r="C620" t="s">
        <v>3185</v>
      </c>
      <c r="D620" t="s">
        <v>1370</v>
      </c>
      <c r="E620">
        <v>8369.7008711939998</v>
      </c>
      <c r="F620">
        <v>1230.3900000000001</v>
      </c>
      <c r="K620">
        <v>1221.0284065276701</v>
      </c>
      <c r="L620">
        <v>1201.49851616978</v>
      </c>
      <c r="M620">
        <v>68.273684852772604</v>
      </c>
      <c r="N620">
        <v>1</v>
      </c>
      <c r="Q620">
        <v>-6.1080809493942997E-2</v>
      </c>
    </row>
    <row r="621" spans="1:17" x14ac:dyDescent="0.3">
      <c r="A621" t="s">
        <v>1371</v>
      </c>
      <c r="B621" t="s">
        <v>1372</v>
      </c>
      <c r="C621" t="s">
        <v>3179</v>
      </c>
      <c r="D621" t="s">
        <v>338</v>
      </c>
      <c r="E621">
        <v>8325.1937121560004</v>
      </c>
      <c r="F621">
        <v>214.01</v>
      </c>
      <c r="G621">
        <v>27.757455933958799</v>
      </c>
      <c r="H621">
        <v>-12.241576071298899</v>
      </c>
      <c r="I621">
        <v>-0.16827281790879101</v>
      </c>
      <c r="J621">
        <v>-1.5484229591454199</v>
      </c>
      <c r="K621">
        <v>220.43578565910801</v>
      </c>
      <c r="L621">
        <v>205.03640795043</v>
      </c>
      <c r="M621">
        <v>45.769621277701397</v>
      </c>
      <c r="N621">
        <v>0.53408682999989698</v>
      </c>
      <c r="O621">
        <v>22.4241857857109</v>
      </c>
      <c r="P621">
        <v>59.708955223880601</v>
      </c>
    </row>
    <row r="622" spans="1:17" x14ac:dyDescent="0.3">
      <c r="A622" t="s">
        <v>1373</v>
      </c>
      <c r="B622" t="s">
        <v>1374</v>
      </c>
      <c r="C622" t="s">
        <v>3189</v>
      </c>
      <c r="D622" t="s">
        <v>1375</v>
      </c>
      <c r="E622">
        <v>8322.3914650000006</v>
      </c>
      <c r="F622">
        <v>656.65</v>
      </c>
      <c r="G622">
        <v>-1.1672994341548</v>
      </c>
      <c r="H622">
        <v>-0.55369654842531901</v>
      </c>
      <c r="I622">
        <v>32.902750287172601</v>
      </c>
      <c r="J622">
        <v>-2.5052639833460102</v>
      </c>
      <c r="K622">
        <v>656.42847158286395</v>
      </c>
      <c r="L622">
        <v>577.462377831975</v>
      </c>
      <c r="M622">
        <v>53.992271165711699</v>
      </c>
      <c r="N622">
        <v>0.495179084120836</v>
      </c>
      <c r="O622">
        <v>17.0181984314322</v>
      </c>
      <c r="P622">
        <v>61.3588892984396</v>
      </c>
      <c r="Q622">
        <v>0.13969634168960299</v>
      </c>
    </row>
    <row r="623" spans="1:17" x14ac:dyDescent="0.3">
      <c r="A623" t="s">
        <v>1376</v>
      </c>
      <c r="B623" t="s">
        <v>1377</v>
      </c>
      <c r="C623" t="s">
        <v>3182</v>
      </c>
      <c r="D623" t="s">
        <v>138</v>
      </c>
      <c r="E623">
        <v>8313.6455670149899</v>
      </c>
      <c r="F623">
        <v>468.15</v>
      </c>
      <c r="G623">
        <v>-38.237763514000498</v>
      </c>
      <c r="H623">
        <v>10.6521198025176</v>
      </c>
      <c r="I623">
        <v>-20.873270150698499</v>
      </c>
      <c r="J623">
        <v>7.4847476405746596</v>
      </c>
      <c r="K623">
        <v>448.00011153536298</v>
      </c>
      <c r="L623">
        <v>476.58218167164898</v>
      </c>
      <c r="M623">
        <v>74.762831491895099</v>
      </c>
      <c r="N623">
        <v>0.98566178752929401</v>
      </c>
      <c r="O623">
        <v>50.635480081170499</v>
      </c>
      <c r="P623">
        <v>21.250971250971201</v>
      </c>
      <c r="Q623">
        <v>3.9475663951341999E-2</v>
      </c>
    </row>
    <row r="624" spans="1:17" hidden="1" x14ac:dyDescent="0.3">
      <c r="A624" t="s">
        <v>1378</v>
      </c>
      <c r="B624" t="s">
        <v>1379</v>
      </c>
      <c r="C624" t="s">
        <v>3185</v>
      </c>
      <c r="D624" t="s">
        <v>1380</v>
      </c>
      <c r="E624">
        <v>8303.7212762599993</v>
      </c>
      <c r="F624">
        <v>2049.6</v>
      </c>
      <c r="G624">
        <v>106.408043686279</v>
      </c>
      <c r="H624">
        <v>6.6755061755283398</v>
      </c>
      <c r="I624">
        <v>73.575258933272195</v>
      </c>
      <c r="J624">
        <v>-0.50571112931039697</v>
      </c>
      <c r="K624">
        <v>1843.6104167461101</v>
      </c>
      <c r="L624">
        <v>1383.6362464102899</v>
      </c>
      <c r="M624">
        <v>53.380017901629799</v>
      </c>
      <c r="N624">
        <v>0.50601534590349495</v>
      </c>
      <c r="O624">
        <v>8.5577673692427805</v>
      </c>
      <c r="P624">
        <v>164.46451612903201</v>
      </c>
    </row>
    <row r="625" spans="1:17" x14ac:dyDescent="0.3">
      <c r="A625" t="s">
        <v>1381</v>
      </c>
      <c r="B625" t="s">
        <v>1382</v>
      </c>
      <c r="C625" t="s">
        <v>3180</v>
      </c>
      <c r="D625" t="s">
        <v>81</v>
      </c>
      <c r="E625">
        <v>8281.97867133</v>
      </c>
      <c r="F625">
        <v>3361.9</v>
      </c>
      <c r="G625">
        <v>70.697344071854701</v>
      </c>
      <c r="H625">
        <v>2.2884580655857598</v>
      </c>
      <c r="I625">
        <v>16.477542621068</v>
      </c>
      <c r="J625">
        <v>-2.6308023239335898</v>
      </c>
      <c r="K625">
        <v>3125.9097263090198</v>
      </c>
      <c r="L625">
        <v>2604.4868811506899</v>
      </c>
      <c r="M625">
        <v>60.594920641415001</v>
      </c>
      <c r="N625">
        <v>0.77725267828024502</v>
      </c>
      <c r="O625">
        <v>4.8499360480680398</v>
      </c>
      <c r="P625">
        <v>116.749943586602</v>
      </c>
      <c r="Q625">
        <v>0.192753199182602</v>
      </c>
    </row>
    <row r="626" spans="1:17" x14ac:dyDescent="0.3">
      <c r="A626" t="s">
        <v>1383</v>
      </c>
      <c r="B626" t="s">
        <v>1384</v>
      </c>
      <c r="C626" t="s">
        <v>3176</v>
      </c>
      <c r="D626" t="s">
        <v>206</v>
      </c>
      <c r="E626">
        <v>8264.4434882000005</v>
      </c>
      <c r="F626">
        <v>1546.35</v>
      </c>
      <c r="G626">
        <v>35.898665962764902</v>
      </c>
      <c r="H626">
        <v>3.7594672230307902</v>
      </c>
      <c r="I626">
        <v>45.159720680876397</v>
      </c>
      <c r="J626">
        <v>8.6317215816662394</v>
      </c>
      <c r="K626">
        <v>1409.5384755232899</v>
      </c>
      <c r="L626">
        <v>1182.1599290582701</v>
      </c>
      <c r="M626">
        <v>71.320497843182196</v>
      </c>
      <c r="N626">
        <v>0.85522425708056904</v>
      </c>
      <c r="O626">
        <v>0.55938176997445399</v>
      </c>
      <c r="P626">
        <v>88.464351005484403</v>
      </c>
      <c r="Q626">
        <v>6.6869092804699007E-2</v>
      </c>
    </row>
    <row r="627" spans="1:17" x14ac:dyDescent="0.3">
      <c r="A627" t="s">
        <v>1385</v>
      </c>
      <c r="B627" t="s">
        <v>1386</v>
      </c>
      <c r="C627" t="s">
        <v>3170</v>
      </c>
      <c r="D627" t="s">
        <v>24</v>
      </c>
      <c r="E627">
        <v>8260.9009018529996</v>
      </c>
      <c r="F627">
        <v>42.71</v>
      </c>
      <c r="G627">
        <v>-38.635322744766199</v>
      </c>
      <c r="H627">
        <v>-2.17689725684192</v>
      </c>
      <c r="I627">
        <v>-24.482580338899101</v>
      </c>
      <c r="J627">
        <v>-2.21364209069672</v>
      </c>
      <c r="K627">
        <v>44.166989470447199</v>
      </c>
      <c r="L627">
        <v>47.481021505698003</v>
      </c>
      <c r="M627">
        <v>43.750724585550898</v>
      </c>
      <c r="N627">
        <v>0.53346639244713001</v>
      </c>
      <c r="O627">
        <v>47.506438773120998</v>
      </c>
      <c r="P627">
        <v>6.7749999999999897</v>
      </c>
      <c r="Q627">
        <v>7.3805103282834003E-2</v>
      </c>
    </row>
    <row r="628" spans="1:17" x14ac:dyDescent="0.3">
      <c r="A628" t="s">
        <v>1387</v>
      </c>
      <c r="B628" t="s">
        <v>1388</v>
      </c>
      <c r="C628" t="s">
        <v>3173</v>
      </c>
      <c r="D628" t="s">
        <v>46</v>
      </c>
      <c r="E628">
        <v>8257.8291628799998</v>
      </c>
      <c r="F628">
        <v>490.35</v>
      </c>
      <c r="G628">
        <v>94.721821045234293</v>
      </c>
      <c r="H628">
        <v>-17.425186481739299</v>
      </c>
      <c r="I628">
        <v>44.101415209990002</v>
      </c>
      <c r="J628">
        <v>-6.6058450321379896</v>
      </c>
      <c r="K628">
        <v>508.99882070170401</v>
      </c>
      <c r="L628">
        <v>407.21019667940197</v>
      </c>
      <c r="M628">
        <v>25.123101486892999</v>
      </c>
      <c r="N628">
        <v>0.44650297133009198</v>
      </c>
      <c r="O628">
        <v>20.312022025084101</v>
      </c>
      <c r="P628">
        <v>160.82446808510599</v>
      </c>
      <c r="Q628">
        <v>0.20846578447128999</v>
      </c>
    </row>
    <row r="629" spans="1:17" x14ac:dyDescent="0.3">
      <c r="A629" t="s">
        <v>1389</v>
      </c>
      <c r="B629" t="s">
        <v>1390</v>
      </c>
      <c r="C629" t="s">
        <v>3183</v>
      </c>
      <c r="D629" t="s">
        <v>135</v>
      </c>
      <c r="E629">
        <v>8242.1590853939997</v>
      </c>
      <c r="F629">
        <v>128.24</v>
      </c>
      <c r="G629">
        <v>41.269430058495701</v>
      </c>
      <c r="H629">
        <v>-6.3761350175291698</v>
      </c>
      <c r="I629">
        <v>-8.8792549849929792</v>
      </c>
      <c r="J629">
        <v>-0.99296843224532305</v>
      </c>
      <c r="K629">
        <v>133.12604925170101</v>
      </c>
      <c r="L629">
        <v>120.95901087351101</v>
      </c>
      <c r="M629">
        <v>46.720984459940397</v>
      </c>
      <c r="N629">
        <v>0.462206503124374</v>
      </c>
      <c r="O629">
        <v>28.165938864628799</v>
      </c>
      <c r="P629">
        <v>85.855072463768096</v>
      </c>
      <c r="Q629">
        <v>1.321177521948E-3</v>
      </c>
    </row>
    <row r="630" spans="1:17" x14ac:dyDescent="0.3">
      <c r="A630" t="s">
        <v>1391</v>
      </c>
      <c r="B630" t="s">
        <v>1392</v>
      </c>
      <c r="C630" t="s">
        <v>3173</v>
      </c>
      <c r="D630" t="s">
        <v>46</v>
      </c>
      <c r="E630">
        <v>8242.1379152699992</v>
      </c>
      <c r="F630">
        <v>556.15</v>
      </c>
      <c r="G630">
        <v>53.635635852325599</v>
      </c>
      <c r="H630">
        <v>5.61001086324511</v>
      </c>
      <c r="I630">
        <v>20.1238303141693</v>
      </c>
      <c r="J630">
        <v>1.7892776113281099</v>
      </c>
      <c r="K630">
        <v>532.13323411625902</v>
      </c>
      <c r="L630">
        <v>459.877369362916</v>
      </c>
      <c r="M630">
        <v>58.510463180548797</v>
      </c>
      <c r="N630">
        <v>0.64254329835645296</v>
      </c>
      <c r="O630">
        <v>5.72687224669603</v>
      </c>
      <c r="P630">
        <v>94.288209606986896</v>
      </c>
      <c r="Q630">
        <v>1.351813961809E-3</v>
      </c>
    </row>
    <row r="631" spans="1:17" x14ac:dyDescent="0.3">
      <c r="A631" t="s">
        <v>1393</v>
      </c>
      <c r="B631" t="s">
        <v>1394</v>
      </c>
      <c r="C631" t="s">
        <v>3182</v>
      </c>
      <c r="D631" t="s">
        <v>1395</v>
      </c>
      <c r="E631">
        <v>8234.2130263910003</v>
      </c>
      <c r="F631">
        <v>250.4</v>
      </c>
      <c r="G631">
        <v>0.78685343982100098</v>
      </c>
      <c r="H631">
        <v>1.71824607282331</v>
      </c>
      <c r="I631">
        <v>17.897724715972</v>
      </c>
      <c r="J631">
        <v>-1.5108864436779199</v>
      </c>
      <c r="K631">
        <v>236.47512658689601</v>
      </c>
      <c r="L631">
        <v>209.828252899604</v>
      </c>
      <c r="M631">
        <v>62.052367198590197</v>
      </c>
      <c r="N631">
        <v>1.07504838385192</v>
      </c>
      <c r="O631">
        <v>7.4281150159744396</v>
      </c>
      <c r="P631">
        <v>47.641509433962199</v>
      </c>
      <c r="Q631">
        <v>-1.976121099056E-2</v>
      </c>
    </row>
    <row r="632" spans="1:17" x14ac:dyDescent="0.3">
      <c r="A632" t="s">
        <v>1396</v>
      </c>
      <c r="B632" t="s">
        <v>1397</v>
      </c>
      <c r="C632" t="s">
        <v>3175</v>
      </c>
      <c r="D632" t="s">
        <v>57</v>
      </c>
      <c r="E632">
        <v>8210.8918599399894</v>
      </c>
      <c r="F632">
        <v>15.43</v>
      </c>
      <c r="G632">
        <v>88.595818947384601</v>
      </c>
      <c r="H632">
        <v>-4.97881294214121</v>
      </c>
      <c r="I632">
        <v>72.912380911457205</v>
      </c>
      <c r="J632">
        <v>-2.5082495583048998</v>
      </c>
      <c r="K632">
        <v>15.809098385666299</v>
      </c>
      <c r="L632">
        <v>12.980018299168099</v>
      </c>
      <c r="M632">
        <v>39.242628032329897</v>
      </c>
      <c r="N632">
        <v>0.39925117469106702</v>
      </c>
      <c r="O632">
        <v>36.746597537265004</v>
      </c>
      <c r="P632">
        <v>146.88</v>
      </c>
      <c r="Q632">
        <v>0.105274161702393</v>
      </c>
    </row>
    <row r="633" spans="1:17" x14ac:dyDescent="0.3">
      <c r="A633" t="s">
        <v>1398</v>
      </c>
      <c r="B633" t="s">
        <v>1399</v>
      </c>
      <c r="C633" t="s">
        <v>3187</v>
      </c>
      <c r="D633" t="s">
        <v>613</v>
      </c>
      <c r="E633">
        <v>8168.9261624000001</v>
      </c>
      <c r="F633">
        <v>47.65</v>
      </c>
      <c r="G633">
        <v>-23.456517724050698</v>
      </c>
      <c r="H633">
        <v>-0.71731432609347801</v>
      </c>
      <c r="I633">
        <v>-22.373360542448498</v>
      </c>
      <c r="J633">
        <v>-3.76886612749994</v>
      </c>
      <c r="K633">
        <v>46.969112142931998</v>
      </c>
      <c r="L633">
        <v>46.734699572857103</v>
      </c>
      <c r="M633">
        <v>42.110316175166801</v>
      </c>
      <c r="N633">
        <v>0.75279584747210404</v>
      </c>
      <c r="O633">
        <v>44.176285414480503</v>
      </c>
      <c r="P633">
        <v>23.285899094437202</v>
      </c>
      <c r="Q633">
        <v>2.3011542137840998E-2</v>
      </c>
    </row>
    <row r="634" spans="1:17" x14ac:dyDescent="0.3">
      <c r="A634" t="s">
        <v>1400</v>
      </c>
      <c r="B634" t="s">
        <v>1401</v>
      </c>
      <c r="C634" t="s">
        <v>625</v>
      </c>
      <c r="D634" t="s">
        <v>625</v>
      </c>
      <c r="E634">
        <v>8107.3544079000003</v>
      </c>
      <c r="F634">
        <v>401.3</v>
      </c>
      <c r="G634">
        <v>37.586295945236998</v>
      </c>
      <c r="H634">
        <v>8.4108453606677394</v>
      </c>
      <c r="I634">
        <v>9.0408593636569403</v>
      </c>
      <c r="J634">
        <v>-3.6637948400637499</v>
      </c>
      <c r="K634">
        <v>399.104798080894</v>
      </c>
      <c r="L634">
        <v>350.24892024413299</v>
      </c>
      <c r="M634">
        <v>48.691032748872601</v>
      </c>
      <c r="N634">
        <v>0.60841728628700198</v>
      </c>
      <c r="O634">
        <v>12.2975330176924</v>
      </c>
      <c r="P634">
        <v>86.4776951672862</v>
      </c>
      <c r="Q634">
        <v>3.8898955694935997E-2</v>
      </c>
    </row>
    <row r="635" spans="1:17" x14ac:dyDescent="0.3">
      <c r="A635" t="s">
        <v>1402</v>
      </c>
      <c r="B635" t="s">
        <v>1403</v>
      </c>
      <c r="C635" t="s">
        <v>3168</v>
      </c>
      <c r="D635" t="s">
        <v>1404</v>
      </c>
      <c r="E635">
        <v>8087.97393027</v>
      </c>
      <c r="F635">
        <v>489.2</v>
      </c>
      <c r="G635">
        <v>57.522674903159299</v>
      </c>
      <c r="H635">
        <v>-6.2279641593411998</v>
      </c>
      <c r="I635">
        <v>20.4044334526148</v>
      </c>
      <c r="J635">
        <v>1.47488895416018</v>
      </c>
      <c r="K635">
        <v>514.08420090732898</v>
      </c>
      <c r="L635">
        <v>463.50516753432902</v>
      </c>
      <c r="M635">
        <v>57.226982693575998</v>
      </c>
      <c r="N635">
        <v>0.75394619032892995</v>
      </c>
      <c r="O635">
        <v>29.762878168438199</v>
      </c>
      <c r="P635">
        <v>105.31617235590301</v>
      </c>
    </row>
    <row r="636" spans="1:17" x14ac:dyDescent="0.3">
      <c r="A636" t="s">
        <v>1405</v>
      </c>
      <c r="B636" t="s">
        <v>1406</v>
      </c>
      <c r="C636" t="s">
        <v>3177</v>
      </c>
      <c r="D636" t="s">
        <v>1404</v>
      </c>
      <c r="E636">
        <v>8083.4500069750002</v>
      </c>
      <c r="F636">
        <v>397</v>
      </c>
      <c r="G636">
        <v>49.218661717451397</v>
      </c>
      <c r="H636">
        <v>-6.4485536531642298</v>
      </c>
      <c r="I636">
        <v>27.4703926878719</v>
      </c>
      <c r="J636">
        <v>-0.41588549771319999</v>
      </c>
      <c r="K636">
        <v>429.73810564398599</v>
      </c>
      <c r="L636">
        <v>389.18974942440798</v>
      </c>
      <c r="M636">
        <v>47.803719190910599</v>
      </c>
      <c r="N636">
        <v>0.56822632656753302</v>
      </c>
      <c r="O636">
        <v>48.110831234256899</v>
      </c>
      <c r="P636">
        <v>91.7411253320453</v>
      </c>
      <c r="Q636">
        <v>8.8323555927811007E-2</v>
      </c>
    </row>
    <row r="637" spans="1:17" hidden="1" x14ac:dyDescent="0.3">
      <c r="A637" t="s">
        <v>1407</v>
      </c>
      <c r="B637" t="s">
        <v>1408</v>
      </c>
      <c r="C637" t="s">
        <v>3185</v>
      </c>
      <c r="D637" t="s">
        <v>166</v>
      </c>
      <c r="E637">
        <v>8042.8203715199998</v>
      </c>
      <c r="F637">
        <v>214.76</v>
      </c>
      <c r="G637">
        <v>194.82757682466399</v>
      </c>
      <c r="H637">
        <v>15.289026339056001</v>
      </c>
      <c r="I637">
        <v>60.270868656530801</v>
      </c>
      <c r="J637">
        <v>13.832345330677001</v>
      </c>
      <c r="K637">
        <v>187.101317369111</v>
      </c>
      <c r="L637">
        <v>145.120303088241</v>
      </c>
      <c r="M637">
        <v>76.128320653226794</v>
      </c>
      <c r="N637">
        <v>0.77026353907532696</v>
      </c>
      <c r="O637">
        <v>4.6051406220897801</v>
      </c>
      <c r="P637">
        <v>255.56291390728401</v>
      </c>
    </row>
    <row r="638" spans="1:17" x14ac:dyDescent="0.3">
      <c r="A638" t="s">
        <v>1409</v>
      </c>
      <c r="B638" t="s">
        <v>1410</v>
      </c>
      <c r="C638" t="s">
        <v>3187</v>
      </c>
      <c r="D638" t="s">
        <v>1411</v>
      </c>
      <c r="E638">
        <v>8034.1932426000003</v>
      </c>
      <c r="F638">
        <v>1065.05</v>
      </c>
      <c r="G638">
        <v>2.1167156241862402</v>
      </c>
      <c r="H638">
        <v>9.6876090382121394</v>
      </c>
      <c r="I638">
        <v>41.504969781119797</v>
      </c>
      <c r="J638">
        <v>11.5591679054408</v>
      </c>
      <c r="K638">
        <v>924.16265419981505</v>
      </c>
      <c r="L638">
        <v>824.07746440266101</v>
      </c>
      <c r="M638">
        <v>82.379971666342897</v>
      </c>
      <c r="N638">
        <v>2.0060716794457201</v>
      </c>
      <c r="O638">
        <v>1.7229238063940699</v>
      </c>
      <c r="P638">
        <v>80.059171597633096</v>
      </c>
      <c r="Q638">
        <v>-4.2849880888819998E-3</v>
      </c>
    </row>
    <row r="639" spans="1:17" x14ac:dyDescent="0.3">
      <c r="A639" t="s">
        <v>1412</v>
      </c>
      <c r="B639" t="s">
        <v>1413</v>
      </c>
      <c r="C639" t="s">
        <v>3173</v>
      </c>
      <c r="D639" t="s">
        <v>46</v>
      </c>
      <c r="E639">
        <v>7998.3441278999999</v>
      </c>
      <c r="F639">
        <v>585.9</v>
      </c>
      <c r="G639">
        <v>72.732261698348907</v>
      </c>
      <c r="H639">
        <v>-0.93166745925678796</v>
      </c>
      <c r="I639">
        <v>74.660611926992601</v>
      </c>
      <c r="J639">
        <v>6.8569401893605102</v>
      </c>
      <c r="K639">
        <v>541.66360561423005</v>
      </c>
      <c r="L639">
        <v>422.90445171669001</v>
      </c>
      <c r="M639">
        <v>57.206578568865602</v>
      </c>
      <c r="N639">
        <v>0.77075129051449598</v>
      </c>
      <c r="O639">
        <v>5.64942823007339</v>
      </c>
      <c r="P639">
        <v>142.86010362694299</v>
      </c>
      <c r="Q639">
        <v>0.202155827479716</v>
      </c>
    </row>
    <row r="640" spans="1:17" x14ac:dyDescent="0.3">
      <c r="A640" t="s">
        <v>1414</v>
      </c>
      <c r="B640" t="s">
        <v>1415</v>
      </c>
      <c r="C640" t="s">
        <v>3182</v>
      </c>
      <c r="D640" t="s">
        <v>211</v>
      </c>
      <c r="E640">
        <v>7986.5680565800003</v>
      </c>
      <c r="F640">
        <v>2139.3000000000002</v>
      </c>
      <c r="G640">
        <v>-1.59881243343053</v>
      </c>
      <c r="H640">
        <v>-0.99282287500828303</v>
      </c>
      <c r="I640">
        <v>-0.55980108135967599</v>
      </c>
      <c r="J640">
        <v>1.56767451761919</v>
      </c>
      <c r="K640">
        <v>2070.0013480217599</v>
      </c>
      <c r="L640">
        <v>1998.9427336274</v>
      </c>
      <c r="M640">
        <v>67.876909060984403</v>
      </c>
      <c r="N640">
        <v>0.67623580999049104</v>
      </c>
      <c r="O640">
        <v>28.2195110550179</v>
      </c>
      <c r="P640">
        <v>46.336958752308597</v>
      </c>
      <c r="Q640">
        <v>-2.1066917587994002E-2</v>
      </c>
    </row>
    <row r="641" spans="1:17" x14ac:dyDescent="0.3">
      <c r="A641" t="s">
        <v>1416</v>
      </c>
      <c r="B641" t="s">
        <v>1417</v>
      </c>
      <c r="C641" t="s">
        <v>3182</v>
      </c>
      <c r="D641" t="s">
        <v>742</v>
      </c>
      <c r="E641">
        <v>7905.3046318950001</v>
      </c>
      <c r="F641">
        <v>229.79</v>
      </c>
      <c r="G641">
        <v>42.142710433465197</v>
      </c>
      <c r="H641">
        <v>-11.700882004274501</v>
      </c>
      <c r="I641">
        <v>22.299266683936601</v>
      </c>
      <c r="J641">
        <v>1.1078318659803601</v>
      </c>
      <c r="K641">
        <v>239.921262126709</v>
      </c>
      <c r="L641">
        <v>201.74188345463901</v>
      </c>
      <c r="M641">
        <v>41.158731067442297</v>
      </c>
      <c r="N641">
        <v>0.31689522056631703</v>
      </c>
      <c r="O641">
        <v>29.0265024587667</v>
      </c>
      <c r="P641">
        <v>107.57904245709101</v>
      </c>
      <c r="Q641">
        <v>0.17447046687053899</v>
      </c>
    </row>
    <row r="642" spans="1:17" x14ac:dyDescent="0.3">
      <c r="A642" t="s">
        <v>1418</v>
      </c>
      <c r="B642" t="s">
        <v>1419</v>
      </c>
      <c r="C642" t="s">
        <v>3180</v>
      </c>
      <c r="D642" t="s">
        <v>206</v>
      </c>
      <c r="E642">
        <v>7851.3271009199998</v>
      </c>
      <c r="F642">
        <v>1951.55</v>
      </c>
      <c r="G642">
        <v>82.922933907116601</v>
      </c>
      <c r="H642">
        <v>-7.7138032312502398</v>
      </c>
      <c r="I642">
        <v>29.9084584428056</v>
      </c>
      <c r="J642">
        <v>-1.05310757013631</v>
      </c>
      <c r="K642">
        <v>1865.6928828059099</v>
      </c>
      <c r="L642">
        <v>1516.2625150121</v>
      </c>
      <c r="M642">
        <v>50.7475108284371</v>
      </c>
      <c r="N642">
        <v>0.44898842761084201</v>
      </c>
      <c r="O642">
        <v>11.2961492147267</v>
      </c>
      <c r="P642">
        <v>129.594117647058</v>
      </c>
      <c r="Q642">
        <v>3.9925563127497003E-2</v>
      </c>
    </row>
    <row r="643" spans="1:17" hidden="1" x14ac:dyDescent="0.3">
      <c r="A643" t="s">
        <v>1420</v>
      </c>
      <c r="B643" t="s">
        <v>1421</v>
      </c>
      <c r="C643" t="s">
        <v>3185</v>
      </c>
      <c r="D643" t="s">
        <v>261</v>
      </c>
      <c r="E643">
        <v>7818.9136572399902</v>
      </c>
      <c r="F643">
        <v>3405.2</v>
      </c>
      <c r="G643">
        <v>36.095917941603297</v>
      </c>
      <c r="H643">
        <v>-12.245092639040299</v>
      </c>
      <c r="I643">
        <v>97.314219277178296</v>
      </c>
      <c r="J643">
        <v>7.2734732024844997E-2</v>
      </c>
      <c r="K643">
        <v>3293.2638152314498</v>
      </c>
      <c r="L643">
        <v>2654.4143323307599</v>
      </c>
      <c r="M643">
        <v>45.084407987605303</v>
      </c>
      <c r="N643">
        <v>0.53740486914566299</v>
      </c>
      <c r="O643">
        <v>15.4998237988958</v>
      </c>
      <c r="P643">
        <v>122.199021207177</v>
      </c>
      <c r="Q643">
        <v>0.138026157700643</v>
      </c>
    </row>
    <row r="644" spans="1:17" hidden="1" x14ac:dyDescent="0.3">
      <c r="A644" t="s">
        <v>1422</v>
      </c>
      <c r="B644" t="s">
        <v>1423</v>
      </c>
      <c r="C644" t="s">
        <v>3185</v>
      </c>
      <c r="D644" t="s">
        <v>1424</v>
      </c>
      <c r="E644">
        <v>7816.1664000000001</v>
      </c>
      <c r="F644">
        <v>3770</v>
      </c>
      <c r="G644">
        <v>773.62232446053099</v>
      </c>
      <c r="H644">
        <v>10.958570748324799</v>
      </c>
      <c r="I644">
        <v>174.74164920414</v>
      </c>
      <c r="J644">
        <v>0.30266332097626802</v>
      </c>
      <c r="K644">
        <v>3318.78519962574</v>
      </c>
      <c r="L644">
        <v>2222.6070745800098</v>
      </c>
      <c r="M644">
        <v>69.011049372861706</v>
      </c>
      <c r="N644">
        <v>0.41513250446750999</v>
      </c>
      <c r="O644">
        <v>4.7745358090185599</v>
      </c>
      <c r="P644">
        <v>938.99683064627197</v>
      </c>
    </row>
    <row r="645" spans="1:17" x14ac:dyDescent="0.3">
      <c r="A645" t="s">
        <v>1425</v>
      </c>
      <c r="B645" t="s">
        <v>1426</v>
      </c>
      <c r="C645" t="s">
        <v>3170</v>
      </c>
      <c r="D645" t="s">
        <v>21</v>
      </c>
      <c r="E645">
        <v>7807.7574856720003</v>
      </c>
      <c r="F645">
        <v>28.01</v>
      </c>
      <c r="G645">
        <v>41.285619974901103</v>
      </c>
      <c r="H645">
        <v>-9.1393186854832305</v>
      </c>
      <c r="I645">
        <v>-35.8227217185066</v>
      </c>
      <c r="J645">
        <v>-3.1608907506892101</v>
      </c>
      <c r="K645">
        <v>29.312493911071201</v>
      </c>
      <c r="L645">
        <v>27.9825937426241</v>
      </c>
      <c r="M645">
        <v>36.740945154272303</v>
      </c>
      <c r="N645">
        <v>0.59822253330692599</v>
      </c>
      <c r="O645">
        <v>44.601189918205499</v>
      </c>
      <c r="P645">
        <v>72.889310344827507</v>
      </c>
      <c r="Q645">
        <v>3.2079562077125E-2</v>
      </c>
    </row>
    <row r="646" spans="1:17" x14ac:dyDescent="0.3">
      <c r="A646" t="s">
        <v>1427</v>
      </c>
      <c r="B646" t="s">
        <v>1428</v>
      </c>
      <c r="C646" t="s">
        <v>3179</v>
      </c>
      <c r="D646" t="s">
        <v>625</v>
      </c>
      <c r="E646">
        <v>7795.3333889199903</v>
      </c>
      <c r="F646">
        <v>590.1</v>
      </c>
      <c r="G646">
        <v>51.311412334381899</v>
      </c>
      <c r="H646">
        <v>20.8920557658194</v>
      </c>
      <c r="I646">
        <v>14.4339568964478</v>
      </c>
      <c r="J646">
        <v>2.7433709183959798</v>
      </c>
      <c r="K646">
        <v>524.30565552359599</v>
      </c>
      <c r="L646">
        <v>468.51823125547401</v>
      </c>
      <c r="M646">
        <v>73.566704579375497</v>
      </c>
      <c r="N646">
        <v>1.42108071084517</v>
      </c>
      <c r="O646">
        <v>1.1438739196746299</v>
      </c>
      <c r="P646">
        <v>97.456918186381102</v>
      </c>
      <c r="Q646">
        <v>9.1137411366610993E-2</v>
      </c>
    </row>
    <row r="647" spans="1:17" hidden="1" x14ac:dyDescent="0.3">
      <c r="A647" t="s">
        <v>1429</v>
      </c>
      <c r="B647" t="s">
        <v>1430</v>
      </c>
      <c r="C647" t="s">
        <v>3185</v>
      </c>
      <c r="D647" t="s">
        <v>625</v>
      </c>
      <c r="E647">
        <v>7785.0231599700001</v>
      </c>
      <c r="F647">
        <v>3870.7</v>
      </c>
      <c r="G647">
        <v>-1.86517022572999</v>
      </c>
      <c r="H647">
        <v>3.4256412735648398</v>
      </c>
      <c r="I647">
        <v>5.7426182872624496</v>
      </c>
      <c r="J647">
        <v>0.51772243458338196</v>
      </c>
      <c r="K647">
        <v>3784.4872162521301</v>
      </c>
      <c r="L647">
        <v>3572.8810613933001</v>
      </c>
      <c r="M647">
        <v>59.725907786549399</v>
      </c>
      <c r="N647">
        <v>1.11396761543587</v>
      </c>
      <c r="O647">
        <v>10.801663781744899</v>
      </c>
      <c r="P647">
        <v>27.891493614841899</v>
      </c>
      <c r="Q647">
        <v>-2.501732240306E-2</v>
      </c>
    </row>
    <row r="648" spans="1:17" x14ac:dyDescent="0.3">
      <c r="A648" t="s">
        <v>1431</v>
      </c>
      <c r="B648" t="s">
        <v>1432</v>
      </c>
      <c r="C648" t="s">
        <v>3173</v>
      </c>
      <c r="D648" t="s">
        <v>46</v>
      </c>
      <c r="E648">
        <v>7769.5521466</v>
      </c>
      <c r="F648">
        <v>1186.8499999999999</v>
      </c>
      <c r="G648">
        <v>41.499336370132802</v>
      </c>
      <c r="H648">
        <v>-12.350489339000299</v>
      </c>
      <c r="I648">
        <v>-1.0063292325175299</v>
      </c>
      <c r="J648">
        <v>-7.5087140777305201</v>
      </c>
      <c r="K648">
        <v>1268.1676357755</v>
      </c>
      <c r="L648">
        <v>1117.97643741151</v>
      </c>
      <c r="M648">
        <v>32.223537611611299</v>
      </c>
      <c r="N648">
        <v>1.05378006363962</v>
      </c>
      <c r="O648">
        <v>29.9616632261869</v>
      </c>
      <c r="P648">
        <v>82.5923076923076</v>
      </c>
      <c r="Q648">
        <v>0.12345082383825499</v>
      </c>
    </row>
    <row r="649" spans="1:17" hidden="1" x14ac:dyDescent="0.3">
      <c r="A649" t="s">
        <v>1433</v>
      </c>
      <c r="B649" t="s">
        <v>1434</v>
      </c>
      <c r="C649" t="s">
        <v>3185</v>
      </c>
      <c r="D649" t="s">
        <v>54</v>
      </c>
      <c r="E649">
        <v>7765.0949755000001</v>
      </c>
      <c r="F649">
        <v>1479.85</v>
      </c>
      <c r="G649">
        <v>154.750795941814</v>
      </c>
      <c r="H649">
        <v>6.35110136898113</v>
      </c>
      <c r="I649">
        <v>27.563634437938301</v>
      </c>
      <c r="J649">
        <v>1.55770861691173</v>
      </c>
      <c r="K649">
        <v>1373.93622052978</v>
      </c>
      <c r="L649">
        <v>1089.3300966537299</v>
      </c>
      <c r="M649">
        <v>68.573447497096595</v>
      </c>
      <c r="N649">
        <v>0.69349940473557303</v>
      </c>
      <c r="O649">
        <v>7.4433219583065897</v>
      </c>
      <c r="P649">
        <v>242.518227057053</v>
      </c>
      <c r="Q649">
        <v>0.12637950810848</v>
      </c>
    </row>
    <row r="650" spans="1:17" x14ac:dyDescent="0.3">
      <c r="A650" t="s">
        <v>1435</v>
      </c>
      <c r="B650" t="s">
        <v>1436</v>
      </c>
      <c r="C650" t="s">
        <v>3184</v>
      </c>
      <c r="D650" t="s">
        <v>438</v>
      </c>
      <c r="E650">
        <v>7752.1124132199902</v>
      </c>
      <c r="F650">
        <v>515.75</v>
      </c>
      <c r="G650">
        <v>-20.044913825954101</v>
      </c>
      <c r="H650">
        <v>-5.0290014803249097</v>
      </c>
      <c r="I650">
        <v>6.23752670708478</v>
      </c>
      <c r="J650">
        <v>-3.4586248949618201</v>
      </c>
      <c r="K650">
        <v>509.93626903918101</v>
      </c>
      <c r="L650">
        <v>496.137817947543</v>
      </c>
      <c r="M650">
        <v>35.330812008503301</v>
      </c>
      <c r="N650">
        <v>0.503771717115998</v>
      </c>
      <c r="O650">
        <v>22.908385845855499</v>
      </c>
      <c r="P650">
        <v>28.041211519364399</v>
      </c>
      <c r="Q650">
        <v>-1.8745786787613999E-2</v>
      </c>
    </row>
    <row r="651" spans="1:17" x14ac:dyDescent="0.3">
      <c r="A651" t="s">
        <v>1437</v>
      </c>
      <c r="B651" t="s">
        <v>1438</v>
      </c>
      <c r="C651" t="s">
        <v>3188</v>
      </c>
      <c r="D651" t="s">
        <v>620</v>
      </c>
      <c r="E651">
        <v>7716.2767691999998</v>
      </c>
      <c r="F651">
        <v>465.2</v>
      </c>
      <c r="G651">
        <v>-6.9453761282117696</v>
      </c>
      <c r="H651">
        <v>-10.5595256101202</v>
      </c>
      <c r="I651">
        <v>21.2039548656244</v>
      </c>
      <c r="J651">
        <v>0.221713647582164</v>
      </c>
      <c r="K651">
        <v>476.29159740380402</v>
      </c>
      <c r="L651">
        <v>435.50164733640599</v>
      </c>
      <c r="M651">
        <v>46.831661573919398</v>
      </c>
      <c r="N651">
        <v>0.32627997501707501</v>
      </c>
      <c r="O651">
        <v>37.306534823731702</v>
      </c>
      <c r="P651">
        <v>45.785020369789997</v>
      </c>
      <c r="Q651">
        <v>6.4322416964816997E-2</v>
      </c>
    </row>
    <row r="652" spans="1:17" x14ac:dyDescent="0.3">
      <c r="A652" t="s">
        <v>1439</v>
      </c>
      <c r="B652" t="s">
        <v>1440</v>
      </c>
      <c r="C652" t="s">
        <v>3180</v>
      </c>
      <c r="D652" t="s">
        <v>1441</v>
      </c>
      <c r="E652">
        <v>7675.6599817599999</v>
      </c>
      <c r="F652">
        <v>292.35000000000002</v>
      </c>
      <c r="G652">
        <v>-37.252853098337297</v>
      </c>
      <c r="H652">
        <v>0.89707772041453604</v>
      </c>
      <c r="I652">
        <v>-17.6456629828381</v>
      </c>
      <c r="J652">
        <v>4.0516243912749301</v>
      </c>
      <c r="K652">
        <v>281.063992254124</v>
      </c>
      <c r="L652">
        <v>284.09286004547801</v>
      </c>
      <c r="M652">
        <v>72.716877880670594</v>
      </c>
      <c r="N652">
        <v>0.76145323064821202</v>
      </c>
      <c r="O652">
        <v>24.833247819394501</v>
      </c>
      <c r="P652">
        <v>16.916616676664599</v>
      </c>
      <c r="Q652">
        <v>7.8700257929416997E-2</v>
      </c>
    </row>
    <row r="653" spans="1:17" x14ac:dyDescent="0.3">
      <c r="A653" t="s">
        <v>1442</v>
      </c>
      <c r="B653" t="s">
        <v>1443</v>
      </c>
      <c r="C653" t="s">
        <v>625</v>
      </c>
      <c r="D653" t="s">
        <v>625</v>
      </c>
      <c r="E653">
        <v>7583.4786348899997</v>
      </c>
      <c r="F653">
        <v>549.15</v>
      </c>
      <c r="G653">
        <v>-1.22826772003763</v>
      </c>
      <c r="H653">
        <v>-6.3064641601279998</v>
      </c>
      <c r="I653">
        <v>0.70617248573658897</v>
      </c>
      <c r="J653">
        <v>0.12802598074055899</v>
      </c>
      <c r="K653">
        <v>545.67050895434602</v>
      </c>
      <c r="L653">
        <v>510.46401443155401</v>
      </c>
      <c r="M653">
        <v>40.5852287588243</v>
      </c>
      <c r="N653">
        <v>0.79838392316773699</v>
      </c>
      <c r="O653">
        <v>21.2783392515706</v>
      </c>
      <c r="P653">
        <v>39.1309855586521</v>
      </c>
      <c r="Q653">
        <v>7.0871730734505006E-2</v>
      </c>
    </row>
    <row r="654" spans="1:17" x14ac:dyDescent="0.3">
      <c r="A654" t="s">
        <v>1444</v>
      </c>
      <c r="B654" t="s">
        <v>1445</v>
      </c>
      <c r="C654" t="s">
        <v>3182</v>
      </c>
      <c r="D654" t="s">
        <v>282</v>
      </c>
      <c r="E654">
        <v>7577.2453030999995</v>
      </c>
      <c r="F654">
        <v>3251.05</v>
      </c>
      <c r="G654">
        <v>127.54647590254</v>
      </c>
      <c r="H654">
        <v>2.2878148321984</v>
      </c>
      <c r="I654">
        <v>75.609376556925895</v>
      </c>
      <c r="J654">
        <v>-5.58452431599558</v>
      </c>
      <c r="K654">
        <v>2917.5450697070401</v>
      </c>
      <c r="L654">
        <v>2144.1425040832501</v>
      </c>
      <c r="M654">
        <v>49.409848407115803</v>
      </c>
      <c r="N654">
        <v>0.78473734913658599</v>
      </c>
      <c r="O654">
        <v>10.4243244490241</v>
      </c>
      <c r="P654">
        <v>169.68477810037299</v>
      </c>
      <c r="Q654">
        <v>0.13295520086029999</v>
      </c>
    </row>
    <row r="655" spans="1:17" x14ac:dyDescent="0.3">
      <c r="A655" t="s">
        <v>1446</v>
      </c>
      <c r="B655" t="s">
        <v>1447</v>
      </c>
      <c r="C655" t="s">
        <v>3176</v>
      </c>
      <c r="D655" t="s">
        <v>206</v>
      </c>
      <c r="E655">
        <v>7564.2898803999997</v>
      </c>
      <c r="F655">
        <v>534.6</v>
      </c>
      <c r="G655">
        <v>43.869962043692603</v>
      </c>
      <c r="H655">
        <v>-3.0713052515478299</v>
      </c>
      <c r="I655">
        <v>46.962859946060902</v>
      </c>
      <c r="J655">
        <v>-0.50525447683317204</v>
      </c>
      <c r="K655">
        <v>501.401675266143</v>
      </c>
      <c r="L655">
        <v>416.63171335377098</v>
      </c>
      <c r="M655">
        <v>52.689740522340998</v>
      </c>
      <c r="N655">
        <v>0.611036257951172</v>
      </c>
      <c r="O655">
        <v>4.6670407781518701</v>
      </c>
      <c r="P655">
        <v>96.869821395691403</v>
      </c>
      <c r="Q655">
        <v>0.14754653146400801</v>
      </c>
    </row>
    <row r="656" spans="1:17" x14ac:dyDescent="0.3">
      <c r="A656" t="s">
        <v>1448</v>
      </c>
      <c r="B656" t="s">
        <v>1449</v>
      </c>
      <c r="C656" t="s">
        <v>3173</v>
      </c>
      <c r="D656" t="s">
        <v>46</v>
      </c>
      <c r="E656">
        <v>7561.1434087839998</v>
      </c>
      <c r="F656">
        <v>44.67</v>
      </c>
      <c r="G656">
        <v>65.390254290605895</v>
      </c>
      <c r="H656">
        <v>-6.82470261803733</v>
      </c>
      <c r="I656">
        <v>16.901412517749598</v>
      </c>
      <c r="J656">
        <v>-4.3697214197767602</v>
      </c>
      <c r="K656">
        <v>47.037003131792098</v>
      </c>
      <c r="L656">
        <v>40.243103324710397</v>
      </c>
      <c r="M656">
        <v>37.904186857186097</v>
      </c>
      <c r="N656">
        <v>0.41097246355745498</v>
      </c>
      <c r="O656">
        <v>28.7217371837922</v>
      </c>
      <c r="P656">
        <v>97.173083829882003</v>
      </c>
      <c r="Q656">
        <v>0.13132070373401</v>
      </c>
    </row>
    <row r="657" spans="1:17" x14ac:dyDescent="0.3">
      <c r="A657" t="s">
        <v>1450</v>
      </c>
      <c r="B657" t="s">
        <v>1451</v>
      </c>
      <c r="C657" t="s">
        <v>3170</v>
      </c>
      <c r="D657" t="s">
        <v>24</v>
      </c>
      <c r="E657">
        <v>7556.5313848799997</v>
      </c>
      <c r="F657">
        <v>477.2</v>
      </c>
      <c r="G657">
        <v>-39.079982591651003</v>
      </c>
      <c r="H657">
        <v>2.3758957041666902</v>
      </c>
      <c r="I657">
        <v>-13.085135936637</v>
      </c>
      <c r="J657">
        <v>-3.705577410309</v>
      </c>
      <c r="K657">
        <v>467.78865045259403</v>
      </c>
      <c r="L657">
        <v>478.11115523173999</v>
      </c>
      <c r="M657">
        <v>56.591712832865802</v>
      </c>
      <c r="N657">
        <v>0.75394112221378995</v>
      </c>
      <c r="O657">
        <v>25.733445096395599</v>
      </c>
      <c r="P657">
        <v>8.9373359205570093</v>
      </c>
      <c r="Q657">
        <v>-0.12138581471932899</v>
      </c>
    </row>
    <row r="658" spans="1:17" hidden="1" x14ac:dyDescent="0.3">
      <c r="A658" t="s">
        <v>1452</v>
      </c>
      <c r="B658" t="s">
        <v>1453</v>
      </c>
      <c r="C658" t="s">
        <v>3185</v>
      </c>
      <c r="D658" t="s">
        <v>261</v>
      </c>
      <c r="E658">
        <v>7544.3605535999995</v>
      </c>
      <c r="F658">
        <v>3325.05</v>
      </c>
      <c r="G658">
        <v>-2.7441849356796602</v>
      </c>
      <c r="H658">
        <v>5.9214731579718798</v>
      </c>
      <c r="I658">
        <v>28.929763078514</v>
      </c>
      <c r="J658">
        <v>-0.77275988280726304</v>
      </c>
      <c r="K658">
        <v>3226.38400272233</v>
      </c>
      <c r="L658">
        <v>2930.2855046902</v>
      </c>
      <c r="M658">
        <v>71.465025414557303</v>
      </c>
      <c r="N658">
        <v>0.52957293229034996</v>
      </c>
      <c r="O658">
        <v>16.990721944030899</v>
      </c>
      <c r="P658">
        <v>58.4111481657932</v>
      </c>
      <c r="Q658">
        <v>9.7312222907802004E-2</v>
      </c>
    </row>
    <row r="659" spans="1:17" x14ac:dyDescent="0.3">
      <c r="A659" t="s">
        <v>1454</v>
      </c>
      <c r="B659" t="s">
        <v>1455</v>
      </c>
      <c r="C659" t="s">
        <v>3172</v>
      </c>
      <c r="D659" t="s">
        <v>118</v>
      </c>
      <c r="E659">
        <v>7509.60566432</v>
      </c>
      <c r="F659">
        <v>1209.45</v>
      </c>
      <c r="G659">
        <v>51.615972650681002</v>
      </c>
      <c r="H659">
        <v>2.2327262683360698</v>
      </c>
      <c r="I659">
        <v>28.305065430622399</v>
      </c>
      <c r="J659">
        <v>0.52817663520485603</v>
      </c>
      <c r="K659">
        <v>1182.50285302778</v>
      </c>
      <c r="L659">
        <v>1003.16156425073</v>
      </c>
      <c r="M659">
        <v>53.8497748314484</v>
      </c>
      <c r="N659">
        <v>0.42625955419418599</v>
      </c>
      <c r="O659">
        <v>11.298524122534999</v>
      </c>
      <c r="P659">
        <v>85.712092130518201</v>
      </c>
      <c r="Q659">
        <v>6.9210804462368006E-2</v>
      </c>
    </row>
    <row r="660" spans="1:17" hidden="1" x14ac:dyDescent="0.3">
      <c r="A660" t="s">
        <v>1456</v>
      </c>
      <c r="B660" t="s">
        <v>1457</v>
      </c>
      <c r="C660" t="s">
        <v>3185</v>
      </c>
      <c r="D660" t="s">
        <v>21</v>
      </c>
      <c r="E660">
        <v>7491.9454384000001</v>
      </c>
      <c r="F660">
        <v>126.85</v>
      </c>
      <c r="G660">
        <v>15.3130538309619</v>
      </c>
      <c r="H660">
        <v>7.8896347781967899E-2</v>
      </c>
      <c r="I660">
        <v>16.233304641063501</v>
      </c>
      <c r="J660">
        <v>-4.6359494446254699</v>
      </c>
      <c r="K660">
        <v>126.212497023379</v>
      </c>
      <c r="L660">
        <v>111.47801814779299</v>
      </c>
      <c r="M660">
        <v>46.821437558890899</v>
      </c>
      <c r="N660">
        <v>0.63174749909336403</v>
      </c>
      <c r="O660">
        <v>12.8892392589672</v>
      </c>
      <c r="P660">
        <v>58.029151613304997</v>
      </c>
      <c r="Q660">
        <v>0.275081527800142</v>
      </c>
    </row>
    <row r="661" spans="1:17" hidden="1" x14ac:dyDescent="0.3">
      <c r="A661" t="s">
        <v>1458</v>
      </c>
      <c r="B661" t="s">
        <v>1459</v>
      </c>
      <c r="C661" t="s">
        <v>3185</v>
      </c>
      <c r="D661" t="s">
        <v>43</v>
      </c>
      <c r="E661">
        <v>7490.8990485000004</v>
      </c>
      <c r="F661">
        <v>441.15</v>
      </c>
      <c r="G661">
        <v>10.295027965819999</v>
      </c>
      <c r="H661">
        <v>-92.854280243766695</v>
      </c>
      <c r="I661">
        <v>18.885394884858801</v>
      </c>
      <c r="J661">
        <v>-7.2077717342421597</v>
      </c>
      <c r="K661">
        <v>403.07132830798997</v>
      </c>
      <c r="L661">
        <v>362.897139360165</v>
      </c>
      <c r="M661">
        <v>57.7695900920803</v>
      </c>
      <c r="N661">
        <v>1.08184591821724</v>
      </c>
      <c r="O661">
        <v>10.2006120367222</v>
      </c>
      <c r="P661">
        <v>53.613485280151899</v>
      </c>
      <c r="Q661">
        <v>1.1608393695661001E-2</v>
      </c>
    </row>
    <row r="662" spans="1:17" x14ac:dyDescent="0.3">
      <c r="A662" t="s">
        <v>1460</v>
      </c>
      <c r="B662" t="s">
        <v>1461</v>
      </c>
      <c r="C662" t="s">
        <v>3182</v>
      </c>
      <c r="D662" t="s">
        <v>158</v>
      </c>
      <c r="E662">
        <v>7486.1063999999997</v>
      </c>
      <c r="F662">
        <v>400</v>
      </c>
      <c r="G662">
        <v>-30.900540116111099</v>
      </c>
      <c r="H662">
        <v>-6.5371996696227503</v>
      </c>
      <c r="I662">
        <v>-5.9388645974449803</v>
      </c>
      <c r="J662">
        <v>-0.88487293492826402</v>
      </c>
      <c r="K662">
        <v>429.844492164055</v>
      </c>
      <c r="L662">
        <v>421.869896892074</v>
      </c>
      <c r="M662">
        <v>43.973193957813201</v>
      </c>
      <c r="N662">
        <v>0.30297860785292002</v>
      </c>
      <c r="O662">
        <v>36.874999999999901</v>
      </c>
      <c r="P662">
        <v>15.9420289855072</v>
      </c>
      <c r="Q662">
        <v>7.7429611812107002E-2</v>
      </c>
    </row>
    <row r="663" spans="1:17" x14ac:dyDescent="0.3">
      <c r="A663" t="s">
        <v>1462</v>
      </c>
      <c r="B663" t="s">
        <v>1463</v>
      </c>
      <c r="C663" t="s">
        <v>3179</v>
      </c>
      <c r="D663" t="s">
        <v>835</v>
      </c>
      <c r="E663">
        <v>7439.0265143639999</v>
      </c>
      <c r="F663">
        <v>42.2</v>
      </c>
      <c r="G663">
        <v>-31.302577771481801</v>
      </c>
      <c r="H663">
        <v>2.8181649435913299</v>
      </c>
      <c r="I663">
        <v>-19.7832376736879</v>
      </c>
      <c r="J663">
        <v>-0.221256367609794</v>
      </c>
      <c r="K663">
        <v>40.941882565199599</v>
      </c>
      <c r="L663">
        <v>42.6166197286027</v>
      </c>
      <c r="M663">
        <v>58.323611083770501</v>
      </c>
      <c r="N663">
        <v>1.7761303611733299</v>
      </c>
      <c r="O663">
        <v>27.9620853080568</v>
      </c>
      <c r="P663">
        <v>14.054054054053999</v>
      </c>
      <c r="Q663">
        <v>-7.3450834542999996E-5</v>
      </c>
    </row>
    <row r="664" spans="1:17" x14ac:dyDescent="0.3">
      <c r="A664" t="s">
        <v>1464</v>
      </c>
      <c r="B664" t="s">
        <v>1465</v>
      </c>
      <c r="C664" t="s">
        <v>3176</v>
      </c>
      <c r="D664" t="s">
        <v>206</v>
      </c>
      <c r="E664">
        <v>7385.055373575</v>
      </c>
      <c r="F664">
        <v>532.95000000000005</v>
      </c>
      <c r="G664">
        <v>1.9582475815524001</v>
      </c>
      <c r="H664">
        <v>-9.93341693441422</v>
      </c>
      <c r="I664">
        <v>15.254689488210101</v>
      </c>
      <c r="J664">
        <v>0.86422743017904202</v>
      </c>
      <c r="K664">
        <v>524.48341888449704</v>
      </c>
      <c r="L664">
        <v>464.23977519222899</v>
      </c>
      <c r="M664">
        <v>49.818611968111</v>
      </c>
      <c r="N664">
        <v>0.93247776929178094</v>
      </c>
      <c r="O664">
        <v>20.011258091753401</v>
      </c>
      <c r="P664">
        <v>50.6572438162544</v>
      </c>
      <c r="Q664">
        <v>4.3039135561727997E-2</v>
      </c>
    </row>
    <row r="665" spans="1:17" x14ac:dyDescent="0.3">
      <c r="A665" t="s">
        <v>1466</v>
      </c>
      <c r="B665" t="s">
        <v>1467</v>
      </c>
      <c r="C665" t="s">
        <v>3184</v>
      </c>
      <c r="D665" t="s">
        <v>467</v>
      </c>
      <c r="E665">
        <v>7369.121435</v>
      </c>
      <c r="F665">
        <v>2290</v>
      </c>
      <c r="G665">
        <v>-22.963864389936901</v>
      </c>
      <c r="H665">
        <v>2.0754900984304498</v>
      </c>
      <c r="I665">
        <v>-5.2547480577789099</v>
      </c>
      <c r="J665">
        <v>-3.3337445808892197E-2</v>
      </c>
      <c r="K665">
        <v>2251.3681157503102</v>
      </c>
      <c r="L665">
        <v>2258.5767202269999</v>
      </c>
      <c r="M665">
        <v>61.247845647514197</v>
      </c>
      <c r="N665">
        <v>0.58673555585828696</v>
      </c>
      <c r="O665">
        <v>19.432314410480299</v>
      </c>
      <c r="P665">
        <v>16.836734693877499</v>
      </c>
      <c r="Q665">
        <v>-0.115840366867396</v>
      </c>
    </row>
    <row r="666" spans="1:17" x14ac:dyDescent="0.3">
      <c r="A666" t="s">
        <v>1468</v>
      </c>
      <c r="B666" t="s">
        <v>1469</v>
      </c>
      <c r="C666" t="s">
        <v>3174</v>
      </c>
      <c r="D666" t="s">
        <v>54</v>
      </c>
      <c r="E666">
        <v>7336.1350183280001</v>
      </c>
      <c r="F666">
        <v>224.57</v>
      </c>
      <c r="G666">
        <v>-30.0462648296831</v>
      </c>
      <c r="H666">
        <v>0.84261055762876202</v>
      </c>
      <c r="I666">
        <v>-53.393337021755102</v>
      </c>
      <c r="J666">
        <v>-1.05421339838638</v>
      </c>
      <c r="K666">
        <v>227.802497971984</v>
      </c>
      <c r="L666">
        <v>256.695287771349</v>
      </c>
      <c r="M666">
        <v>51.478241152499201</v>
      </c>
      <c r="N666">
        <v>0.92713489544468797</v>
      </c>
      <c r="O666">
        <v>110.5356904306</v>
      </c>
      <c r="P666">
        <v>14.518103008669</v>
      </c>
      <c r="Q666">
        <v>-2.6673606513789999E-2</v>
      </c>
    </row>
    <row r="667" spans="1:17" hidden="1" x14ac:dyDescent="0.3">
      <c r="A667" t="s">
        <v>1470</v>
      </c>
      <c r="B667" t="s">
        <v>1471</v>
      </c>
      <c r="C667" t="s">
        <v>3185</v>
      </c>
      <c r="D667" t="s">
        <v>211</v>
      </c>
      <c r="E667">
        <v>7309.0886022000004</v>
      </c>
      <c r="F667">
        <v>1445.6</v>
      </c>
      <c r="G667">
        <v>6078.58210888539</v>
      </c>
      <c r="H667">
        <v>-6.4810892397406601</v>
      </c>
      <c r="I667">
        <v>196.52855743232899</v>
      </c>
      <c r="J667">
        <v>-7.44022234742053</v>
      </c>
      <c r="K667">
        <v>1383.40991273861</v>
      </c>
      <c r="L667">
        <v>815.23258322623303</v>
      </c>
      <c r="M667">
        <v>33.125543602868497</v>
      </c>
      <c r="N667">
        <v>1.5274821489700701</v>
      </c>
      <c r="O667">
        <v>13.7935805201992</v>
      </c>
    </row>
    <row r="668" spans="1:17" x14ac:dyDescent="0.3">
      <c r="A668" t="s">
        <v>1472</v>
      </c>
      <c r="B668" t="s">
        <v>1473</v>
      </c>
      <c r="C668" t="s">
        <v>3176</v>
      </c>
      <c r="D668" t="s">
        <v>206</v>
      </c>
      <c r="E668">
        <v>7263.2229631199998</v>
      </c>
      <c r="F668">
        <v>2470.1</v>
      </c>
      <c r="G668">
        <v>118.878836517881</v>
      </c>
      <c r="H668">
        <v>-5.1291881898288496</v>
      </c>
      <c r="I668">
        <v>90.266465112947401</v>
      </c>
      <c r="J668">
        <v>-3.1928649857407199</v>
      </c>
      <c r="K668">
        <v>2477.1099895165999</v>
      </c>
      <c r="L668">
        <v>1866.0699651974401</v>
      </c>
      <c r="M668">
        <v>32.022132833979001</v>
      </c>
      <c r="N668">
        <v>0.31616942833363998</v>
      </c>
      <c r="O668">
        <v>19.513380025100101</v>
      </c>
      <c r="P668">
        <v>185.692805921813</v>
      </c>
      <c r="Q668">
        <v>0.14900540378983901</v>
      </c>
    </row>
    <row r="669" spans="1:17" x14ac:dyDescent="0.3">
      <c r="A669" t="s">
        <v>1474</v>
      </c>
      <c r="B669" t="s">
        <v>1475</v>
      </c>
      <c r="C669" t="s">
        <v>3184</v>
      </c>
      <c r="D669" t="s">
        <v>383</v>
      </c>
      <c r="E669">
        <v>7262.22225453999</v>
      </c>
      <c r="F669">
        <v>1603.15</v>
      </c>
      <c r="G669">
        <v>63.340970938998801</v>
      </c>
      <c r="H669">
        <v>-14.9139724899697</v>
      </c>
      <c r="I669">
        <v>49.793641379575099</v>
      </c>
      <c r="J669">
        <v>-0.82441281585150605</v>
      </c>
      <c r="K669">
        <v>1681.8191860229999</v>
      </c>
      <c r="L669">
        <v>1387.65372161703</v>
      </c>
      <c r="M669">
        <v>34.763622940088098</v>
      </c>
      <c r="N669">
        <v>0.91034802716697905</v>
      </c>
      <c r="O669">
        <v>20.126001933693001</v>
      </c>
      <c r="P669">
        <v>109.671723777138</v>
      </c>
      <c r="Q669">
        <v>6.4308708261127001E-2</v>
      </c>
    </row>
    <row r="670" spans="1:17" x14ac:dyDescent="0.3">
      <c r="A670" t="s">
        <v>1476</v>
      </c>
      <c r="B670" t="s">
        <v>1477</v>
      </c>
      <c r="C670" t="s">
        <v>625</v>
      </c>
      <c r="D670" t="s">
        <v>625</v>
      </c>
      <c r="E670">
        <v>7245.8046539999996</v>
      </c>
      <c r="F670">
        <v>354.7</v>
      </c>
      <c r="G670">
        <v>-30.501039788951999</v>
      </c>
      <c r="H670">
        <v>1.0785136512690701</v>
      </c>
      <c r="I670">
        <v>-7.4959324455636303</v>
      </c>
      <c r="J670">
        <v>-2.8481807114890398</v>
      </c>
      <c r="K670">
        <v>362.51123833075798</v>
      </c>
      <c r="L670">
        <v>349.88389508796899</v>
      </c>
      <c r="M670">
        <v>44.121818280307103</v>
      </c>
      <c r="N670">
        <v>0.556697710286708</v>
      </c>
      <c r="O670">
        <v>23.188610093036299</v>
      </c>
      <c r="P670">
        <v>32.474323062558298</v>
      </c>
      <c r="Q670">
        <v>0.12880130968238299</v>
      </c>
    </row>
    <row r="671" spans="1:17" x14ac:dyDescent="0.3">
      <c r="A671" t="s">
        <v>1478</v>
      </c>
      <c r="B671" t="s">
        <v>1479</v>
      </c>
      <c r="C671" t="s">
        <v>3183</v>
      </c>
      <c r="D671" t="s">
        <v>135</v>
      </c>
      <c r="E671">
        <v>7215.10539075</v>
      </c>
      <c r="F671">
        <v>244.5</v>
      </c>
      <c r="G671">
        <v>148.85511459901599</v>
      </c>
      <c r="H671">
        <v>11.722950812383001</v>
      </c>
      <c r="I671">
        <v>72.097971043220596</v>
      </c>
      <c r="J671">
        <v>2.4259850050856802</v>
      </c>
      <c r="K671">
        <v>217.571607995352</v>
      </c>
      <c r="L671">
        <v>172.79172536444599</v>
      </c>
      <c r="M671">
        <v>68.2785978346446</v>
      </c>
      <c r="N671">
        <v>0.42320916038237</v>
      </c>
      <c r="O671">
        <v>2.2494887525562302</v>
      </c>
      <c r="P671">
        <v>193.87019230769201</v>
      </c>
      <c r="Q671">
        <v>0.17072247084825401</v>
      </c>
    </row>
    <row r="672" spans="1:17" x14ac:dyDescent="0.3">
      <c r="A672" t="s">
        <v>1480</v>
      </c>
      <c r="B672" t="s">
        <v>1481</v>
      </c>
      <c r="C672" t="s">
        <v>3179</v>
      </c>
      <c r="D672" t="s">
        <v>78</v>
      </c>
      <c r="E672">
        <v>7202.2129111449904</v>
      </c>
      <c r="F672">
        <v>3639.95</v>
      </c>
      <c r="G672">
        <v>47.674882440582202</v>
      </c>
      <c r="H672">
        <v>-4.4894678205727701</v>
      </c>
      <c r="I672">
        <v>65.258907684600302</v>
      </c>
      <c r="J672">
        <v>0.85405296341443404</v>
      </c>
      <c r="K672">
        <v>3421.86669001562</v>
      </c>
      <c r="L672">
        <v>2727.7126187275298</v>
      </c>
      <c r="M672">
        <v>51.091712214754303</v>
      </c>
      <c r="N672">
        <v>0.48129860308337202</v>
      </c>
      <c r="O672">
        <v>4.9478701630516904</v>
      </c>
      <c r="P672">
        <v>128.210031347962</v>
      </c>
      <c r="Q672">
        <v>-1.9476781426940998E-2</v>
      </c>
    </row>
    <row r="673" spans="1:17" x14ac:dyDescent="0.3">
      <c r="A673" t="s">
        <v>1482</v>
      </c>
      <c r="B673" t="s">
        <v>1483</v>
      </c>
      <c r="C673" t="s">
        <v>3180</v>
      </c>
      <c r="D673" t="s">
        <v>89</v>
      </c>
      <c r="E673">
        <v>7155.4475120050001</v>
      </c>
      <c r="F673">
        <v>1505.1</v>
      </c>
      <c r="G673">
        <v>-27.545705954331002</v>
      </c>
      <c r="H673">
        <v>0.39944405957208301</v>
      </c>
      <c r="I673">
        <v>-2.7022634491652702</v>
      </c>
      <c r="J673">
        <v>-8.7744946967820203E-2</v>
      </c>
      <c r="K673">
        <v>1461.36774608626</v>
      </c>
      <c r="L673">
        <v>1428.6005718189999</v>
      </c>
      <c r="M673">
        <v>58.675787123776601</v>
      </c>
      <c r="N673">
        <v>4.86987062717533</v>
      </c>
      <c r="O673">
        <v>5.5079396717825997</v>
      </c>
      <c r="P673">
        <v>20.407999999999902</v>
      </c>
      <c r="Q673">
        <v>-0.13350751724632801</v>
      </c>
    </row>
    <row r="674" spans="1:17" hidden="1" x14ac:dyDescent="0.3">
      <c r="A674" t="s">
        <v>1484</v>
      </c>
      <c r="B674" t="s">
        <v>1485</v>
      </c>
      <c r="C674" t="s">
        <v>3185</v>
      </c>
      <c r="D674" t="s">
        <v>1007</v>
      </c>
      <c r="E674">
        <v>7143.3702816000005</v>
      </c>
      <c r="F674">
        <v>744.7</v>
      </c>
      <c r="G674">
        <v>580.50173802435597</v>
      </c>
      <c r="H674">
        <v>-2.8422512087416898</v>
      </c>
      <c r="I674">
        <v>130.51722676189499</v>
      </c>
      <c r="J674">
        <v>-3.4626866542262902</v>
      </c>
      <c r="K674">
        <v>765.91070703560899</v>
      </c>
      <c r="L674">
        <v>576.07244062618304</v>
      </c>
      <c r="M674">
        <v>40.390903620934502</v>
      </c>
      <c r="N674">
        <v>0.53513251711086096</v>
      </c>
      <c r="O674">
        <v>22.290855378004501</v>
      </c>
      <c r="P674">
        <v>635.86956521739103</v>
      </c>
      <c r="Q674">
        <v>0.24265627454239599</v>
      </c>
    </row>
    <row r="675" spans="1:17" x14ac:dyDescent="0.3">
      <c r="A675" t="s">
        <v>1486</v>
      </c>
      <c r="B675" t="s">
        <v>1487</v>
      </c>
      <c r="C675" t="s">
        <v>3180</v>
      </c>
      <c r="D675" t="s">
        <v>464</v>
      </c>
      <c r="E675">
        <v>7141.7889573449902</v>
      </c>
      <c r="F675">
        <v>502.95</v>
      </c>
      <c r="G675">
        <v>-51.779117763543503</v>
      </c>
      <c r="H675">
        <v>12.1872727207581</v>
      </c>
      <c r="I675">
        <v>-5.2397573363826497</v>
      </c>
      <c r="J675">
        <v>-1.40474228713295</v>
      </c>
      <c r="K675">
        <v>478.61509155086497</v>
      </c>
      <c r="L675">
        <v>519.15909480870698</v>
      </c>
      <c r="M675">
        <v>63.434319004351103</v>
      </c>
      <c r="N675">
        <v>1.53952651010554</v>
      </c>
      <c r="O675">
        <v>38.6618948205587</v>
      </c>
      <c r="P675">
        <v>17.374562427071101</v>
      </c>
      <c r="Q675">
        <v>-3.1702046660872001E-2</v>
      </c>
    </row>
    <row r="676" spans="1:17" x14ac:dyDescent="0.3">
      <c r="A676" t="s">
        <v>1488</v>
      </c>
      <c r="B676" t="s">
        <v>1489</v>
      </c>
      <c r="C676" t="s">
        <v>3173</v>
      </c>
      <c r="D676" t="s">
        <v>46</v>
      </c>
      <c r="E676">
        <v>7130.3697118</v>
      </c>
      <c r="F676">
        <v>249.76</v>
      </c>
      <c r="G676">
        <v>110.80541490698</v>
      </c>
      <c r="H676">
        <v>4.1709041839928798</v>
      </c>
      <c r="I676">
        <v>43.773804568673697</v>
      </c>
      <c r="J676">
        <v>-7.5488523453734802</v>
      </c>
      <c r="K676">
        <v>238.096627772337</v>
      </c>
      <c r="L676">
        <v>195.40062877023499</v>
      </c>
      <c r="M676">
        <v>57.617269873880197</v>
      </c>
      <c r="N676">
        <v>1.6501696432674799</v>
      </c>
      <c r="O676">
        <v>14.005445227418299</v>
      </c>
      <c r="P676">
        <v>145.947808961102</v>
      </c>
      <c r="Q676">
        <v>9.8422305308946995E-2</v>
      </c>
    </row>
    <row r="677" spans="1:17" x14ac:dyDescent="0.3">
      <c r="A677" t="s">
        <v>1490</v>
      </c>
      <c r="B677" t="s">
        <v>1491</v>
      </c>
      <c r="C677" t="s">
        <v>3173</v>
      </c>
      <c r="D677" t="s">
        <v>46</v>
      </c>
      <c r="E677">
        <v>7109.1661396649997</v>
      </c>
      <c r="F677">
        <v>190.14</v>
      </c>
      <c r="G677">
        <v>5.2857852657525903</v>
      </c>
      <c r="H677">
        <v>-2.33248007949443</v>
      </c>
      <c r="I677">
        <v>-16.278652721939999</v>
      </c>
      <c r="J677">
        <v>-2.0758745722885701</v>
      </c>
      <c r="K677">
        <v>194.462902201947</v>
      </c>
      <c r="L677">
        <v>190.36053231303001</v>
      </c>
      <c r="M677">
        <v>45.324371413568898</v>
      </c>
      <c r="N677">
        <v>0.69726507464426901</v>
      </c>
      <c r="O677">
        <v>31.1139160618491</v>
      </c>
      <c r="P677">
        <v>38.586005830903702</v>
      </c>
      <c r="Q677">
        <v>0.13243088534765499</v>
      </c>
    </row>
    <row r="678" spans="1:17" hidden="1" x14ac:dyDescent="0.3">
      <c r="A678" t="s">
        <v>1492</v>
      </c>
      <c r="B678" t="s">
        <v>1493</v>
      </c>
      <c r="C678" t="s">
        <v>3185</v>
      </c>
      <c r="D678" t="s">
        <v>46</v>
      </c>
      <c r="E678">
        <v>7057.9327267750004</v>
      </c>
      <c r="F678">
        <v>620.79999999999995</v>
      </c>
      <c r="G678">
        <v>1545.3535204577699</v>
      </c>
      <c r="H678">
        <v>-82.333965852722201</v>
      </c>
      <c r="I678">
        <v>284.612824727489</v>
      </c>
      <c r="J678">
        <v>4.8743352091966203</v>
      </c>
      <c r="K678">
        <v>601.01039727627403</v>
      </c>
      <c r="L678">
        <v>362.38704365798202</v>
      </c>
      <c r="M678">
        <v>51.112944842165298</v>
      </c>
      <c r="N678">
        <v>0.93786915887850397</v>
      </c>
      <c r="O678">
        <v>21.4529639175257</v>
      </c>
      <c r="P678">
        <v>1878.9607905642299</v>
      </c>
    </row>
    <row r="679" spans="1:17" x14ac:dyDescent="0.3">
      <c r="A679" t="s">
        <v>1494</v>
      </c>
      <c r="B679" t="s">
        <v>1495</v>
      </c>
      <c r="C679" t="s">
        <v>3175</v>
      </c>
      <c r="D679" t="s">
        <v>838</v>
      </c>
      <c r="E679">
        <v>7051.8062311829999</v>
      </c>
      <c r="F679">
        <v>242.16</v>
      </c>
      <c r="G679">
        <v>35.676467990296203</v>
      </c>
      <c r="H679">
        <v>8.6431732048405596</v>
      </c>
      <c r="I679">
        <v>22.8425901793326</v>
      </c>
      <c r="J679">
        <v>9.2379153506116793</v>
      </c>
      <c r="K679">
        <v>215.68943505332899</v>
      </c>
      <c r="L679">
        <v>198.69867427492301</v>
      </c>
      <c r="M679">
        <v>83.626582317365504</v>
      </c>
      <c r="N679">
        <v>1.3967791386925299</v>
      </c>
      <c r="O679">
        <v>5.1370994383878399</v>
      </c>
      <c r="P679">
        <v>92.802547770700599</v>
      </c>
      <c r="Q679">
        <v>9.2470806000403E-2</v>
      </c>
    </row>
    <row r="680" spans="1:17" x14ac:dyDescent="0.3">
      <c r="A680" t="s">
        <v>1496</v>
      </c>
      <c r="B680" t="s">
        <v>1497</v>
      </c>
      <c r="C680" t="s">
        <v>3182</v>
      </c>
      <c r="D680" t="s">
        <v>127</v>
      </c>
      <c r="E680">
        <v>6997.0602682399904</v>
      </c>
      <c r="F680">
        <v>644.9</v>
      </c>
      <c r="G680">
        <v>6.4419027360913601</v>
      </c>
      <c r="H680">
        <v>-6.2587013463783698</v>
      </c>
      <c r="I680">
        <v>13.477051938943999</v>
      </c>
      <c r="J680">
        <v>-4.0818426318979704</v>
      </c>
      <c r="K680">
        <v>639.944355258369</v>
      </c>
      <c r="L680">
        <v>596.17250161596701</v>
      </c>
      <c r="M680">
        <v>42.5910437582559</v>
      </c>
      <c r="N680">
        <v>0.47654495901508898</v>
      </c>
      <c r="O680">
        <v>30.508605985424101</v>
      </c>
      <c r="P680">
        <v>43.056787932564298</v>
      </c>
      <c r="Q680">
        <v>4.8194830362459001E-2</v>
      </c>
    </row>
    <row r="681" spans="1:17" x14ac:dyDescent="0.3">
      <c r="A681" t="s">
        <v>1498</v>
      </c>
      <c r="B681" t="s">
        <v>1499</v>
      </c>
      <c r="C681" t="s">
        <v>3169</v>
      </c>
      <c r="D681" t="s">
        <v>21</v>
      </c>
      <c r="E681">
        <v>6967.7770269800003</v>
      </c>
      <c r="F681">
        <v>876.55</v>
      </c>
      <c r="G681">
        <v>50.2689825245333</v>
      </c>
      <c r="H681">
        <v>4.2451087886469399</v>
      </c>
      <c r="I681">
        <v>30.565971280333699</v>
      </c>
      <c r="J681">
        <v>1.7629592329038899</v>
      </c>
      <c r="K681">
        <v>827.24274658771401</v>
      </c>
      <c r="L681">
        <v>711.62725066082305</v>
      </c>
      <c r="M681">
        <v>57.394472335510102</v>
      </c>
      <c r="N681">
        <v>0.62357126848780398</v>
      </c>
      <c r="O681">
        <v>5.8353773315840503</v>
      </c>
      <c r="P681">
        <v>111.21686746987901</v>
      </c>
      <c r="Q681">
        <v>0.124860404726827</v>
      </c>
    </row>
    <row r="682" spans="1:17" x14ac:dyDescent="0.3">
      <c r="A682" t="s">
        <v>1500</v>
      </c>
      <c r="B682" t="s">
        <v>1501</v>
      </c>
      <c r="C682" t="s">
        <v>3172</v>
      </c>
      <c r="D682" t="s">
        <v>372</v>
      </c>
      <c r="E682">
        <v>6962.8305146399998</v>
      </c>
      <c r="F682">
        <v>322.14999999999998</v>
      </c>
      <c r="G682">
        <v>-47.820471617842102</v>
      </c>
      <c r="H682">
        <v>2.5042463077936699</v>
      </c>
      <c r="I682">
        <v>-4.0187099118819702</v>
      </c>
      <c r="J682">
        <v>-0.96532612443018295</v>
      </c>
      <c r="K682">
        <v>300.87617666324201</v>
      </c>
      <c r="L682">
        <v>315.12663202075203</v>
      </c>
      <c r="M682">
        <v>55.152548054803098</v>
      </c>
      <c r="N682">
        <v>0.89484273175371198</v>
      </c>
      <c r="O682">
        <v>32.841843861555098</v>
      </c>
      <c r="P682">
        <v>24.7917877203176</v>
      </c>
      <c r="Q682">
        <v>-3.5966041733010001E-3</v>
      </c>
    </row>
    <row r="683" spans="1:17" x14ac:dyDescent="0.3">
      <c r="A683" t="s">
        <v>1502</v>
      </c>
      <c r="B683" t="s">
        <v>1503</v>
      </c>
      <c r="C683" t="s">
        <v>3184</v>
      </c>
      <c r="D683" t="s">
        <v>383</v>
      </c>
      <c r="E683">
        <v>6952.5061863179899</v>
      </c>
      <c r="F683">
        <v>87.1</v>
      </c>
      <c r="G683">
        <v>-4.9052983280044797</v>
      </c>
      <c r="H683">
        <v>-3.8070304779051898</v>
      </c>
      <c r="I683">
        <v>9.1702206327115601</v>
      </c>
      <c r="J683">
        <v>-3.4195114575769301</v>
      </c>
      <c r="K683">
        <v>84.754167924231893</v>
      </c>
      <c r="L683">
        <v>77.133088456566298</v>
      </c>
      <c r="M683">
        <v>48.020250983215199</v>
      </c>
      <c r="N683">
        <v>0.39008485559829298</v>
      </c>
      <c r="O683">
        <v>12.9161882893226</v>
      </c>
      <c r="P683">
        <v>48.508098891730597</v>
      </c>
      <c r="Q683">
        <v>6.4593306386474994E-2</v>
      </c>
    </row>
    <row r="684" spans="1:17" hidden="1" x14ac:dyDescent="0.3">
      <c r="A684" t="s">
        <v>1504</v>
      </c>
      <c r="B684" t="s">
        <v>1505</v>
      </c>
      <c r="C684" t="s">
        <v>3185</v>
      </c>
      <c r="D684" t="s">
        <v>127</v>
      </c>
      <c r="E684">
        <v>6915.8591796000001</v>
      </c>
      <c r="F684">
        <v>436.35</v>
      </c>
      <c r="G684">
        <v>-1.16285491843209</v>
      </c>
      <c r="H684">
        <v>27.8639526598791</v>
      </c>
      <c r="I684">
        <v>9.2885308938789706</v>
      </c>
      <c r="J684">
        <v>1.41865297841072</v>
      </c>
      <c r="M684">
        <v>75.103656607668498</v>
      </c>
      <c r="O684">
        <v>5.6262174859630996</v>
      </c>
      <c r="P684">
        <v>34.220239926176497</v>
      </c>
    </row>
    <row r="685" spans="1:17" x14ac:dyDescent="0.3">
      <c r="A685" t="s">
        <v>1506</v>
      </c>
      <c r="B685" t="s">
        <v>1507</v>
      </c>
      <c r="C685" t="s">
        <v>625</v>
      </c>
      <c r="D685" t="s">
        <v>464</v>
      </c>
      <c r="E685">
        <v>6913.4794619000004</v>
      </c>
      <c r="F685">
        <v>2277.4</v>
      </c>
      <c r="G685">
        <v>25.001665681551799</v>
      </c>
      <c r="H685">
        <v>-2.6022948098994201</v>
      </c>
      <c r="I685">
        <v>86.352839005839797</v>
      </c>
      <c r="J685">
        <v>-0.62784723235801199</v>
      </c>
      <c r="K685">
        <v>2127.1084403138598</v>
      </c>
      <c r="L685">
        <v>1689.4478892821501</v>
      </c>
      <c r="M685">
        <v>47.5901489341312</v>
      </c>
      <c r="N685">
        <v>0.52475398066144996</v>
      </c>
      <c r="O685">
        <v>9.4669359796258892</v>
      </c>
      <c r="P685">
        <v>112.493585257756</v>
      </c>
      <c r="Q685">
        <v>-8.3051842583254001E-2</v>
      </c>
    </row>
    <row r="686" spans="1:17" hidden="1" x14ac:dyDescent="0.3">
      <c r="A686" t="s">
        <v>1508</v>
      </c>
      <c r="B686" t="s">
        <v>1509</v>
      </c>
      <c r="C686" t="s">
        <v>3185</v>
      </c>
      <c r="D686" t="s">
        <v>1510</v>
      </c>
      <c r="E686">
        <v>6892.8151695300003</v>
      </c>
      <c r="F686">
        <v>538.65</v>
      </c>
      <c r="G686">
        <v>-8.0234792343452703</v>
      </c>
      <c r="H686">
        <v>-10.7098885321489</v>
      </c>
      <c r="I686">
        <v>2.5566098340613999</v>
      </c>
      <c r="J686">
        <v>-5.3978889109237302</v>
      </c>
      <c r="K686">
        <v>566.29046410422495</v>
      </c>
      <c r="L686">
        <v>546.58867760600901</v>
      </c>
      <c r="M686">
        <v>37.2972739323071</v>
      </c>
      <c r="N686">
        <v>0.848472967031488</v>
      </c>
      <c r="O686">
        <v>22.8998421980878</v>
      </c>
      <c r="P686">
        <v>38.755795981452799</v>
      </c>
      <c r="Q686">
        <v>5.9443145696550001E-2</v>
      </c>
    </row>
    <row r="687" spans="1:17" x14ac:dyDescent="0.3">
      <c r="A687" t="s">
        <v>1511</v>
      </c>
      <c r="B687" t="s">
        <v>1512</v>
      </c>
      <c r="C687" t="s">
        <v>3179</v>
      </c>
      <c r="D687" t="s">
        <v>1513</v>
      </c>
      <c r="E687">
        <v>6881.1736819799999</v>
      </c>
      <c r="F687">
        <v>505.6</v>
      </c>
      <c r="G687">
        <v>-4.53538070643335</v>
      </c>
      <c r="H687">
        <v>5.1398533706996501</v>
      </c>
      <c r="I687">
        <v>-7.9122786090233301</v>
      </c>
      <c r="J687">
        <v>-3.7440948229655202</v>
      </c>
      <c r="K687">
        <v>482.94957613237398</v>
      </c>
      <c r="L687">
        <v>456.979750948853</v>
      </c>
      <c r="M687">
        <v>54.192653699476999</v>
      </c>
      <c r="N687">
        <v>0.83564449627829196</v>
      </c>
      <c r="O687">
        <v>14.1020569620253</v>
      </c>
      <c r="P687">
        <v>47.706690037978298</v>
      </c>
    </row>
    <row r="688" spans="1:17" x14ac:dyDescent="0.3">
      <c r="A688" t="s">
        <v>1514</v>
      </c>
      <c r="B688" t="s">
        <v>1515</v>
      </c>
      <c r="C688" t="s">
        <v>3181</v>
      </c>
      <c r="D688" t="s">
        <v>135</v>
      </c>
      <c r="E688">
        <v>6856.4587075999998</v>
      </c>
      <c r="F688">
        <v>965.75</v>
      </c>
      <c r="G688">
        <v>9.5020239798584694</v>
      </c>
      <c r="H688">
        <v>4.9779021386695401</v>
      </c>
      <c r="I688">
        <v>6.3420017601713603</v>
      </c>
      <c r="J688">
        <v>-5.1795873547419697</v>
      </c>
      <c r="K688">
        <v>934.25105645516805</v>
      </c>
      <c r="L688">
        <v>865.19799046932303</v>
      </c>
      <c r="M688">
        <v>54.373502387992502</v>
      </c>
      <c r="N688">
        <v>1.5033463766744</v>
      </c>
      <c r="O688">
        <v>6.64250582448875</v>
      </c>
      <c r="P688">
        <v>56.764872981089198</v>
      </c>
      <c r="Q688">
        <v>4.2317575604343002E-2</v>
      </c>
    </row>
    <row r="689" spans="1:17" x14ac:dyDescent="0.3">
      <c r="A689" t="s">
        <v>1516</v>
      </c>
      <c r="B689" t="s">
        <v>1517</v>
      </c>
      <c r="C689" t="s">
        <v>3179</v>
      </c>
      <c r="D689" t="s">
        <v>464</v>
      </c>
      <c r="E689">
        <v>6832.4065209199998</v>
      </c>
      <c r="F689">
        <v>1253.5</v>
      </c>
      <c r="G689">
        <v>-33.6117240443415</v>
      </c>
      <c r="H689">
        <v>11.045565917040401</v>
      </c>
      <c r="I689">
        <v>6.9687468590570196</v>
      </c>
      <c r="J689">
        <v>9.1704675405692093</v>
      </c>
      <c r="K689">
        <v>1141.04216663287</v>
      </c>
      <c r="L689">
        <v>1126.2937931767899</v>
      </c>
      <c r="M689">
        <v>80.264523936882298</v>
      </c>
      <c r="N689">
        <v>0.98256257283841297</v>
      </c>
      <c r="O689">
        <v>11.6074990027921</v>
      </c>
      <c r="P689">
        <v>34.3083681560055</v>
      </c>
      <c r="Q689">
        <v>-3.9179865555172E-2</v>
      </c>
    </row>
    <row r="690" spans="1:17" x14ac:dyDescent="0.3">
      <c r="A690" t="s">
        <v>1518</v>
      </c>
      <c r="B690" t="s">
        <v>1519</v>
      </c>
      <c r="C690" t="s">
        <v>3178</v>
      </c>
      <c r="D690" t="s">
        <v>400</v>
      </c>
      <c r="E690">
        <v>6819.0674028499998</v>
      </c>
      <c r="F690">
        <v>219.42</v>
      </c>
      <c r="G690">
        <v>120.414772645895</v>
      </c>
      <c r="H690">
        <v>5.3376435214826898</v>
      </c>
      <c r="I690">
        <v>19.977396507683999</v>
      </c>
      <c r="J690">
        <v>2.2295421509573599</v>
      </c>
      <c r="K690">
        <v>209.17909268956799</v>
      </c>
      <c r="L690">
        <v>178.324199335515</v>
      </c>
      <c r="M690">
        <v>71.221426464819203</v>
      </c>
      <c r="N690">
        <v>0.78351994683735904</v>
      </c>
      <c r="O690">
        <v>1.23963175644881</v>
      </c>
      <c r="P690">
        <v>207.74193548387001</v>
      </c>
      <c r="Q690">
        <v>0.112711979147535</v>
      </c>
    </row>
    <row r="691" spans="1:17" x14ac:dyDescent="0.3">
      <c r="A691" t="s">
        <v>1520</v>
      </c>
      <c r="B691" t="s">
        <v>1521</v>
      </c>
      <c r="C691" t="s">
        <v>3183</v>
      </c>
      <c r="D691" t="s">
        <v>135</v>
      </c>
      <c r="E691">
        <v>6806.0542857999999</v>
      </c>
      <c r="F691">
        <v>810.95</v>
      </c>
      <c r="G691">
        <v>59.354161155407297</v>
      </c>
      <c r="H691">
        <v>-8.7356561733050402</v>
      </c>
      <c r="I691">
        <v>-0.42544227136254498</v>
      </c>
      <c r="J691">
        <v>-1.24576550709277</v>
      </c>
      <c r="K691">
        <v>865.85265924112605</v>
      </c>
      <c r="L691">
        <v>764.63729944566705</v>
      </c>
      <c r="M691">
        <v>40.122009504722698</v>
      </c>
      <c r="N691">
        <v>0.67665972169686395</v>
      </c>
      <c r="O691">
        <v>36.876502867007801</v>
      </c>
      <c r="P691">
        <v>124.14317302377</v>
      </c>
      <c r="Q691">
        <v>0.13940330736755999</v>
      </c>
    </row>
    <row r="692" spans="1:17" x14ac:dyDescent="0.3">
      <c r="A692" t="s">
        <v>1522</v>
      </c>
      <c r="B692" t="s">
        <v>1523</v>
      </c>
      <c r="C692" t="s">
        <v>3184</v>
      </c>
      <c r="D692" t="s">
        <v>161</v>
      </c>
      <c r="E692">
        <v>6798.1159500000003</v>
      </c>
      <c r="F692">
        <v>988.45</v>
      </c>
      <c r="G692">
        <v>80.260257140526704</v>
      </c>
      <c r="H692">
        <v>-2.8701808873072099</v>
      </c>
      <c r="I692">
        <v>56.005618709468003</v>
      </c>
      <c r="J692">
        <v>-3.5939638440191701</v>
      </c>
      <c r="K692">
        <v>957.10387588165804</v>
      </c>
      <c r="L692">
        <v>769.04403744622095</v>
      </c>
      <c r="M692">
        <v>44.064429295049599</v>
      </c>
      <c r="N692">
        <v>0.66251150232723899</v>
      </c>
      <c r="O692">
        <v>9.4643128129900198</v>
      </c>
      <c r="P692">
        <v>126.13818348204001</v>
      </c>
      <c r="Q692">
        <v>2.8827976765403E-2</v>
      </c>
    </row>
    <row r="693" spans="1:17" hidden="1" x14ac:dyDescent="0.3">
      <c r="A693" t="s">
        <v>1524</v>
      </c>
      <c r="B693" t="s">
        <v>1525</v>
      </c>
      <c r="C693" t="s">
        <v>3185</v>
      </c>
      <c r="D693" t="s">
        <v>261</v>
      </c>
      <c r="E693">
        <v>6796.8900089600002</v>
      </c>
      <c r="F693">
        <v>2454.9</v>
      </c>
      <c r="G693">
        <v>-18.2625323188613</v>
      </c>
      <c r="H693">
        <v>7.2524380005038402</v>
      </c>
      <c r="I693">
        <v>16.523596220808098</v>
      </c>
      <c r="J693">
        <v>-2.0816186582421001</v>
      </c>
      <c r="K693">
        <v>2417.6316857042002</v>
      </c>
      <c r="L693">
        <v>2281.0133411229199</v>
      </c>
      <c r="M693">
        <v>57.213920338483298</v>
      </c>
      <c r="N693">
        <v>0.94215251896075403</v>
      </c>
      <c r="O693">
        <v>12.717422298260599</v>
      </c>
      <c r="P693">
        <v>42.726744186046503</v>
      </c>
      <c r="Q693">
        <v>0.10034694834412899</v>
      </c>
    </row>
    <row r="694" spans="1:17" hidden="1" x14ac:dyDescent="0.3">
      <c r="A694" t="s">
        <v>1526</v>
      </c>
      <c r="B694" t="s">
        <v>1527</v>
      </c>
      <c r="C694" t="s">
        <v>3185</v>
      </c>
      <c r="D694" t="s">
        <v>1058</v>
      </c>
      <c r="E694">
        <v>6746.8437323999997</v>
      </c>
      <c r="F694">
        <v>131.5</v>
      </c>
      <c r="G694">
        <v>-15.9434594796233</v>
      </c>
      <c r="H694">
        <v>-2.2795707805680698</v>
      </c>
      <c r="I694">
        <v>-9.6273764204079999</v>
      </c>
      <c r="J694">
        <v>-1.7939638440191701</v>
      </c>
      <c r="K694">
        <v>122.72808788381801</v>
      </c>
      <c r="M694">
        <v>1.05563603616817</v>
      </c>
      <c r="N694">
        <v>1.0833333333333299</v>
      </c>
      <c r="O694">
        <v>0.65399239543726395</v>
      </c>
      <c r="P694">
        <v>10.970464135021</v>
      </c>
    </row>
    <row r="695" spans="1:17" x14ac:dyDescent="0.3">
      <c r="A695" t="s">
        <v>1528</v>
      </c>
      <c r="B695" t="s">
        <v>1529</v>
      </c>
      <c r="C695" t="s">
        <v>3181</v>
      </c>
      <c r="D695" t="s">
        <v>417</v>
      </c>
      <c r="E695">
        <v>6737.9540501760002</v>
      </c>
      <c r="F695">
        <v>68.41</v>
      </c>
      <c r="G695">
        <v>-24.847222785833999</v>
      </c>
      <c r="H695">
        <v>9.1445797815135208</v>
      </c>
      <c r="I695">
        <v>-13.4577555577646</v>
      </c>
      <c r="J695">
        <v>0.67203525925388297</v>
      </c>
      <c r="K695">
        <v>66.443275709097193</v>
      </c>
      <c r="L695">
        <v>68.807280461384394</v>
      </c>
      <c r="M695">
        <v>52.510774792301902</v>
      </c>
      <c r="N695">
        <v>0.91828169351514199</v>
      </c>
      <c r="O695">
        <v>43.253910247039897</v>
      </c>
      <c r="P695">
        <v>16.680880095514201</v>
      </c>
      <c r="Q695">
        <v>3.7122458350252997E-2</v>
      </c>
    </row>
    <row r="696" spans="1:17" x14ac:dyDescent="0.3">
      <c r="A696" t="s">
        <v>1530</v>
      </c>
      <c r="B696" t="s">
        <v>1531</v>
      </c>
      <c r="C696" t="s">
        <v>3168</v>
      </c>
      <c r="D696" t="s">
        <v>282</v>
      </c>
      <c r="E696">
        <v>6719.1535004549996</v>
      </c>
      <c r="F696">
        <v>1385.3</v>
      </c>
      <c r="G696">
        <v>121.81996945812</v>
      </c>
      <c r="H696">
        <v>-1.5519072468792301</v>
      </c>
      <c r="I696">
        <v>37.5096245018904</v>
      </c>
      <c r="J696">
        <v>-3.7729883393858801</v>
      </c>
      <c r="K696">
        <v>1293.54653782426</v>
      </c>
      <c r="L696">
        <v>1033.7703557499599</v>
      </c>
      <c r="M696">
        <v>46.553127141197002</v>
      </c>
      <c r="N696">
        <v>0.58746409479607997</v>
      </c>
      <c r="O696">
        <v>9.2579224716667898</v>
      </c>
      <c r="P696">
        <v>165.357724355904</v>
      </c>
      <c r="Q696">
        <v>8.3824432195185997E-2</v>
      </c>
    </row>
    <row r="697" spans="1:17" hidden="1" x14ac:dyDescent="0.3">
      <c r="A697" t="s">
        <v>1532</v>
      </c>
      <c r="B697" t="s">
        <v>1533</v>
      </c>
      <c r="C697" t="s">
        <v>3185</v>
      </c>
      <c r="D697" t="s">
        <v>46</v>
      </c>
      <c r="E697">
        <v>6702.532026975</v>
      </c>
      <c r="F697">
        <v>381.75</v>
      </c>
      <c r="G697">
        <v>-27.0025614304075</v>
      </c>
      <c r="H697">
        <v>-3.0682154214365398</v>
      </c>
      <c r="I697">
        <v>-16.551175618096401</v>
      </c>
      <c r="J697">
        <v>-0.41056463453301201</v>
      </c>
      <c r="M697">
        <v>51.948200970831998</v>
      </c>
      <c r="O697">
        <v>11.277013752455799</v>
      </c>
      <c r="P697">
        <v>3.76460994835554</v>
      </c>
    </row>
    <row r="698" spans="1:17" x14ac:dyDescent="0.3">
      <c r="A698" t="s">
        <v>1534</v>
      </c>
      <c r="B698" t="s">
        <v>1535</v>
      </c>
      <c r="C698" t="s">
        <v>3184</v>
      </c>
      <c r="D698" t="s">
        <v>282</v>
      </c>
      <c r="E698">
        <v>6646.33969626</v>
      </c>
      <c r="F698">
        <v>688.35</v>
      </c>
      <c r="G698">
        <v>-18.9888063756127</v>
      </c>
      <c r="H698">
        <v>7.5693017606121602</v>
      </c>
      <c r="I698">
        <v>38.907382686782903</v>
      </c>
      <c r="J698">
        <v>3.9655973322721598</v>
      </c>
      <c r="K698">
        <v>629.886201881087</v>
      </c>
      <c r="L698">
        <v>566.30257576859594</v>
      </c>
      <c r="M698">
        <v>63.838660417902403</v>
      </c>
      <c r="N698">
        <v>0.47479389008205503</v>
      </c>
      <c r="O698">
        <v>5.5858211665577002</v>
      </c>
      <c r="P698">
        <v>58.259570065524699</v>
      </c>
      <c r="Q698">
        <v>6.3109911123605006E-2</v>
      </c>
    </row>
    <row r="699" spans="1:17" hidden="1" x14ac:dyDescent="0.3">
      <c r="A699" t="s">
        <v>1536</v>
      </c>
      <c r="B699" t="s">
        <v>1537</v>
      </c>
      <c r="C699" t="s">
        <v>3185</v>
      </c>
      <c r="D699" t="s">
        <v>1370</v>
      </c>
      <c r="E699">
        <v>6636.6662775300001</v>
      </c>
      <c r="F699">
        <v>1408.54</v>
      </c>
      <c r="G699">
        <v>-17.2503778746877</v>
      </c>
      <c r="H699">
        <v>-2.0762643833245802</v>
      </c>
      <c r="I699">
        <v>-11.094118379776701</v>
      </c>
      <c r="J699">
        <v>-1.0134240712919</v>
      </c>
      <c r="K699">
        <v>1394.82789954276</v>
      </c>
      <c r="L699">
        <v>1360.6843954835599</v>
      </c>
      <c r="M699">
        <v>77.088001342421407</v>
      </c>
      <c r="N699">
        <v>1.2142006917436801</v>
      </c>
      <c r="O699">
        <v>2.8831272097349099</v>
      </c>
      <c r="P699">
        <v>11.9354710533635</v>
      </c>
      <c r="Q699">
        <v>-5.5078309021881003E-2</v>
      </c>
    </row>
    <row r="700" spans="1:17" x14ac:dyDescent="0.3">
      <c r="A700" t="s">
        <v>1538</v>
      </c>
      <c r="B700" t="s">
        <v>1539</v>
      </c>
      <c r="C700" t="s">
        <v>3170</v>
      </c>
      <c r="D700" t="s">
        <v>24</v>
      </c>
      <c r="E700">
        <v>6627.0029811750001</v>
      </c>
      <c r="F700">
        <v>25.13</v>
      </c>
      <c r="G700">
        <v>-18.637738408929799</v>
      </c>
      <c r="H700">
        <v>1.14957233065595</v>
      </c>
      <c r="I700">
        <v>-28.752326699474299</v>
      </c>
      <c r="J700">
        <v>-6.7056213497091496E-2</v>
      </c>
      <c r="K700">
        <v>25.845907135166001</v>
      </c>
      <c r="L700">
        <v>26.0071609094481</v>
      </c>
      <c r="M700">
        <v>54.224802520054503</v>
      </c>
      <c r="N700">
        <v>0.487903220911929</v>
      </c>
      <c r="O700">
        <v>46.763728879368998</v>
      </c>
      <c r="P700">
        <v>18.685013188312801</v>
      </c>
      <c r="Q700">
        <v>9.9257436880206995E-2</v>
      </c>
    </row>
    <row r="701" spans="1:17" x14ac:dyDescent="0.3">
      <c r="A701" t="s">
        <v>1540</v>
      </c>
      <c r="B701" t="s">
        <v>1541</v>
      </c>
      <c r="C701" t="s">
        <v>3182</v>
      </c>
      <c r="D701" t="s">
        <v>1542</v>
      </c>
      <c r="E701">
        <v>6572.5779782500003</v>
      </c>
      <c r="F701">
        <v>505.7</v>
      </c>
      <c r="G701">
        <v>-6.6654804876436202</v>
      </c>
      <c r="H701">
        <v>-4.8335931803752503</v>
      </c>
      <c r="I701">
        <v>-12.993436741259201</v>
      </c>
      <c r="J701">
        <v>-0.74027593634230904</v>
      </c>
      <c r="K701">
        <v>510.17305765053197</v>
      </c>
      <c r="L701">
        <v>504.81085153973498</v>
      </c>
      <c r="M701">
        <v>44.831654681321503</v>
      </c>
      <c r="N701">
        <v>0.35939434671118897</v>
      </c>
      <c r="O701">
        <v>32.3610836464306</v>
      </c>
      <c r="P701">
        <v>29.3185014704002</v>
      </c>
      <c r="Q701">
        <v>4.3316018641942997E-2</v>
      </c>
    </row>
    <row r="702" spans="1:17" x14ac:dyDescent="0.3">
      <c r="A702" t="s">
        <v>1543</v>
      </c>
      <c r="B702" t="s">
        <v>1544</v>
      </c>
      <c r="C702" t="s">
        <v>625</v>
      </c>
      <c r="D702" t="s">
        <v>464</v>
      </c>
      <c r="E702">
        <v>6572.0470604800003</v>
      </c>
      <c r="F702">
        <v>930.45</v>
      </c>
      <c r="G702">
        <v>-4.3598833313531804</v>
      </c>
      <c r="H702">
        <v>0.443558234885995</v>
      </c>
      <c r="I702">
        <v>8.6529556364214102</v>
      </c>
      <c r="J702">
        <v>-1.66340843956941</v>
      </c>
      <c r="K702">
        <v>922.900041154208</v>
      </c>
      <c r="L702">
        <v>850.68211439199797</v>
      </c>
      <c r="M702">
        <v>48.029067843132303</v>
      </c>
      <c r="N702">
        <v>0.25350288690613598</v>
      </c>
      <c r="O702">
        <v>21.231662098984302</v>
      </c>
      <c r="P702">
        <v>35.495849716033099</v>
      </c>
      <c r="Q702">
        <v>0.15250608548418701</v>
      </c>
    </row>
    <row r="703" spans="1:17" x14ac:dyDescent="0.3">
      <c r="A703" t="s">
        <v>1545</v>
      </c>
      <c r="B703" t="s">
        <v>1546</v>
      </c>
      <c r="C703" t="s">
        <v>3182</v>
      </c>
      <c r="D703" t="s">
        <v>166</v>
      </c>
      <c r="E703">
        <v>6568.5144480600002</v>
      </c>
      <c r="F703">
        <v>420.6</v>
      </c>
      <c r="G703">
        <v>45.858690885200403</v>
      </c>
      <c r="H703">
        <v>-0.63493227108781303</v>
      </c>
      <c r="I703">
        <v>41.681947711602803</v>
      </c>
      <c r="J703">
        <v>-5.2374900148180696</v>
      </c>
      <c r="K703">
        <v>405.41987753130297</v>
      </c>
      <c r="L703">
        <v>339.559155778356</v>
      </c>
      <c r="M703">
        <v>50.579594254954401</v>
      </c>
      <c r="N703">
        <v>0.54370338793010098</v>
      </c>
      <c r="O703">
        <v>7.2277698525915204</v>
      </c>
      <c r="P703">
        <v>86.065029860650299</v>
      </c>
      <c r="Q703">
        <v>0.18818524276721099</v>
      </c>
    </row>
    <row r="704" spans="1:17" hidden="1" x14ac:dyDescent="0.3">
      <c r="A704" t="s">
        <v>1547</v>
      </c>
      <c r="B704" t="s">
        <v>1548</v>
      </c>
      <c r="C704" t="s">
        <v>3185</v>
      </c>
      <c r="D704" t="s">
        <v>81</v>
      </c>
      <c r="E704">
        <v>6555.6792790559903</v>
      </c>
      <c r="F704">
        <v>146.41999999999999</v>
      </c>
      <c r="G704">
        <v>410.62725972882498</v>
      </c>
      <c r="H704">
        <v>44.3735085640118</v>
      </c>
      <c r="I704">
        <v>120.90293952672</v>
      </c>
      <c r="J704">
        <v>10.445079980681999</v>
      </c>
      <c r="K704">
        <v>100.393531018564</v>
      </c>
      <c r="L704">
        <v>68.114537751905203</v>
      </c>
      <c r="M704">
        <v>85.134873176650899</v>
      </c>
      <c r="N704">
        <v>1.3540204889818701</v>
      </c>
      <c r="O704">
        <v>1.01079087556346</v>
      </c>
      <c r="P704">
        <v>475.32416502946899</v>
      </c>
      <c r="Q704">
        <v>0.13005634339303801</v>
      </c>
    </row>
    <row r="705" spans="1:17" hidden="1" x14ac:dyDescent="0.3">
      <c r="A705" t="s">
        <v>1549</v>
      </c>
      <c r="B705" t="s">
        <v>1550</v>
      </c>
      <c r="C705" t="s">
        <v>3185</v>
      </c>
      <c r="D705" t="s">
        <v>1551</v>
      </c>
      <c r="E705">
        <v>6523.2166349999998</v>
      </c>
      <c r="F705">
        <v>504.8</v>
      </c>
      <c r="G705">
        <v>94.987154923329001</v>
      </c>
      <c r="H705">
        <v>5.4361221415904497</v>
      </c>
      <c r="I705">
        <v>42.671788269011003</v>
      </c>
      <c r="J705">
        <v>-7.9050749551302797</v>
      </c>
      <c r="K705">
        <v>470.23881574261799</v>
      </c>
      <c r="L705">
        <v>385.18488602305399</v>
      </c>
      <c r="M705">
        <v>51.590580705439002</v>
      </c>
      <c r="N705">
        <v>0.88488101799367402</v>
      </c>
      <c r="O705">
        <v>13.8965927099841</v>
      </c>
      <c r="P705">
        <v>131.55963302752201</v>
      </c>
      <c r="Q705">
        <v>0.16328448167036599</v>
      </c>
    </row>
    <row r="706" spans="1:17" hidden="1" x14ac:dyDescent="0.3">
      <c r="A706" t="s">
        <v>1552</v>
      </c>
      <c r="B706" t="s">
        <v>1553</v>
      </c>
      <c r="C706" t="s">
        <v>3185</v>
      </c>
      <c r="D706" t="s">
        <v>118</v>
      </c>
      <c r="E706">
        <v>6506.6207168699902</v>
      </c>
      <c r="F706">
        <v>599.9</v>
      </c>
      <c r="G706">
        <v>-16.038804249852799</v>
      </c>
      <c r="H706">
        <v>-2.5630794566167201</v>
      </c>
      <c r="I706">
        <v>8.30498597036053</v>
      </c>
      <c r="J706">
        <v>-3.7364657865211202</v>
      </c>
      <c r="K706">
        <v>565.963034741294</v>
      </c>
      <c r="L706">
        <v>541.79515283804699</v>
      </c>
      <c r="M706">
        <v>44.070363973565499</v>
      </c>
      <c r="N706">
        <v>0.71520552402131599</v>
      </c>
      <c r="O706">
        <v>5.0091681946991198</v>
      </c>
      <c r="P706">
        <v>28.458244111349</v>
      </c>
      <c r="Q706">
        <v>2.6767768956242999E-2</v>
      </c>
    </row>
    <row r="707" spans="1:17" hidden="1" x14ac:dyDescent="0.3">
      <c r="A707" t="s">
        <v>1554</v>
      </c>
      <c r="B707" t="s">
        <v>1555</v>
      </c>
      <c r="C707" t="s">
        <v>3185</v>
      </c>
      <c r="D707" t="s">
        <v>1370</v>
      </c>
      <c r="E707">
        <v>6496.9056107910001</v>
      </c>
      <c r="F707">
        <v>1184.3800000000001</v>
      </c>
      <c r="G707">
        <v>-16.567390247692799</v>
      </c>
      <c r="H707">
        <v>-2.7437265287741002</v>
      </c>
      <c r="I707">
        <v>-10.993123185003499</v>
      </c>
      <c r="J707">
        <v>-1.78127767448122</v>
      </c>
      <c r="K707">
        <v>1169.59266845195</v>
      </c>
      <c r="L707">
        <v>1140.1501125770401</v>
      </c>
      <c r="M707">
        <v>63.340787818078198</v>
      </c>
      <c r="N707">
        <v>0.68186037902990604</v>
      </c>
      <c r="O707">
        <v>11.904962934193399</v>
      </c>
      <c r="P707">
        <v>36.794446818586003</v>
      </c>
    </row>
    <row r="708" spans="1:17" x14ac:dyDescent="0.3">
      <c r="A708" t="s">
        <v>1556</v>
      </c>
      <c r="B708" t="s">
        <v>1557</v>
      </c>
      <c r="C708" t="s">
        <v>3171</v>
      </c>
      <c r="D708" t="s">
        <v>673</v>
      </c>
      <c r="E708">
        <v>6414.8757686400004</v>
      </c>
      <c r="F708">
        <v>130.13999999999999</v>
      </c>
      <c r="G708">
        <v>-47.359345277647101</v>
      </c>
      <c r="H708">
        <v>-6.2415753736693196</v>
      </c>
      <c r="I708">
        <v>-7.6156708951154499</v>
      </c>
      <c r="J708">
        <v>7.2661514202489494E-2</v>
      </c>
      <c r="K708">
        <v>134.74366120487599</v>
      </c>
      <c r="L708">
        <v>138.247315269496</v>
      </c>
      <c r="M708">
        <v>50.380167096240797</v>
      </c>
      <c r="N708">
        <v>0.47617318306899697</v>
      </c>
      <c r="O708">
        <v>31.7811587521131</v>
      </c>
      <c r="P708">
        <v>18.849315068493102</v>
      </c>
      <c r="Q708">
        <v>-9.9134097508923005E-2</v>
      </c>
    </row>
    <row r="709" spans="1:17" x14ac:dyDescent="0.3">
      <c r="A709" t="s">
        <v>1558</v>
      </c>
      <c r="B709" t="s">
        <v>1559</v>
      </c>
      <c r="C709" t="s">
        <v>3184</v>
      </c>
      <c r="D709" t="s">
        <v>383</v>
      </c>
      <c r="E709">
        <v>6406.7775810499998</v>
      </c>
      <c r="F709">
        <v>324.5</v>
      </c>
      <c r="G709">
        <v>15.5614867266135</v>
      </c>
      <c r="H709">
        <v>-6.0782159887877496</v>
      </c>
      <c r="I709">
        <v>11.227714298663599</v>
      </c>
      <c r="J709">
        <v>-3.9762678820239299</v>
      </c>
      <c r="K709">
        <v>333.72320946875402</v>
      </c>
      <c r="L709">
        <v>292.45073679635499</v>
      </c>
      <c r="M709">
        <v>31.743427651456098</v>
      </c>
      <c r="N709">
        <v>0.29108300713808699</v>
      </c>
      <c r="O709">
        <v>15.007704160246499</v>
      </c>
      <c r="P709">
        <v>58.215504631886802</v>
      </c>
      <c r="Q709">
        <v>-1.3002041876324E-2</v>
      </c>
    </row>
    <row r="710" spans="1:17" x14ac:dyDescent="0.3">
      <c r="A710" t="s">
        <v>1560</v>
      </c>
      <c r="B710" t="s">
        <v>1561</v>
      </c>
      <c r="C710" t="s">
        <v>3182</v>
      </c>
      <c r="D710" t="s">
        <v>261</v>
      </c>
      <c r="E710">
        <v>6406.6292061199902</v>
      </c>
      <c r="F710">
        <v>1419.65</v>
      </c>
      <c r="G710">
        <v>-47.282534442604501</v>
      </c>
      <c r="H710">
        <v>8.2432415037347404</v>
      </c>
      <c r="I710">
        <v>0.12751501468187701</v>
      </c>
      <c r="J710">
        <v>-2.0319840757388801</v>
      </c>
      <c r="K710">
        <v>1380.4886093979201</v>
      </c>
      <c r="L710">
        <v>1414.3766425486001</v>
      </c>
      <c r="M710">
        <v>66.544730698085402</v>
      </c>
      <c r="N710">
        <v>0.71696279598752899</v>
      </c>
      <c r="O710">
        <v>33.6914028105518</v>
      </c>
      <c r="P710">
        <v>24.192983990901901</v>
      </c>
      <c r="Q710">
        <v>-4.3739615229982001E-2</v>
      </c>
    </row>
    <row r="711" spans="1:17" x14ac:dyDescent="0.3">
      <c r="A711" t="s">
        <v>1562</v>
      </c>
      <c r="B711" t="s">
        <v>1563</v>
      </c>
      <c r="C711" t="s">
        <v>3182</v>
      </c>
      <c r="D711" t="s">
        <v>438</v>
      </c>
      <c r="E711">
        <v>6404.8033064699903</v>
      </c>
      <c r="F711">
        <v>580.6</v>
      </c>
      <c r="G711">
        <v>-44.9979829416664</v>
      </c>
      <c r="H711">
        <v>-4.83755275264246</v>
      </c>
      <c r="I711">
        <v>-4.5730014488004498</v>
      </c>
      <c r="J711">
        <v>1.4680682415423101</v>
      </c>
      <c r="K711">
        <v>607.09189232280096</v>
      </c>
      <c r="L711">
        <v>633.28629399061299</v>
      </c>
      <c r="M711">
        <v>51.940561818510098</v>
      </c>
      <c r="N711">
        <v>1.4556562283182199</v>
      </c>
      <c r="O711">
        <v>33.654839820874898</v>
      </c>
      <c r="P711">
        <v>11.364726191617899</v>
      </c>
      <c r="Q711">
        <v>-7.4187932072122001E-2</v>
      </c>
    </row>
    <row r="712" spans="1:17" x14ac:dyDescent="0.3">
      <c r="A712" t="s">
        <v>1564</v>
      </c>
      <c r="B712" t="s">
        <v>1565</v>
      </c>
      <c r="C712" t="s">
        <v>3170</v>
      </c>
      <c r="D712" t="s">
        <v>543</v>
      </c>
      <c r="E712">
        <v>6388.8606586249998</v>
      </c>
      <c r="F712">
        <v>301.55</v>
      </c>
      <c r="G712">
        <v>-11.0693777273923</v>
      </c>
      <c r="H712">
        <v>-0.30084511025361899</v>
      </c>
      <c r="I712">
        <v>-24.552981567404402</v>
      </c>
      <c r="J712">
        <v>1.23162398447321</v>
      </c>
      <c r="K712">
        <v>297.96464119275998</v>
      </c>
      <c r="L712">
        <v>311.17235010772998</v>
      </c>
      <c r="M712">
        <v>60.2832674224192</v>
      </c>
      <c r="N712">
        <v>0.69875446231998595</v>
      </c>
      <c r="O712">
        <v>34.398938816116697</v>
      </c>
      <c r="P712">
        <v>18.463956000785601</v>
      </c>
      <c r="Q712">
        <v>0.104877392224706</v>
      </c>
    </row>
    <row r="713" spans="1:17" hidden="1" x14ac:dyDescent="0.3">
      <c r="A713" t="s">
        <v>1566</v>
      </c>
      <c r="B713" t="s">
        <v>1567</v>
      </c>
      <c r="C713" t="s">
        <v>3185</v>
      </c>
      <c r="D713" t="s">
        <v>553</v>
      </c>
      <c r="E713">
        <v>6375.8037360150001</v>
      </c>
      <c r="F713">
        <v>6690.3</v>
      </c>
      <c r="G713">
        <v>-7.7639116855198198</v>
      </c>
      <c r="H713">
        <v>10.9248849833041</v>
      </c>
      <c r="I713">
        <v>9.0816453012659597</v>
      </c>
      <c r="J713">
        <v>3.4991679521030998</v>
      </c>
      <c r="K713">
        <v>6009.3045584578804</v>
      </c>
      <c r="L713">
        <v>5669.2460165395196</v>
      </c>
      <c r="M713">
        <v>83.159120915608398</v>
      </c>
      <c r="N713">
        <v>0.978735345325635</v>
      </c>
      <c r="O713">
        <v>0.27950914009835498</v>
      </c>
      <c r="P713">
        <v>34.251715696111098</v>
      </c>
      <c r="Q713">
        <v>7.5595593548114001E-2</v>
      </c>
    </row>
    <row r="714" spans="1:17" x14ac:dyDescent="0.3">
      <c r="A714" t="s">
        <v>1568</v>
      </c>
      <c r="B714" t="s">
        <v>1569</v>
      </c>
      <c r="C714" t="s">
        <v>3172</v>
      </c>
      <c r="D714" t="s">
        <v>979</v>
      </c>
      <c r="E714">
        <v>6350.7539583600001</v>
      </c>
      <c r="F714">
        <v>138.18</v>
      </c>
      <c r="G714">
        <v>-28.894182220362101</v>
      </c>
      <c r="H714">
        <v>4.2924058306989696</v>
      </c>
      <c r="I714">
        <v>-38.170484687073198</v>
      </c>
      <c r="J714">
        <v>-4.9687890188443404</v>
      </c>
      <c r="K714">
        <v>139.96130658900501</v>
      </c>
      <c r="L714">
        <v>151.04210710297301</v>
      </c>
      <c r="M714">
        <v>39.423422699630798</v>
      </c>
      <c r="N714">
        <v>1.21570034654109</v>
      </c>
      <c r="O714">
        <v>52.409900130264802</v>
      </c>
      <c r="P714">
        <v>10.543999999999899</v>
      </c>
      <c r="Q714">
        <v>3.6901317031134001E-2</v>
      </c>
    </row>
    <row r="715" spans="1:17" x14ac:dyDescent="0.3">
      <c r="A715" t="s">
        <v>1570</v>
      </c>
      <c r="B715" t="s">
        <v>1571</v>
      </c>
      <c r="C715" t="s">
        <v>3182</v>
      </c>
      <c r="D715" t="s">
        <v>625</v>
      </c>
      <c r="E715">
        <v>6348.3377607499997</v>
      </c>
      <c r="F715">
        <v>352.15</v>
      </c>
      <c r="G715">
        <v>45.569446271206502</v>
      </c>
      <c r="H715">
        <v>-1.3384248265077801</v>
      </c>
      <c r="I715">
        <v>8.4115350689338193</v>
      </c>
      <c r="J715">
        <v>-2.0742721831922601</v>
      </c>
      <c r="K715">
        <v>362.38744121171999</v>
      </c>
      <c r="L715">
        <v>329.95262414062</v>
      </c>
      <c r="M715">
        <v>43.2762298692858</v>
      </c>
      <c r="N715">
        <v>0.33882192097911601</v>
      </c>
      <c r="O715">
        <v>24.4640068152775</v>
      </c>
      <c r="P715">
        <v>73.430189608470798</v>
      </c>
      <c r="Q715">
        <v>0.10328925261442801</v>
      </c>
    </row>
    <row r="716" spans="1:17" hidden="1" x14ac:dyDescent="0.3">
      <c r="A716" t="s">
        <v>1572</v>
      </c>
      <c r="B716" t="s">
        <v>1573</v>
      </c>
      <c r="C716" t="s">
        <v>3185</v>
      </c>
      <c r="D716" t="s">
        <v>46</v>
      </c>
      <c r="E716">
        <v>6347.84</v>
      </c>
      <c r="F716">
        <v>90</v>
      </c>
      <c r="G716">
        <v>-31.9597366081709</v>
      </c>
      <c r="H716">
        <v>-3.4334169344142298</v>
      </c>
      <c r="I716">
        <v>-17.432263839338098</v>
      </c>
      <c r="J716">
        <v>-1.7939638440191701</v>
      </c>
      <c r="K716">
        <v>90.415888560187994</v>
      </c>
      <c r="L716">
        <v>92.038217824998597</v>
      </c>
      <c r="M716">
        <v>53.081674366169402</v>
      </c>
      <c r="N716">
        <v>0.277272727272727</v>
      </c>
      <c r="O716">
        <v>9.44444444444445</v>
      </c>
      <c r="P716">
        <v>5.8823529411764701</v>
      </c>
    </row>
    <row r="717" spans="1:17" x14ac:dyDescent="0.3">
      <c r="A717" t="s">
        <v>1574</v>
      </c>
      <c r="B717" t="s">
        <v>1575</v>
      </c>
      <c r="C717" t="s">
        <v>3184</v>
      </c>
      <c r="D717" t="s">
        <v>383</v>
      </c>
      <c r="E717">
        <v>6322.5744192000002</v>
      </c>
      <c r="F717">
        <v>128.18</v>
      </c>
      <c r="G717">
        <v>40.219065980825803</v>
      </c>
      <c r="H717">
        <v>-6.4801332512727301</v>
      </c>
      <c r="I717">
        <v>28.199959220928001</v>
      </c>
      <c r="J717">
        <v>-3.5622565269459998</v>
      </c>
      <c r="K717">
        <v>133.93676583211899</v>
      </c>
      <c r="L717">
        <v>113.964547012119</v>
      </c>
      <c r="M717">
        <v>32.172615355496298</v>
      </c>
      <c r="N717">
        <v>0.15212987387270099</v>
      </c>
      <c r="O717">
        <v>32.586987049461598</v>
      </c>
      <c r="P717">
        <v>97.048424289008395</v>
      </c>
      <c r="Q717">
        <v>7.9552944839929002E-2</v>
      </c>
    </row>
    <row r="718" spans="1:17" hidden="1" x14ac:dyDescent="0.3">
      <c r="A718" t="s">
        <v>1576</v>
      </c>
      <c r="B718" t="s">
        <v>1577</v>
      </c>
      <c r="C718" t="s">
        <v>3185</v>
      </c>
      <c r="D718" t="s">
        <v>1058</v>
      </c>
      <c r="E718">
        <v>6266.1528877000001</v>
      </c>
      <c r="F718">
        <v>113</v>
      </c>
      <c r="G718">
        <v>-27.448867042953498</v>
      </c>
      <c r="H718">
        <v>-3.4334169344142298</v>
      </c>
      <c r="I718">
        <v>-16.9974812306424</v>
      </c>
      <c r="M718">
        <v>50</v>
      </c>
      <c r="N718">
        <v>0.2</v>
      </c>
      <c r="O718">
        <v>1.76991150442478</v>
      </c>
      <c r="P718">
        <v>0</v>
      </c>
    </row>
    <row r="719" spans="1:17" hidden="1" x14ac:dyDescent="0.3">
      <c r="A719" t="s">
        <v>1578</v>
      </c>
      <c r="B719" t="s">
        <v>1579</v>
      </c>
      <c r="C719" t="s">
        <v>3185</v>
      </c>
      <c r="D719" t="s">
        <v>21</v>
      </c>
      <c r="E719">
        <v>6257.6607232750002</v>
      </c>
      <c r="F719">
        <v>520.25</v>
      </c>
      <c r="G719">
        <v>-19.5471001425041</v>
      </c>
      <c r="H719">
        <v>8.8940411246216708</v>
      </c>
      <c r="I719">
        <v>0.61024608610005604</v>
      </c>
      <c r="J719">
        <v>3.7954163336432698</v>
      </c>
      <c r="K719">
        <v>490.875528206502</v>
      </c>
      <c r="L719">
        <v>472.80404536105601</v>
      </c>
      <c r="M719">
        <v>72.283638963731505</v>
      </c>
      <c r="N719">
        <v>0.98722389368451702</v>
      </c>
      <c r="O719">
        <v>15.1369533877943</v>
      </c>
      <c r="P719">
        <v>33.363240194821799</v>
      </c>
      <c r="Q719">
        <v>9.1835275413054002E-2</v>
      </c>
    </row>
    <row r="720" spans="1:17" hidden="1" x14ac:dyDescent="0.3">
      <c r="A720" t="s">
        <v>1580</v>
      </c>
      <c r="B720" t="s">
        <v>1581</v>
      </c>
      <c r="C720" t="s">
        <v>3185</v>
      </c>
      <c r="D720" t="s">
        <v>54</v>
      </c>
      <c r="E720">
        <v>6228.9598409050004</v>
      </c>
      <c r="F720">
        <v>1415.05</v>
      </c>
      <c r="G720">
        <v>-2.6137425235290999</v>
      </c>
      <c r="H720">
        <v>11.1340003688936</v>
      </c>
      <c r="I720">
        <v>20.679974772130901</v>
      </c>
      <c r="J720">
        <v>-2.8554179912429999E-3</v>
      </c>
      <c r="K720">
        <v>1279.8122264245601</v>
      </c>
      <c r="M720">
        <v>59.464252185959197</v>
      </c>
      <c r="N720">
        <v>1.3332642123005101</v>
      </c>
      <c r="O720">
        <v>6.7736122398502001</v>
      </c>
      <c r="P720">
        <v>45.881443298969003</v>
      </c>
    </row>
    <row r="721" spans="1:17" x14ac:dyDescent="0.3">
      <c r="A721" t="s">
        <v>1582</v>
      </c>
      <c r="B721" t="s">
        <v>1583</v>
      </c>
      <c r="C721" t="s">
        <v>3184</v>
      </c>
      <c r="D721" t="s">
        <v>282</v>
      </c>
      <c r="E721">
        <v>6213.6500738459999</v>
      </c>
      <c r="F721">
        <v>185.87</v>
      </c>
      <c r="G721">
        <v>-18.1149464489813</v>
      </c>
      <c r="H721">
        <v>15.8691339212525</v>
      </c>
      <c r="I721">
        <v>1.93584844751972</v>
      </c>
      <c r="J721">
        <v>8.16377676665876</v>
      </c>
      <c r="K721">
        <v>167.98240644737501</v>
      </c>
      <c r="L721">
        <v>166.27580930008199</v>
      </c>
      <c r="M721">
        <v>79.497504553575695</v>
      </c>
      <c r="N721">
        <v>1.2681912053870199</v>
      </c>
      <c r="O721">
        <v>18.147092053585801</v>
      </c>
      <c r="P721">
        <v>42.921953094963399</v>
      </c>
      <c r="Q721">
        <v>-5.1009284762302001E-2</v>
      </c>
    </row>
    <row r="722" spans="1:17" hidden="1" x14ac:dyDescent="0.3">
      <c r="A722" t="s">
        <v>1584</v>
      </c>
      <c r="B722" t="s">
        <v>1585</v>
      </c>
      <c r="C722" t="s">
        <v>3185</v>
      </c>
      <c r="D722" t="s">
        <v>24</v>
      </c>
      <c r="E722">
        <v>6192.2672313749999</v>
      </c>
      <c r="F722">
        <v>581.85</v>
      </c>
      <c r="G722">
        <v>32.337255107162498</v>
      </c>
      <c r="H722">
        <v>3.00253812176553</v>
      </c>
      <c r="I722">
        <v>34.221417990267298</v>
      </c>
      <c r="J722">
        <v>1.9925205104378101</v>
      </c>
      <c r="K722">
        <v>602.52844473535902</v>
      </c>
      <c r="M722">
        <v>60.6959924778863</v>
      </c>
      <c r="N722">
        <v>0.87621747618989199</v>
      </c>
      <c r="O722">
        <v>30.7725358769442</v>
      </c>
      <c r="P722">
        <v>59.410958904109499</v>
      </c>
    </row>
    <row r="723" spans="1:17" hidden="1" x14ac:dyDescent="0.3">
      <c r="A723" t="s">
        <v>1586</v>
      </c>
      <c r="B723" t="s">
        <v>1587</v>
      </c>
      <c r="C723" t="s">
        <v>3185</v>
      </c>
      <c r="D723" t="s">
        <v>81</v>
      </c>
      <c r="E723">
        <v>6186.9826987199904</v>
      </c>
      <c r="F723">
        <v>2254.8000000000002</v>
      </c>
      <c r="G723">
        <v>55.931218803276302</v>
      </c>
      <c r="H723">
        <v>23.956413574060299</v>
      </c>
      <c r="I723">
        <v>73.950342667260003</v>
      </c>
      <c r="J723">
        <v>4.3142714500984702</v>
      </c>
      <c r="K723">
        <v>1891.83303606257</v>
      </c>
      <c r="L723">
        <v>1525.9063883900999</v>
      </c>
      <c r="M723">
        <v>70.951593118509294</v>
      </c>
      <c r="N723">
        <v>3.6288050825939999</v>
      </c>
      <c r="O723">
        <v>6.21784637218376</v>
      </c>
      <c r="P723">
        <v>97.789473684210506</v>
      </c>
      <c r="Q723">
        <v>0.13238365239491101</v>
      </c>
    </row>
    <row r="724" spans="1:17" x14ac:dyDescent="0.3">
      <c r="A724" t="s">
        <v>1588</v>
      </c>
      <c r="B724" t="s">
        <v>1589</v>
      </c>
      <c r="C724" t="s">
        <v>3174</v>
      </c>
      <c r="D724" t="s">
        <v>54</v>
      </c>
      <c r="E724">
        <v>6176.7799601199904</v>
      </c>
      <c r="F724">
        <v>1540.15</v>
      </c>
      <c r="G724">
        <v>-7.40955994329651</v>
      </c>
      <c r="H724">
        <v>18.680022664258701</v>
      </c>
      <c r="I724">
        <v>23.932792448604602</v>
      </c>
      <c r="J724">
        <v>4.3233192385289803</v>
      </c>
      <c r="K724">
        <v>1353.4688501759199</v>
      </c>
      <c r="L724">
        <v>1250.2767506386999</v>
      </c>
      <c r="M724">
        <v>80.468557922334696</v>
      </c>
      <c r="N724">
        <v>1.4210291512419</v>
      </c>
      <c r="O724">
        <v>1.15248514755055</v>
      </c>
      <c r="P724">
        <v>53.332669620190103</v>
      </c>
      <c r="Q724">
        <v>7.126335933977E-3</v>
      </c>
    </row>
    <row r="725" spans="1:17" x14ac:dyDescent="0.3">
      <c r="A725" t="s">
        <v>1590</v>
      </c>
      <c r="B725" t="s">
        <v>1591</v>
      </c>
      <c r="C725" t="s">
        <v>3184</v>
      </c>
      <c r="D725" t="s">
        <v>282</v>
      </c>
      <c r="E725">
        <v>6173.4753523199997</v>
      </c>
      <c r="F725">
        <v>843.75</v>
      </c>
      <c r="G725">
        <v>-8.2285336006521295</v>
      </c>
      <c r="H725">
        <v>12.0404841644868</v>
      </c>
      <c r="I725">
        <v>5.7180632840024899</v>
      </c>
      <c r="J725">
        <v>4.0680182741019504</v>
      </c>
      <c r="K725">
        <v>783.13869830612202</v>
      </c>
      <c r="L725">
        <v>766.43489175350601</v>
      </c>
      <c r="M725">
        <v>69.413556092546798</v>
      </c>
      <c r="N725">
        <v>2.5023891922930801</v>
      </c>
      <c r="O725">
        <v>2.96888888888888</v>
      </c>
      <c r="P725">
        <v>30.8139534883721</v>
      </c>
      <c r="Q725">
        <v>5.1509949444365002E-2</v>
      </c>
    </row>
    <row r="726" spans="1:17" x14ac:dyDescent="0.3">
      <c r="A726" t="s">
        <v>1592</v>
      </c>
      <c r="B726" t="s">
        <v>1593</v>
      </c>
      <c r="C726" t="s">
        <v>3172</v>
      </c>
      <c r="D726" t="s">
        <v>251</v>
      </c>
      <c r="E726">
        <v>6145.6605118999996</v>
      </c>
      <c r="F726">
        <v>318.5</v>
      </c>
      <c r="G726">
        <v>22.533223596623099</v>
      </c>
      <c r="H726">
        <v>30.053590609592401</v>
      </c>
      <c r="I726">
        <v>48.410713952341503</v>
      </c>
      <c r="J726">
        <v>3.14837552995116</v>
      </c>
      <c r="K726">
        <v>265.90993725845902</v>
      </c>
      <c r="L726">
        <v>237.41093512145</v>
      </c>
      <c r="M726">
        <v>70.3432209448587</v>
      </c>
      <c r="N726">
        <v>2.8548260730197801</v>
      </c>
      <c r="O726">
        <v>3.57927786499214</v>
      </c>
      <c r="P726">
        <v>79.943502824858697</v>
      </c>
      <c r="Q726">
        <v>0.20226084225049501</v>
      </c>
    </row>
    <row r="727" spans="1:17" hidden="1" x14ac:dyDescent="0.3">
      <c r="A727" t="s">
        <v>1594</v>
      </c>
      <c r="B727" t="s">
        <v>1595</v>
      </c>
      <c r="C727" t="s">
        <v>3185</v>
      </c>
      <c r="D727" t="s">
        <v>279</v>
      </c>
      <c r="E727">
        <v>6134.3962111299998</v>
      </c>
      <c r="F727">
        <v>5501</v>
      </c>
      <c r="G727">
        <v>89.821352997282901</v>
      </c>
      <c r="H727">
        <v>8.0208574194624997</v>
      </c>
      <c r="I727">
        <v>37.240089844517101</v>
      </c>
      <c r="J727">
        <v>-1.34332775729637</v>
      </c>
      <c r="K727">
        <v>5044.4799030719296</v>
      </c>
      <c r="L727">
        <v>4133.5529177090802</v>
      </c>
      <c r="M727">
        <v>61.484070097170502</v>
      </c>
      <c r="N727">
        <v>0.76736226042354605</v>
      </c>
      <c r="O727">
        <v>4.8900199963642903</v>
      </c>
      <c r="P727">
        <v>131.40669695439999</v>
      </c>
      <c r="Q727">
        <v>0.14822229407332899</v>
      </c>
    </row>
    <row r="728" spans="1:17" hidden="1" x14ac:dyDescent="0.3">
      <c r="A728" t="s">
        <v>1596</v>
      </c>
      <c r="B728" t="s">
        <v>1597</v>
      </c>
      <c r="C728" t="s">
        <v>3185</v>
      </c>
      <c r="D728" t="s">
        <v>258</v>
      </c>
      <c r="E728">
        <v>6105.6207000000004</v>
      </c>
      <c r="F728">
        <v>3027.15</v>
      </c>
      <c r="G728">
        <v>546.49233593068902</v>
      </c>
      <c r="H728">
        <v>5.9655788035113204</v>
      </c>
      <c r="I728">
        <v>158.22163836305199</v>
      </c>
      <c r="J728">
        <v>-7.33627612053884</v>
      </c>
      <c r="K728">
        <v>2797.1092066945698</v>
      </c>
      <c r="L728">
        <v>1776.7875461922199</v>
      </c>
      <c r="M728">
        <v>44.121505102894297</v>
      </c>
      <c r="N728">
        <v>0.55047186716043395</v>
      </c>
      <c r="O728">
        <v>18.163949589547901</v>
      </c>
      <c r="P728">
        <v>598.573076923077</v>
      </c>
      <c r="Q728">
        <v>0.32748926384113702</v>
      </c>
    </row>
    <row r="729" spans="1:17" hidden="1" x14ac:dyDescent="0.3">
      <c r="A729" t="s">
        <v>1598</v>
      </c>
      <c r="B729" t="s">
        <v>1599</v>
      </c>
      <c r="C729" t="s">
        <v>3185</v>
      </c>
      <c r="D729" t="s">
        <v>234</v>
      </c>
      <c r="E729">
        <v>6078.4991662499997</v>
      </c>
      <c r="F729">
        <v>5348.05</v>
      </c>
      <c r="G729">
        <v>117.59357079367599</v>
      </c>
      <c r="H729">
        <v>12.1423725392699</v>
      </c>
      <c r="I729">
        <v>47.682664376890102</v>
      </c>
      <c r="J729">
        <v>0.45120777984240701</v>
      </c>
      <c r="K729">
        <v>5113.7307515552602</v>
      </c>
      <c r="L729">
        <v>4063.5209050191802</v>
      </c>
      <c r="M729">
        <v>60.699315444575099</v>
      </c>
      <c r="N729">
        <v>0.25926734066287399</v>
      </c>
      <c r="O729">
        <v>7.04836342218191</v>
      </c>
      <c r="P729">
        <v>163.14611164415501</v>
      </c>
      <c r="Q729">
        <v>0.13214512650594801</v>
      </c>
    </row>
    <row r="730" spans="1:17" hidden="1" x14ac:dyDescent="0.3">
      <c r="A730" t="s">
        <v>1600</v>
      </c>
      <c r="B730" t="s">
        <v>1601</v>
      </c>
      <c r="C730" t="s">
        <v>3185</v>
      </c>
      <c r="D730" t="s">
        <v>124</v>
      </c>
      <c r="E730">
        <v>6041.4769129799997</v>
      </c>
      <c r="F730">
        <v>155.21</v>
      </c>
      <c r="G730">
        <v>-32.051759297043702</v>
      </c>
      <c r="H730">
        <v>-2.5797110748876499</v>
      </c>
      <c r="I730">
        <v>-21.6003734847326</v>
      </c>
      <c r="J730">
        <v>-2.0625747419470399</v>
      </c>
      <c r="K730">
        <v>163.457126168825</v>
      </c>
      <c r="M730">
        <v>43.063155761583097</v>
      </c>
      <c r="O730">
        <v>27.246955737387999</v>
      </c>
      <c r="P730">
        <v>14.970370370370301</v>
      </c>
    </row>
    <row r="731" spans="1:17" hidden="1" x14ac:dyDescent="0.3">
      <c r="A731" t="s">
        <v>1602</v>
      </c>
      <c r="B731" t="s">
        <v>1603</v>
      </c>
      <c r="C731" t="s">
        <v>3185</v>
      </c>
      <c r="D731" t="s">
        <v>835</v>
      </c>
      <c r="E731">
        <v>6017.1522569999997</v>
      </c>
      <c r="F731">
        <v>695.45</v>
      </c>
      <c r="G731">
        <v>53.761231133764497</v>
      </c>
      <c r="H731">
        <v>-6.4136409698173598</v>
      </c>
      <c r="I731">
        <v>1.2617128717283199</v>
      </c>
      <c r="J731">
        <v>-1.56537608775088</v>
      </c>
      <c r="K731">
        <v>741.63057150929399</v>
      </c>
      <c r="L731">
        <v>667.064460342855</v>
      </c>
      <c r="M731">
        <v>39.097248923075902</v>
      </c>
      <c r="N731">
        <v>0.14662422041380399</v>
      </c>
      <c r="O731">
        <v>33.841397656193799</v>
      </c>
      <c r="P731">
        <v>88.188337166824496</v>
      </c>
      <c r="Q731">
        <v>4.9408276742115002E-2</v>
      </c>
    </row>
    <row r="732" spans="1:17" x14ac:dyDescent="0.3">
      <c r="A732" t="s">
        <v>1604</v>
      </c>
      <c r="B732" t="s">
        <v>1605</v>
      </c>
      <c r="C732" t="s">
        <v>3174</v>
      </c>
      <c r="D732" t="s">
        <v>187</v>
      </c>
      <c r="E732">
        <v>5970.8945370800002</v>
      </c>
      <c r="F732">
        <v>676.9</v>
      </c>
      <c r="G732">
        <v>22.684431976724301</v>
      </c>
      <c r="H732">
        <v>9.6835888171524207</v>
      </c>
      <c r="I732">
        <v>37.351276078224203</v>
      </c>
      <c r="J732">
        <v>-6.7492437055310104</v>
      </c>
      <c r="K732">
        <v>638.25905442735302</v>
      </c>
      <c r="L732">
        <v>551.95281116320598</v>
      </c>
      <c r="M732">
        <v>41.203338259019603</v>
      </c>
      <c r="N732">
        <v>0.78459060306651995</v>
      </c>
      <c r="O732">
        <v>6.6184074457083799</v>
      </c>
      <c r="P732">
        <v>82.403664780382599</v>
      </c>
    </row>
    <row r="733" spans="1:17" x14ac:dyDescent="0.3">
      <c r="A733" t="s">
        <v>1606</v>
      </c>
      <c r="B733" t="s">
        <v>1607</v>
      </c>
      <c r="C733" t="s">
        <v>3174</v>
      </c>
      <c r="D733" t="s">
        <v>467</v>
      </c>
      <c r="E733">
        <v>5963.0187993749996</v>
      </c>
      <c r="F733">
        <v>549.9</v>
      </c>
      <c r="G733">
        <v>50.0333122892403</v>
      </c>
      <c r="H733">
        <v>20.6070575945459</v>
      </c>
      <c r="I733">
        <v>38.861604361090798</v>
      </c>
      <c r="J733">
        <v>15.7914826829929</v>
      </c>
      <c r="K733">
        <v>441.47587835386997</v>
      </c>
      <c r="L733">
        <v>389.02984549845502</v>
      </c>
      <c r="M733">
        <v>81.699219132799996</v>
      </c>
      <c r="N733">
        <v>2.1579075571037798</v>
      </c>
      <c r="O733">
        <v>3.8370612838697999</v>
      </c>
      <c r="P733">
        <v>88.904156647200196</v>
      </c>
      <c r="Q733">
        <v>1.0166261876092E-2</v>
      </c>
    </row>
    <row r="734" spans="1:17" hidden="1" x14ac:dyDescent="0.3">
      <c r="A734" t="s">
        <v>1608</v>
      </c>
      <c r="B734" t="s">
        <v>1609</v>
      </c>
      <c r="C734" t="s">
        <v>3185</v>
      </c>
      <c r="D734" t="s">
        <v>514</v>
      </c>
      <c r="E734">
        <v>5943.46995599</v>
      </c>
      <c r="F734">
        <v>417.3</v>
      </c>
      <c r="G734">
        <v>-28.966952326265201</v>
      </c>
      <c r="H734">
        <v>-5.2550623683944604</v>
      </c>
      <c r="I734">
        <v>-23.493644913506898</v>
      </c>
      <c r="J734">
        <v>-1.4532483414638</v>
      </c>
      <c r="K734">
        <v>421.29474400750098</v>
      </c>
      <c r="L734">
        <v>434.40121608957298</v>
      </c>
      <c r="M734">
        <v>53.146603795687803</v>
      </c>
      <c r="N734">
        <v>0.81012705171697896</v>
      </c>
      <c r="O734">
        <v>35.286364725616998</v>
      </c>
      <c r="P734">
        <v>6.18320610687024</v>
      </c>
      <c r="Q734">
        <v>-5.8347798902135997E-2</v>
      </c>
    </row>
    <row r="735" spans="1:17" x14ac:dyDescent="0.3">
      <c r="A735" t="s">
        <v>1610</v>
      </c>
      <c r="B735" t="s">
        <v>1611</v>
      </c>
      <c r="C735" t="s">
        <v>3176</v>
      </c>
      <c r="D735" t="s">
        <v>206</v>
      </c>
      <c r="E735">
        <v>5898.45509571</v>
      </c>
      <c r="F735">
        <v>486.9</v>
      </c>
      <c r="G735">
        <v>19.438571634488099</v>
      </c>
      <c r="H735">
        <v>-7.9232531294013997</v>
      </c>
      <c r="I735">
        <v>21.530524046112301</v>
      </c>
      <c r="J735">
        <v>-1.1492721522234</v>
      </c>
      <c r="K735">
        <v>492.98552891082301</v>
      </c>
      <c r="L735">
        <v>432.575832353929</v>
      </c>
      <c r="M735">
        <v>38.743142663531799</v>
      </c>
      <c r="N735">
        <v>0.70831231565300401</v>
      </c>
      <c r="O735">
        <v>11.419182583692701</v>
      </c>
      <c r="P735">
        <v>56.609842393052404</v>
      </c>
      <c r="Q735">
        <v>0.19218226230792601</v>
      </c>
    </row>
    <row r="736" spans="1:17" hidden="1" x14ac:dyDescent="0.3">
      <c r="A736" t="s">
        <v>1612</v>
      </c>
      <c r="B736" t="s">
        <v>1613</v>
      </c>
      <c r="C736" t="s">
        <v>3185</v>
      </c>
      <c r="D736" t="s">
        <v>279</v>
      </c>
      <c r="E736">
        <v>5896.0588059000002</v>
      </c>
      <c r="F736">
        <v>420.1</v>
      </c>
      <c r="G736">
        <v>-8.8042127456413493</v>
      </c>
      <c r="H736">
        <v>15.0871770695084</v>
      </c>
      <c r="I736">
        <v>7.2912408027399103</v>
      </c>
      <c r="J736">
        <v>3.5216094162820801</v>
      </c>
      <c r="K736">
        <v>382.57228726918203</v>
      </c>
      <c r="L736">
        <v>364.04610974821401</v>
      </c>
      <c r="M736">
        <v>78.309676823701594</v>
      </c>
      <c r="N736">
        <v>1.70300071686901</v>
      </c>
      <c r="O736">
        <v>1.88050464175195</v>
      </c>
      <c r="P736">
        <v>33.789808917197398</v>
      </c>
      <c r="Q736">
        <v>4.352590650141E-2</v>
      </c>
    </row>
    <row r="737" spans="1:17" x14ac:dyDescent="0.3">
      <c r="A737" t="s">
        <v>1614</v>
      </c>
      <c r="B737" t="s">
        <v>1615</v>
      </c>
      <c r="C737" t="s">
        <v>3178</v>
      </c>
      <c r="D737" t="s">
        <v>75</v>
      </c>
      <c r="E737">
        <v>5889.97685</v>
      </c>
      <c r="F737">
        <v>298.55</v>
      </c>
      <c r="G737">
        <v>41.920808029672997</v>
      </c>
      <c r="H737">
        <v>-16.627861378858601</v>
      </c>
      <c r="I737">
        <v>32.538678907110402</v>
      </c>
      <c r="J737">
        <v>-7.8704094500302899</v>
      </c>
      <c r="K737">
        <v>304.344998653934</v>
      </c>
      <c r="L737">
        <v>258.68700116647102</v>
      </c>
      <c r="M737">
        <v>35.203130600357902</v>
      </c>
      <c r="N737">
        <v>0.82145298886067997</v>
      </c>
      <c r="O737">
        <v>23.798358733880399</v>
      </c>
      <c r="P737">
        <v>85.492388940664796</v>
      </c>
      <c r="Q737">
        <v>5.9184229168832002E-2</v>
      </c>
    </row>
    <row r="738" spans="1:17" x14ac:dyDescent="0.3">
      <c r="A738" t="s">
        <v>1616</v>
      </c>
      <c r="B738" t="s">
        <v>1617</v>
      </c>
      <c r="C738" t="s">
        <v>3187</v>
      </c>
      <c r="D738" t="s">
        <v>1618</v>
      </c>
      <c r="E738">
        <v>5887.2143231399996</v>
      </c>
      <c r="F738">
        <v>345.8</v>
      </c>
      <c r="G738">
        <v>12.804182879111201</v>
      </c>
      <c r="H738">
        <v>-6.8952924821793502</v>
      </c>
      <c r="I738">
        <v>21.232669531750101</v>
      </c>
      <c r="J738">
        <v>-1.09306486489377</v>
      </c>
      <c r="K738">
        <v>333.66153595086303</v>
      </c>
      <c r="L738">
        <v>299.63184730764698</v>
      </c>
      <c r="M738">
        <v>46.844068488819303</v>
      </c>
      <c r="N738">
        <v>0.57651155079582195</v>
      </c>
      <c r="O738">
        <v>16.801619433198301</v>
      </c>
      <c r="P738">
        <v>49.924127465857303</v>
      </c>
      <c r="Q738">
        <v>0.11991920833938401</v>
      </c>
    </row>
    <row r="739" spans="1:17" x14ac:dyDescent="0.3">
      <c r="A739" t="s">
        <v>1619</v>
      </c>
      <c r="B739" t="s">
        <v>1620</v>
      </c>
      <c r="C739" t="s">
        <v>3180</v>
      </c>
      <c r="D739" t="s">
        <v>338</v>
      </c>
      <c r="E739">
        <v>5878.2612575399999</v>
      </c>
      <c r="F739">
        <v>2156.6999999999998</v>
      </c>
      <c r="G739">
        <v>45.7086157345544</v>
      </c>
      <c r="H739">
        <v>11.1350665972108</v>
      </c>
      <c r="I739">
        <v>96.869120434591494</v>
      </c>
      <c r="J739">
        <v>-0.94023988143376103</v>
      </c>
      <c r="K739">
        <v>1976.3246764266901</v>
      </c>
      <c r="L739">
        <v>1599.86487479737</v>
      </c>
      <c r="M739">
        <v>61.567811384300803</v>
      </c>
      <c r="N739">
        <v>1.2526092691335</v>
      </c>
      <c r="O739">
        <v>5.2093476144109196</v>
      </c>
      <c r="P739">
        <v>126.69890156093901</v>
      </c>
      <c r="Q739">
        <v>-1.7845273233095999E-2</v>
      </c>
    </row>
    <row r="740" spans="1:17" x14ac:dyDescent="0.3">
      <c r="A740" t="s">
        <v>1621</v>
      </c>
      <c r="B740" t="s">
        <v>1622</v>
      </c>
      <c r="C740" t="s">
        <v>3182</v>
      </c>
      <c r="D740" t="s">
        <v>1395</v>
      </c>
      <c r="E740">
        <v>5878.0805507550003</v>
      </c>
      <c r="F740">
        <v>875.55</v>
      </c>
      <c r="G740">
        <v>-8.1625794624368897</v>
      </c>
      <c r="H740">
        <v>3.3166711868405998</v>
      </c>
      <c r="I740">
        <v>2.4626576075014799</v>
      </c>
      <c r="J740">
        <v>-0.77661894742144899</v>
      </c>
      <c r="K740">
        <v>859.21453839944797</v>
      </c>
      <c r="L740">
        <v>792.52809660642595</v>
      </c>
      <c r="M740">
        <v>46.356309824413302</v>
      </c>
      <c r="N740">
        <v>0.71611704927925801</v>
      </c>
      <c r="O740">
        <v>24.378961795442802</v>
      </c>
      <c r="P740">
        <v>43.438728702490103</v>
      </c>
      <c r="Q740">
        <v>0.121422557279663</v>
      </c>
    </row>
    <row r="741" spans="1:17" x14ac:dyDescent="0.3">
      <c r="A741" t="s">
        <v>1623</v>
      </c>
      <c r="B741" t="s">
        <v>1624</v>
      </c>
      <c r="C741" t="s">
        <v>3173</v>
      </c>
      <c r="D741" t="s">
        <v>46</v>
      </c>
      <c r="E741">
        <v>5848.1869587399997</v>
      </c>
      <c r="F741">
        <v>759.05</v>
      </c>
      <c r="G741">
        <v>62.733659618244097</v>
      </c>
      <c r="H741">
        <v>-13.3308289185597</v>
      </c>
      <c r="I741">
        <v>11.694316874319099</v>
      </c>
      <c r="J741">
        <v>-3.1783338599681401</v>
      </c>
      <c r="K741">
        <v>809.84937336499195</v>
      </c>
      <c r="L741">
        <v>692.48792293000702</v>
      </c>
      <c r="M741">
        <v>38.207683905701202</v>
      </c>
      <c r="N741">
        <v>0.81493234368429102</v>
      </c>
      <c r="O741">
        <v>23.417429681839099</v>
      </c>
      <c r="P741">
        <v>94.578313253011999</v>
      </c>
      <c r="Q741">
        <v>0.15457205919678599</v>
      </c>
    </row>
    <row r="742" spans="1:17" hidden="1" x14ac:dyDescent="0.3">
      <c r="A742" t="s">
        <v>1625</v>
      </c>
      <c r="B742" t="s">
        <v>1626</v>
      </c>
      <c r="C742" t="s">
        <v>3185</v>
      </c>
      <c r="D742" t="s">
        <v>383</v>
      </c>
      <c r="E742">
        <v>5839.0221382999998</v>
      </c>
      <c r="F742">
        <v>13633.05</v>
      </c>
      <c r="G742">
        <v>22.3942932450075</v>
      </c>
      <c r="H742">
        <v>8.0359761176828801</v>
      </c>
      <c r="I742">
        <v>39.615153924282801</v>
      </c>
      <c r="J742">
        <v>1.61423781136081</v>
      </c>
      <c r="K742">
        <v>12230.766061480999</v>
      </c>
      <c r="L742">
        <v>10637.114726166899</v>
      </c>
      <c r="M742">
        <v>64.264016625443503</v>
      </c>
      <c r="N742">
        <v>1.1865703296457499</v>
      </c>
      <c r="O742">
        <v>4.7784611660633498</v>
      </c>
      <c r="P742">
        <v>63.608052563679401</v>
      </c>
      <c r="Q742">
        <v>-1.8014393907416E-2</v>
      </c>
    </row>
    <row r="743" spans="1:17" hidden="1" x14ac:dyDescent="0.3">
      <c r="A743" t="s">
        <v>1627</v>
      </c>
      <c r="B743" t="s">
        <v>1628</v>
      </c>
      <c r="C743" t="s">
        <v>3185</v>
      </c>
      <c r="D743" t="s">
        <v>467</v>
      </c>
      <c r="E743">
        <v>5732.2567919699904</v>
      </c>
      <c r="F743">
        <v>1460.8</v>
      </c>
      <c r="G743">
        <v>-5.1418924351765298</v>
      </c>
      <c r="H743">
        <v>-4.45860831471302</v>
      </c>
      <c r="I743">
        <v>26.822084938225601</v>
      </c>
      <c r="J743">
        <v>-3.8366192961068801</v>
      </c>
      <c r="K743">
        <v>1465.02963236962</v>
      </c>
      <c r="L743">
        <v>1321.1337806999099</v>
      </c>
      <c r="M743">
        <v>46.436714204226099</v>
      </c>
      <c r="N743">
        <v>0.73436024800645705</v>
      </c>
      <c r="O743">
        <v>17.743702081051399</v>
      </c>
      <c r="P743">
        <v>49.825641025640998</v>
      </c>
      <c r="Q743">
        <v>-4.6771010229166E-2</v>
      </c>
    </row>
    <row r="744" spans="1:17" hidden="1" x14ac:dyDescent="0.3">
      <c r="A744" t="s">
        <v>1629</v>
      </c>
      <c r="B744" t="s">
        <v>1630</v>
      </c>
      <c r="C744" t="s">
        <v>3185</v>
      </c>
      <c r="D744" t="s">
        <v>108</v>
      </c>
      <c r="E744">
        <v>5731.0217285999997</v>
      </c>
      <c r="F744">
        <v>544.25</v>
      </c>
      <c r="G744">
        <v>21644.290263391798</v>
      </c>
      <c r="H744">
        <v>12.3152006751136</v>
      </c>
      <c r="I744">
        <v>1893.04423222997</v>
      </c>
      <c r="J744">
        <v>-1.7939638440191701</v>
      </c>
      <c r="K744">
        <v>231.30743735640399</v>
      </c>
      <c r="L744">
        <v>78.777996481563093</v>
      </c>
      <c r="M744">
        <v>99.998006956640893</v>
      </c>
      <c r="N744">
        <v>0.81763466746915403</v>
      </c>
      <c r="O744">
        <v>0</v>
      </c>
      <c r="P744">
        <v>26448.780487804801</v>
      </c>
      <c r="Q744">
        <v>0.13184477201237099</v>
      </c>
    </row>
    <row r="745" spans="1:17" x14ac:dyDescent="0.3">
      <c r="A745" t="s">
        <v>1631</v>
      </c>
      <c r="B745" t="s">
        <v>1632</v>
      </c>
      <c r="C745" t="s">
        <v>3172</v>
      </c>
      <c r="D745" t="s">
        <v>1633</v>
      </c>
      <c r="E745">
        <v>5696.93932038</v>
      </c>
      <c r="F745">
        <v>1110</v>
      </c>
      <c r="G745">
        <v>57.3528510062431</v>
      </c>
      <c r="H745">
        <v>1.75495054740996</v>
      </c>
      <c r="I745">
        <v>53.306569477488601</v>
      </c>
      <c r="J745">
        <v>-1.16165274695942</v>
      </c>
      <c r="K745">
        <v>1059.3708776159301</v>
      </c>
      <c r="L745">
        <v>865.66881739510995</v>
      </c>
      <c r="M745">
        <v>49.9840621422033</v>
      </c>
      <c r="N745">
        <v>0.64032978023948595</v>
      </c>
      <c r="O745">
        <v>8.1981981981982006</v>
      </c>
      <c r="P745">
        <v>92.041522491349397</v>
      </c>
      <c r="Q745">
        <v>5.8755883111574002E-2</v>
      </c>
    </row>
    <row r="746" spans="1:17" hidden="1" x14ac:dyDescent="0.3">
      <c r="A746" t="s">
        <v>1634</v>
      </c>
      <c r="B746" t="s">
        <v>1635</v>
      </c>
      <c r="C746" t="s">
        <v>3185</v>
      </c>
      <c r="D746" t="s">
        <v>149</v>
      </c>
      <c r="E746">
        <v>5685.7746800220002</v>
      </c>
      <c r="F746">
        <v>77.790000000000006</v>
      </c>
      <c r="G746">
        <v>78.785531530630294</v>
      </c>
      <c r="H746">
        <v>23.848998696136299</v>
      </c>
      <c r="I746">
        <v>15.547097329245201</v>
      </c>
      <c r="J746">
        <v>10.7904823460829</v>
      </c>
      <c r="K746">
        <v>61.064594860898197</v>
      </c>
      <c r="L746">
        <v>56.648582277673299</v>
      </c>
      <c r="M746">
        <v>72.854498182930399</v>
      </c>
      <c r="N746">
        <v>2.0142083762893699</v>
      </c>
      <c r="O746">
        <v>2.7124309037151302</v>
      </c>
      <c r="P746">
        <v>128.79411764705799</v>
      </c>
      <c r="Q746">
        <v>-1.2169018063998E-2</v>
      </c>
    </row>
    <row r="747" spans="1:17" hidden="1" x14ac:dyDescent="0.3">
      <c r="A747" t="s">
        <v>1636</v>
      </c>
      <c r="B747" t="s">
        <v>1637</v>
      </c>
      <c r="C747" t="s">
        <v>3185</v>
      </c>
      <c r="D747" t="s">
        <v>282</v>
      </c>
      <c r="E747">
        <v>5680.6443655000003</v>
      </c>
      <c r="F747">
        <v>486.75</v>
      </c>
      <c r="G747">
        <v>234.28582585022701</v>
      </c>
      <c r="H747">
        <v>68.852872650063105</v>
      </c>
      <c r="I747">
        <v>246.39556108466601</v>
      </c>
      <c r="J747">
        <v>13.2953000346797</v>
      </c>
      <c r="K747">
        <v>306.263899333045</v>
      </c>
      <c r="L747">
        <v>200.910826144109</v>
      </c>
      <c r="M747">
        <v>90.146741211593394</v>
      </c>
      <c r="N747">
        <v>1.2465397171856201</v>
      </c>
      <c r="O747">
        <v>3.33846944016436</v>
      </c>
      <c r="P747">
        <v>375.24897480960698</v>
      </c>
      <c r="Q747">
        <v>0.22670154059533401</v>
      </c>
    </row>
    <row r="748" spans="1:17" x14ac:dyDescent="0.3">
      <c r="A748" t="s">
        <v>1638</v>
      </c>
      <c r="B748" t="s">
        <v>1639</v>
      </c>
      <c r="C748" t="s">
        <v>3171</v>
      </c>
      <c r="D748" t="s">
        <v>995</v>
      </c>
      <c r="E748">
        <v>5609.4795739849997</v>
      </c>
      <c r="F748">
        <v>656.8</v>
      </c>
      <c r="G748">
        <v>82.765108654485701</v>
      </c>
      <c r="H748">
        <v>28.904034959448399</v>
      </c>
      <c r="I748">
        <v>128.31665383977801</v>
      </c>
      <c r="J748">
        <v>9.0184513527243695</v>
      </c>
      <c r="K748">
        <v>507.67099859053599</v>
      </c>
      <c r="L748">
        <v>374.14458139879503</v>
      </c>
      <c r="M748">
        <v>78.019177381938107</v>
      </c>
      <c r="N748">
        <v>0.55799896540990401</v>
      </c>
      <c r="O748">
        <v>4.11084043848963</v>
      </c>
      <c r="P748">
        <v>204.355885078776</v>
      </c>
      <c r="Q748">
        <v>6.5653117828311999E-2</v>
      </c>
    </row>
    <row r="749" spans="1:17" x14ac:dyDescent="0.3">
      <c r="A749" t="s">
        <v>1640</v>
      </c>
      <c r="B749" t="s">
        <v>1641</v>
      </c>
      <c r="C749" t="s">
        <v>3182</v>
      </c>
      <c r="D749" t="s">
        <v>261</v>
      </c>
      <c r="E749">
        <v>5579.1858234000001</v>
      </c>
      <c r="F749">
        <v>695.1</v>
      </c>
      <c r="G749">
        <v>-21.457768104233899</v>
      </c>
      <c r="H749">
        <v>-13.356592350547301</v>
      </c>
      <c r="I749">
        <v>-13.3674097228607</v>
      </c>
      <c r="J749">
        <v>-1.92173215747743</v>
      </c>
      <c r="K749">
        <v>744.08949532252996</v>
      </c>
      <c r="L749">
        <v>705.04461640020099</v>
      </c>
      <c r="M749">
        <v>30.665773636104099</v>
      </c>
      <c r="N749">
        <v>0.73063762170784297</v>
      </c>
      <c r="O749">
        <v>27.147173068623101</v>
      </c>
      <c r="P749">
        <v>19.720978298312001</v>
      </c>
    </row>
    <row r="750" spans="1:17" hidden="1" x14ac:dyDescent="0.3">
      <c r="A750" t="s">
        <v>1642</v>
      </c>
      <c r="B750" t="s">
        <v>1643</v>
      </c>
      <c r="C750" t="s">
        <v>3185</v>
      </c>
      <c r="D750" t="s">
        <v>166</v>
      </c>
      <c r="E750">
        <v>5567.5778184000001</v>
      </c>
      <c r="F750">
        <v>4828.8999999999996</v>
      </c>
      <c r="G750">
        <v>118.448471479199</v>
      </c>
      <c r="H750">
        <v>-1.2722637663130201</v>
      </c>
      <c r="I750">
        <v>71.182065412321407</v>
      </c>
      <c r="J750">
        <v>-2.9160932803448598</v>
      </c>
      <c r="K750">
        <v>4880.5891848800902</v>
      </c>
      <c r="L750">
        <v>3820.1157474905699</v>
      </c>
      <c r="M750">
        <v>42.1653518785876</v>
      </c>
      <c r="N750">
        <v>0.48049827111298699</v>
      </c>
      <c r="O750">
        <v>17.824970490173701</v>
      </c>
      <c r="P750">
        <v>181.979562043795</v>
      </c>
      <c r="Q750">
        <v>0.206487720651711</v>
      </c>
    </row>
    <row r="751" spans="1:17" x14ac:dyDescent="0.3">
      <c r="A751" t="s">
        <v>1644</v>
      </c>
      <c r="B751" t="s">
        <v>1645</v>
      </c>
      <c r="C751" t="s">
        <v>3181</v>
      </c>
      <c r="D751" t="s">
        <v>135</v>
      </c>
      <c r="E751">
        <v>5560.6350000000002</v>
      </c>
      <c r="F751">
        <v>192.73</v>
      </c>
      <c r="G751">
        <v>34.099550290668198</v>
      </c>
      <c r="H751">
        <v>-5.4374350157803697</v>
      </c>
      <c r="I751">
        <v>-14.2732839894674</v>
      </c>
      <c r="J751">
        <v>-2.24804547667223</v>
      </c>
      <c r="K751">
        <v>201.458399537627</v>
      </c>
      <c r="L751">
        <v>188.54992159785101</v>
      </c>
      <c r="M751">
        <v>42.537204645791903</v>
      </c>
      <c r="N751">
        <v>0.450349980214306</v>
      </c>
      <c r="O751">
        <v>37.472111243708802</v>
      </c>
      <c r="P751">
        <v>75.848540145985396</v>
      </c>
      <c r="Q751">
        <v>2.9046943969778E-2</v>
      </c>
    </row>
    <row r="752" spans="1:17" x14ac:dyDescent="0.3">
      <c r="A752" t="s">
        <v>1646</v>
      </c>
      <c r="B752" t="s">
        <v>1647</v>
      </c>
      <c r="C752" t="s">
        <v>3170</v>
      </c>
      <c r="D752" t="s">
        <v>51</v>
      </c>
      <c r="E752">
        <v>5547.2176644599904</v>
      </c>
      <c r="F752">
        <v>63.27</v>
      </c>
      <c r="G752">
        <v>73.252527542772398</v>
      </c>
      <c r="H752">
        <v>-2.4690494940742398</v>
      </c>
      <c r="I752">
        <v>-21.008388037033601</v>
      </c>
      <c r="J752">
        <v>-2.4852821719934499</v>
      </c>
      <c r="K752">
        <v>64.963942999435403</v>
      </c>
      <c r="L752">
        <v>62.179931052653501</v>
      </c>
      <c r="M752">
        <v>50.6126598673129</v>
      </c>
      <c r="N752">
        <v>1.0206469049981699</v>
      </c>
      <c r="O752">
        <v>57.467994310099499</v>
      </c>
      <c r="P752">
        <v>112.31543624161</v>
      </c>
      <c r="Q752">
        <v>4.3535373150918003E-2</v>
      </c>
    </row>
    <row r="753" spans="1:17" x14ac:dyDescent="0.3">
      <c r="A753" t="s">
        <v>1648</v>
      </c>
      <c r="B753" t="s">
        <v>1649</v>
      </c>
      <c r="C753" t="s">
        <v>3182</v>
      </c>
      <c r="D753" t="s">
        <v>1395</v>
      </c>
      <c r="E753">
        <v>5472.54746651</v>
      </c>
      <c r="F753">
        <v>757.85</v>
      </c>
      <c r="G753">
        <v>45.9048467251624</v>
      </c>
      <c r="H753">
        <v>27.230376169033999</v>
      </c>
      <c r="I753">
        <v>64.753525688700705</v>
      </c>
      <c r="J753">
        <v>-2.7544970379553999</v>
      </c>
      <c r="K753">
        <v>667.91118514520394</v>
      </c>
      <c r="L753">
        <v>535.76308847289602</v>
      </c>
      <c r="M753">
        <v>50.144624540601001</v>
      </c>
      <c r="N753">
        <v>0.34764957007805702</v>
      </c>
      <c r="O753">
        <v>13.4525301840733</v>
      </c>
      <c r="P753">
        <v>102.09333333333301</v>
      </c>
      <c r="Q753">
        <v>2.1550270651823002E-2</v>
      </c>
    </row>
    <row r="754" spans="1:17" hidden="1" x14ac:dyDescent="0.3">
      <c r="A754" t="s">
        <v>1650</v>
      </c>
      <c r="B754" t="s">
        <v>1651</v>
      </c>
      <c r="C754" t="s">
        <v>3185</v>
      </c>
      <c r="D754" t="s">
        <v>543</v>
      </c>
      <c r="E754">
        <v>5469.8637721599998</v>
      </c>
      <c r="F754">
        <v>5452.5</v>
      </c>
      <c r="G754">
        <v>35.776439701266497</v>
      </c>
      <c r="H754">
        <v>-4.0670252525541901</v>
      </c>
      <c r="I754">
        <v>19.4444507259544</v>
      </c>
      <c r="J754">
        <v>-2.0196279217418698</v>
      </c>
      <c r="K754">
        <v>5699.0726755760497</v>
      </c>
      <c r="L754">
        <v>4999.1264993842597</v>
      </c>
      <c r="M754">
        <v>39.055140476479203</v>
      </c>
      <c r="N754">
        <v>0.59073858830283599</v>
      </c>
      <c r="O754">
        <v>22.859238881247101</v>
      </c>
      <c r="P754">
        <v>90.806970884658398</v>
      </c>
      <c r="Q754">
        <v>0.13461151857790299</v>
      </c>
    </row>
    <row r="755" spans="1:17" x14ac:dyDescent="0.3">
      <c r="A755" t="s">
        <v>1652</v>
      </c>
      <c r="B755" t="s">
        <v>1653</v>
      </c>
      <c r="C755" t="s">
        <v>3182</v>
      </c>
      <c r="D755" t="s">
        <v>261</v>
      </c>
      <c r="E755">
        <v>5455.2134638500002</v>
      </c>
      <c r="F755">
        <v>1758.05</v>
      </c>
      <c r="G755">
        <v>-57.543163645258197</v>
      </c>
      <c r="H755">
        <v>-1.0905235187526301</v>
      </c>
      <c r="I755">
        <v>-13.5193461662302</v>
      </c>
      <c r="J755">
        <v>-1.92910658854308</v>
      </c>
      <c r="K755">
        <v>1818.5179621069601</v>
      </c>
      <c r="L755">
        <v>1916.5867740400599</v>
      </c>
      <c r="M755">
        <v>42.659556207103698</v>
      </c>
      <c r="N755">
        <v>0.31729798244978302</v>
      </c>
      <c r="O755">
        <v>58.348738659310001</v>
      </c>
      <c r="P755">
        <v>9.8781250000000007</v>
      </c>
      <c r="Q755">
        <v>1.1922591280066E-2</v>
      </c>
    </row>
    <row r="756" spans="1:17" x14ac:dyDescent="0.3">
      <c r="A756" t="s">
        <v>1654</v>
      </c>
      <c r="B756" t="s">
        <v>1655</v>
      </c>
      <c r="C756" t="s">
        <v>3180</v>
      </c>
      <c r="D756" t="s">
        <v>338</v>
      </c>
      <c r="E756">
        <v>5453.6323784400001</v>
      </c>
      <c r="F756">
        <v>253.55</v>
      </c>
      <c r="G756">
        <v>-10.7471430919614</v>
      </c>
      <c r="H756">
        <v>-7.34319137050446</v>
      </c>
      <c r="I756">
        <v>15.2357305216903</v>
      </c>
      <c r="J756">
        <v>-1.9502138440191801</v>
      </c>
      <c r="K756">
        <v>262.25668047573902</v>
      </c>
      <c r="L756">
        <v>243.35851213256799</v>
      </c>
      <c r="M756">
        <v>34.363985513079101</v>
      </c>
      <c r="N756">
        <v>0.48317963424192301</v>
      </c>
      <c r="O756">
        <v>17.176099388680701</v>
      </c>
      <c r="P756">
        <v>34.153439153439102</v>
      </c>
      <c r="Q756">
        <v>-0.10382663345987</v>
      </c>
    </row>
    <row r="757" spans="1:17" x14ac:dyDescent="0.3">
      <c r="A757" t="s">
        <v>1656</v>
      </c>
      <c r="B757" t="s">
        <v>1657</v>
      </c>
      <c r="C757" t="s">
        <v>3170</v>
      </c>
      <c r="D757" t="s">
        <v>24</v>
      </c>
      <c r="E757">
        <v>5447.9072618999999</v>
      </c>
      <c r="F757">
        <v>318.39999999999998</v>
      </c>
      <c r="G757">
        <v>-29.690436246289099</v>
      </c>
      <c r="H757">
        <v>-1.98505421401122</v>
      </c>
      <c r="I757">
        <v>-21.098954078426701</v>
      </c>
      <c r="J757">
        <v>0.49175044169510301</v>
      </c>
      <c r="K757">
        <v>332.704706840048</v>
      </c>
      <c r="L757">
        <v>345.12002387810702</v>
      </c>
      <c r="M757">
        <v>48.548983461562798</v>
      </c>
      <c r="N757">
        <v>0.76710394655875702</v>
      </c>
      <c r="O757">
        <v>32.6162060301507</v>
      </c>
      <c r="P757">
        <v>3.4942304566877902</v>
      </c>
      <c r="Q757">
        <v>-2.9605484578476001E-2</v>
      </c>
    </row>
    <row r="758" spans="1:17" x14ac:dyDescent="0.3">
      <c r="A758" t="s">
        <v>1658</v>
      </c>
      <c r="B758" t="s">
        <v>1659</v>
      </c>
      <c r="C758" t="s">
        <v>3181</v>
      </c>
      <c r="D758" t="s">
        <v>417</v>
      </c>
      <c r="E758">
        <v>5371.8776204249998</v>
      </c>
      <c r="F758">
        <v>614.15</v>
      </c>
      <c r="G758">
        <v>-41.429511549847803</v>
      </c>
      <c r="H758">
        <v>11.393169959107301</v>
      </c>
      <c r="I758">
        <v>-2.2592707590613301</v>
      </c>
      <c r="J758">
        <v>4.7183497182423402</v>
      </c>
      <c r="K758">
        <v>563.77302366891502</v>
      </c>
      <c r="L758">
        <v>592.85501197534199</v>
      </c>
      <c r="M758">
        <v>73.204259625195604</v>
      </c>
      <c r="N758">
        <v>2.6702520018917002</v>
      </c>
      <c r="O758">
        <v>30.098510135960201</v>
      </c>
      <c r="P758">
        <v>20.127139364303101</v>
      </c>
      <c r="Q758">
        <v>5.5657636757611997E-2</v>
      </c>
    </row>
    <row r="759" spans="1:17" hidden="1" x14ac:dyDescent="0.3">
      <c r="A759" t="s">
        <v>1660</v>
      </c>
      <c r="B759" t="s">
        <v>1661</v>
      </c>
      <c r="C759" t="s">
        <v>3185</v>
      </c>
      <c r="D759" t="s">
        <v>258</v>
      </c>
      <c r="E759">
        <v>5356.69104831</v>
      </c>
      <c r="F759">
        <v>436.9</v>
      </c>
      <c r="G759">
        <v>150.19806257086199</v>
      </c>
      <c r="H759">
        <v>17.5915138135082</v>
      </c>
      <c r="I759">
        <v>29.290863430773701</v>
      </c>
      <c r="J759">
        <v>20.586988536933099</v>
      </c>
      <c r="K759">
        <v>348.79465913709402</v>
      </c>
      <c r="L759">
        <v>292.62217172987999</v>
      </c>
      <c r="M759">
        <v>83.978144768530598</v>
      </c>
      <c r="N759">
        <v>1.23574281559071</v>
      </c>
      <c r="O759">
        <v>2.1286335545891402</v>
      </c>
      <c r="P759">
        <v>181.326464906632</v>
      </c>
    </row>
    <row r="760" spans="1:17" hidden="1" x14ac:dyDescent="0.3">
      <c r="A760" t="s">
        <v>1662</v>
      </c>
      <c r="B760" t="s">
        <v>1663</v>
      </c>
      <c r="C760" t="s">
        <v>3185</v>
      </c>
      <c r="D760" t="s">
        <v>206</v>
      </c>
      <c r="E760">
        <v>5324.8308841500002</v>
      </c>
      <c r="F760">
        <v>7814.75</v>
      </c>
      <c r="G760">
        <v>63.676767202702997</v>
      </c>
      <c r="H760">
        <v>12.5408750980387</v>
      </c>
      <c r="I760">
        <v>0.70125865333293003</v>
      </c>
      <c r="J760">
        <v>-3.42250982095856</v>
      </c>
      <c r="K760">
        <v>7501.7599902215197</v>
      </c>
      <c r="L760">
        <v>6783.8734722363597</v>
      </c>
      <c r="M760">
        <v>53.052040191885503</v>
      </c>
      <c r="N760">
        <v>0.61833839038612204</v>
      </c>
      <c r="O760">
        <v>16.2276464378259</v>
      </c>
      <c r="P760">
        <v>107.010503172143</v>
      </c>
      <c r="Q760">
        <v>9.3563213191062006E-2</v>
      </c>
    </row>
    <row r="761" spans="1:17" x14ac:dyDescent="0.3">
      <c r="A761" t="s">
        <v>1664</v>
      </c>
      <c r="B761" t="s">
        <v>1665</v>
      </c>
      <c r="C761" t="s">
        <v>3170</v>
      </c>
      <c r="D761" t="s">
        <v>412</v>
      </c>
      <c r="E761">
        <v>5299.7902986600002</v>
      </c>
      <c r="F761">
        <v>48.12</v>
      </c>
      <c r="G761">
        <v>-32.453922654682501</v>
      </c>
      <c r="H761">
        <v>-4.2169220890534103</v>
      </c>
      <c r="I761">
        <v>-17.6518599236489</v>
      </c>
      <c r="J761">
        <v>-2.5365381014449202</v>
      </c>
      <c r="K761">
        <v>49.574513452727899</v>
      </c>
      <c r="L761">
        <v>51.331876144211698</v>
      </c>
      <c r="M761">
        <v>38.424418564523897</v>
      </c>
      <c r="N761">
        <v>0.47673677386918001</v>
      </c>
      <c r="O761">
        <v>41.936824605153703</v>
      </c>
      <c r="P761">
        <v>7.2909698996655301</v>
      </c>
    </row>
    <row r="762" spans="1:17" hidden="1" x14ac:dyDescent="0.3">
      <c r="A762" t="s">
        <v>1666</v>
      </c>
      <c r="B762" t="s">
        <v>1667</v>
      </c>
      <c r="C762" t="s">
        <v>3185</v>
      </c>
      <c r="D762" t="s">
        <v>1668</v>
      </c>
      <c r="E762">
        <v>5280.5976037709997</v>
      </c>
      <c r="F762">
        <v>41.66</v>
      </c>
      <c r="G762">
        <v>-8.8186030503707098</v>
      </c>
      <c r="H762">
        <v>11.9683067241901</v>
      </c>
      <c r="I762">
        <v>29.746870227460601</v>
      </c>
      <c r="J762">
        <v>1.4647426236425001</v>
      </c>
      <c r="K762">
        <v>38.671706520514299</v>
      </c>
      <c r="L762">
        <v>34.934972469867297</v>
      </c>
      <c r="M762">
        <v>61.110292334972399</v>
      </c>
      <c r="N762">
        <v>0.69807850637593105</v>
      </c>
      <c r="O762">
        <v>14.618338934229399</v>
      </c>
      <c r="P762">
        <v>52.600732600732499</v>
      </c>
      <c r="Q762">
        <v>0.14922280981740599</v>
      </c>
    </row>
    <row r="763" spans="1:17" x14ac:dyDescent="0.3">
      <c r="A763" t="s">
        <v>1669</v>
      </c>
      <c r="B763" t="s">
        <v>1670</v>
      </c>
      <c r="C763" t="s">
        <v>3176</v>
      </c>
      <c r="D763" t="s">
        <v>206</v>
      </c>
      <c r="E763">
        <v>5274.8823244699997</v>
      </c>
      <c r="F763">
        <v>128.57</v>
      </c>
      <c r="G763">
        <v>-20.5829990775086</v>
      </c>
      <c r="H763">
        <v>0.882164919629158</v>
      </c>
      <c r="I763">
        <v>-12.4023507958598</v>
      </c>
      <c r="J763">
        <v>7.8411937015861302</v>
      </c>
      <c r="K763">
        <v>127.651179691975</v>
      </c>
      <c r="L763">
        <v>124.237230070423</v>
      </c>
      <c r="M763">
        <v>65.451142384592004</v>
      </c>
      <c r="N763">
        <v>1.22971708187586</v>
      </c>
      <c r="O763">
        <v>16.403515594617701</v>
      </c>
      <c r="P763">
        <v>25.617977528089799</v>
      </c>
      <c r="Q763">
        <v>1.5266762905499E-2</v>
      </c>
    </row>
    <row r="764" spans="1:17" x14ac:dyDescent="0.3">
      <c r="A764" t="s">
        <v>1671</v>
      </c>
      <c r="B764" t="s">
        <v>1672</v>
      </c>
      <c r="C764" t="s">
        <v>3172</v>
      </c>
      <c r="D764" t="s">
        <v>118</v>
      </c>
      <c r="E764">
        <v>5258.7493199999999</v>
      </c>
      <c r="F764">
        <v>567.79999999999995</v>
      </c>
      <c r="G764">
        <v>107.952814832158</v>
      </c>
      <c r="H764">
        <v>-0.95602091271440504</v>
      </c>
      <c r="I764">
        <v>59.422467539780797</v>
      </c>
      <c r="J764">
        <v>0.86907963424169798</v>
      </c>
      <c r="K764">
        <v>548.05224666980996</v>
      </c>
      <c r="L764">
        <v>432.77911341082</v>
      </c>
      <c r="M764">
        <v>53.813468647421097</v>
      </c>
      <c r="N764">
        <v>0.43629961544551898</v>
      </c>
      <c r="O764">
        <v>28.099682986967199</v>
      </c>
      <c r="P764">
        <v>171.28523650262699</v>
      </c>
      <c r="Q764">
        <v>7.6173628583091998E-2</v>
      </c>
    </row>
    <row r="765" spans="1:17" x14ac:dyDescent="0.3">
      <c r="A765" t="s">
        <v>1673</v>
      </c>
      <c r="B765" t="s">
        <v>1674</v>
      </c>
      <c r="C765" t="s">
        <v>3181</v>
      </c>
      <c r="D765" t="s">
        <v>1097</v>
      </c>
      <c r="E765">
        <v>5257.6679025000003</v>
      </c>
      <c r="F765">
        <v>3136.5</v>
      </c>
      <c r="G765">
        <v>-5.6523203402283304</v>
      </c>
      <c r="H765">
        <v>-2.11709617207877</v>
      </c>
      <c r="I765">
        <v>-4.0802851134253899</v>
      </c>
      <c r="J765">
        <v>-0.22336798909689901</v>
      </c>
      <c r="K765">
        <v>3120.6841768915501</v>
      </c>
      <c r="L765">
        <v>2993.6495050558501</v>
      </c>
      <c r="M765">
        <v>48.753989163147402</v>
      </c>
      <c r="N765">
        <v>0.61797190404194902</v>
      </c>
      <c r="O765">
        <v>17.965885541208301</v>
      </c>
      <c r="P765">
        <v>36.369565217391298</v>
      </c>
      <c r="Q765">
        <v>-7.0840592159816002E-2</v>
      </c>
    </row>
    <row r="766" spans="1:17" x14ac:dyDescent="0.3">
      <c r="A766" t="s">
        <v>1675</v>
      </c>
      <c r="B766" t="s">
        <v>1676</v>
      </c>
      <c r="C766" t="s">
        <v>3178</v>
      </c>
      <c r="D766" t="s">
        <v>75</v>
      </c>
      <c r="E766">
        <v>5249.2662190239998</v>
      </c>
      <c r="F766">
        <v>236.33</v>
      </c>
      <c r="G766">
        <v>-0.235884736655119</v>
      </c>
      <c r="H766">
        <v>2.3382725633026502</v>
      </c>
      <c r="I766">
        <v>5.3797298575347297</v>
      </c>
      <c r="J766">
        <v>-0.95377403948303396</v>
      </c>
      <c r="K766">
        <v>226.446718693224</v>
      </c>
      <c r="L766">
        <v>213.73542207408201</v>
      </c>
      <c r="M766">
        <v>58.022608294293001</v>
      </c>
      <c r="N766">
        <v>1.04192759796892</v>
      </c>
      <c r="O766">
        <v>4.5148732704269401</v>
      </c>
      <c r="P766">
        <v>34.164064717570199</v>
      </c>
      <c r="Q766">
        <v>-8.4330828559569998E-2</v>
      </c>
    </row>
    <row r="767" spans="1:17" x14ac:dyDescent="0.3">
      <c r="A767" t="s">
        <v>1677</v>
      </c>
      <c r="B767" t="s">
        <v>1678</v>
      </c>
      <c r="C767" t="s">
        <v>3180</v>
      </c>
      <c r="D767" t="s">
        <v>464</v>
      </c>
      <c r="E767">
        <v>5240.5220883599904</v>
      </c>
      <c r="F767">
        <v>315.89999999999998</v>
      </c>
      <c r="G767">
        <v>-53.172423175335098</v>
      </c>
      <c r="H767">
        <v>1.86658306558575</v>
      </c>
      <c r="I767">
        <v>-31.309373915710999</v>
      </c>
      <c r="J767">
        <v>-0.16938607339027301</v>
      </c>
      <c r="K767">
        <v>321.39956188730099</v>
      </c>
      <c r="L767">
        <v>357.580894664391</v>
      </c>
      <c r="M767">
        <v>52.979668993045003</v>
      </c>
      <c r="N767">
        <v>0.68521731520930296</v>
      </c>
      <c r="O767">
        <v>71.699905033238295</v>
      </c>
      <c r="P767">
        <v>20.274129069103299</v>
      </c>
      <c r="Q767">
        <v>-0.10738973723360801</v>
      </c>
    </row>
    <row r="768" spans="1:17" x14ac:dyDescent="0.3">
      <c r="A768" t="s">
        <v>1679</v>
      </c>
      <c r="B768" t="s">
        <v>1680</v>
      </c>
      <c r="C768" t="s">
        <v>3179</v>
      </c>
      <c r="D768" t="s">
        <v>493</v>
      </c>
      <c r="E768">
        <v>5205.694997394</v>
      </c>
      <c r="F768">
        <v>105.74</v>
      </c>
      <c r="G768">
        <v>-40.538572693551501</v>
      </c>
      <c r="H768">
        <v>-6.4679380925434096</v>
      </c>
      <c r="I768">
        <v>-13.6829425345726</v>
      </c>
      <c r="J768">
        <v>-4.5215750895972899</v>
      </c>
      <c r="K768">
        <v>107.797303196146</v>
      </c>
      <c r="L768">
        <v>108.592170945749</v>
      </c>
      <c r="M768">
        <v>32.906274466674198</v>
      </c>
      <c r="N768">
        <v>0.62068626446890296</v>
      </c>
      <c r="O768">
        <v>26.442216758085799</v>
      </c>
      <c r="P768">
        <v>15.5628415300546</v>
      </c>
      <c r="Q768">
        <v>-0.10333344591737501</v>
      </c>
    </row>
    <row r="769" spans="1:17" hidden="1" x14ac:dyDescent="0.3">
      <c r="A769" t="s">
        <v>1681</v>
      </c>
      <c r="B769" t="s">
        <v>1682</v>
      </c>
      <c r="C769" t="s">
        <v>3185</v>
      </c>
      <c r="D769" t="s">
        <v>258</v>
      </c>
      <c r="E769">
        <v>5184.9977304499998</v>
      </c>
      <c r="F769">
        <v>265.64999999999998</v>
      </c>
      <c r="G769">
        <v>155.46088151206601</v>
      </c>
      <c r="H769">
        <v>10.0728071319758</v>
      </c>
      <c r="I769">
        <v>163.259158115861</v>
      </c>
      <c r="J769">
        <v>14.215366096608401</v>
      </c>
      <c r="K769">
        <v>243.929126397354</v>
      </c>
      <c r="L769">
        <v>180.61059456504</v>
      </c>
      <c r="M769">
        <v>78.621911034230607</v>
      </c>
      <c r="N769">
        <v>0.29548624248309202</v>
      </c>
      <c r="O769">
        <v>23.019009975531699</v>
      </c>
      <c r="P769">
        <v>244.99999999999901</v>
      </c>
      <c r="Q769">
        <v>0.15294373489636101</v>
      </c>
    </row>
    <row r="770" spans="1:17" x14ac:dyDescent="0.3">
      <c r="A770" t="s">
        <v>1683</v>
      </c>
      <c r="B770" t="s">
        <v>1684</v>
      </c>
      <c r="C770" t="s">
        <v>3181</v>
      </c>
      <c r="D770" t="s">
        <v>72</v>
      </c>
      <c r="E770">
        <v>5177.92</v>
      </c>
      <c r="F770">
        <v>724.2</v>
      </c>
      <c r="G770">
        <v>44.490028374202701</v>
      </c>
      <c r="H770">
        <v>-17.314337255238499</v>
      </c>
      <c r="I770">
        <v>-29.3916208930853</v>
      </c>
      <c r="J770">
        <v>-3.3400450969473501</v>
      </c>
      <c r="K770">
        <v>819.58414289563598</v>
      </c>
      <c r="L770">
        <v>784.61879096301402</v>
      </c>
      <c r="M770">
        <v>26.049977343399402</v>
      </c>
      <c r="N770">
        <v>0.55249179566723705</v>
      </c>
      <c r="O770">
        <v>60.867163766915198</v>
      </c>
      <c r="P770">
        <v>82.648171500630497</v>
      </c>
      <c r="Q770">
        <v>8.0153007164993004E-2</v>
      </c>
    </row>
    <row r="771" spans="1:17" hidden="1" x14ac:dyDescent="0.3">
      <c r="A771" t="s">
        <v>1685</v>
      </c>
      <c r="B771" t="s">
        <v>1686</v>
      </c>
      <c r="C771" t="s">
        <v>3185</v>
      </c>
      <c r="D771" t="s">
        <v>1687</v>
      </c>
      <c r="E771">
        <v>5168.879891351</v>
      </c>
      <c r="F771">
        <v>62.05</v>
      </c>
      <c r="G771">
        <v>-2.6922901371162</v>
      </c>
      <c r="H771">
        <v>1.18248603054534</v>
      </c>
      <c r="I771">
        <v>-3.4565489940580498</v>
      </c>
      <c r="J771">
        <v>1.25947127048464</v>
      </c>
      <c r="K771">
        <v>60.362814767760597</v>
      </c>
      <c r="L771">
        <v>57.875242030722497</v>
      </c>
      <c r="M771">
        <v>56.425916595309197</v>
      </c>
      <c r="N771">
        <v>0.81328390625838398</v>
      </c>
      <c r="O771">
        <v>4.4319097502014397</v>
      </c>
      <c r="P771">
        <v>29.8117154811715</v>
      </c>
      <c r="Q771">
        <v>-3.0196124243903E-2</v>
      </c>
    </row>
    <row r="772" spans="1:17" hidden="1" x14ac:dyDescent="0.3">
      <c r="A772" t="s">
        <v>1688</v>
      </c>
      <c r="B772" t="s">
        <v>1689</v>
      </c>
      <c r="C772" t="s">
        <v>3185</v>
      </c>
      <c r="D772" t="s">
        <v>1542</v>
      </c>
      <c r="E772">
        <v>5138.7949399500003</v>
      </c>
      <c r="F772">
        <v>417.5</v>
      </c>
      <c r="G772">
        <v>-0.27133265816902602</v>
      </c>
      <c r="H772">
        <v>-2.2226493312638902</v>
      </c>
      <c r="I772">
        <v>-3.41800790810202</v>
      </c>
      <c r="J772">
        <v>3.4498938750860599</v>
      </c>
      <c r="K772">
        <v>398.633761318295</v>
      </c>
      <c r="L772">
        <v>367.24507596840903</v>
      </c>
      <c r="M772">
        <v>65.384397687399499</v>
      </c>
      <c r="N772">
        <v>0.49137824047823703</v>
      </c>
      <c r="O772">
        <v>7.7245508982035798</v>
      </c>
      <c r="P772">
        <v>46.3628396143733</v>
      </c>
      <c r="Q772">
        <v>7.7097382474854995E-2</v>
      </c>
    </row>
    <row r="773" spans="1:17" x14ac:dyDescent="0.3">
      <c r="A773" t="s">
        <v>1690</v>
      </c>
      <c r="B773" t="s">
        <v>1691</v>
      </c>
      <c r="C773" t="s">
        <v>3170</v>
      </c>
      <c r="D773" t="s">
        <v>412</v>
      </c>
      <c r="E773">
        <v>5131.5015015600002</v>
      </c>
      <c r="F773">
        <v>286.55</v>
      </c>
      <c r="G773">
        <v>-27.576174964335301</v>
      </c>
      <c r="H773">
        <v>-2.1077272174669002</v>
      </c>
      <c r="I773">
        <v>-14.9783857914853</v>
      </c>
      <c r="J773">
        <v>-2.2340272131443299</v>
      </c>
      <c r="K773">
        <v>286.31160460454299</v>
      </c>
      <c r="L773">
        <v>291.24097398141203</v>
      </c>
      <c r="M773">
        <v>48.056618722796799</v>
      </c>
      <c r="N773">
        <v>0.984585395869641</v>
      </c>
      <c r="O773">
        <v>35.386494503576998</v>
      </c>
      <c r="P773">
        <v>6.3462609018370699</v>
      </c>
      <c r="Q773">
        <v>-1.0513556077061E-2</v>
      </c>
    </row>
    <row r="774" spans="1:17" hidden="1" x14ac:dyDescent="0.3">
      <c r="A774" t="s">
        <v>1692</v>
      </c>
      <c r="B774" t="s">
        <v>1693</v>
      </c>
      <c r="C774" t="s">
        <v>3185</v>
      </c>
      <c r="D774" t="s">
        <v>54</v>
      </c>
      <c r="E774">
        <v>5130.4904837370004</v>
      </c>
      <c r="F774">
        <v>92.01</v>
      </c>
      <c r="G774">
        <v>121.628973069248</v>
      </c>
      <c r="H774">
        <v>53.5059058949521</v>
      </c>
      <c r="I774">
        <v>103.29271808775</v>
      </c>
      <c r="J774">
        <v>2.5524086066662002</v>
      </c>
      <c r="K774">
        <v>73.132549919548595</v>
      </c>
      <c r="L774">
        <v>55.6480713600752</v>
      </c>
      <c r="M774">
        <v>69.307016257741694</v>
      </c>
      <c r="N774">
        <v>1.48027527701478</v>
      </c>
      <c r="O774">
        <v>9.6619932616019906</v>
      </c>
      <c r="P774">
        <v>193.96166134185299</v>
      </c>
      <c r="Q774">
        <v>4.1575306635482999E-2</v>
      </c>
    </row>
    <row r="775" spans="1:17" hidden="1" x14ac:dyDescent="0.3">
      <c r="A775" t="s">
        <v>1694</v>
      </c>
      <c r="B775" t="s">
        <v>1695</v>
      </c>
      <c r="C775" t="s">
        <v>3185</v>
      </c>
      <c r="D775" t="s">
        <v>514</v>
      </c>
      <c r="E775">
        <v>5108.2640198099998</v>
      </c>
      <c r="F775">
        <v>708.05</v>
      </c>
      <c r="G775">
        <v>42.1740808192149</v>
      </c>
      <c r="H775">
        <v>-3.5980824575703201</v>
      </c>
      <c r="I775">
        <v>52.625466631526002</v>
      </c>
      <c r="J775">
        <v>-7.7466525720439998</v>
      </c>
      <c r="K775">
        <v>688.30716816437803</v>
      </c>
      <c r="M775">
        <v>39.981770494021397</v>
      </c>
      <c r="N775">
        <v>0.71338678231242603</v>
      </c>
      <c r="O775">
        <v>33.606383729962502</v>
      </c>
      <c r="P775">
        <v>90.643511039310695</v>
      </c>
    </row>
    <row r="776" spans="1:17" hidden="1" x14ac:dyDescent="0.3">
      <c r="A776" t="s">
        <v>1696</v>
      </c>
      <c r="B776" t="s">
        <v>1697</v>
      </c>
      <c r="C776" t="s">
        <v>3185</v>
      </c>
      <c r="D776" t="s">
        <v>206</v>
      </c>
      <c r="E776">
        <v>5099.4785775</v>
      </c>
      <c r="F776">
        <v>771.6</v>
      </c>
      <c r="G776">
        <v>66.589328812389795</v>
      </c>
      <c r="H776">
        <v>8.3977704761723206</v>
      </c>
      <c r="I776">
        <v>35.224340574203502</v>
      </c>
      <c r="J776">
        <v>-0.69463637376568699</v>
      </c>
      <c r="K776">
        <v>726.51682914972105</v>
      </c>
      <c r="L776">
        <v>621.51408338315196</v>
      </c>
      <c r="M776">
        <v>57.354037187873601</v>
      </c>
      <c r="N776">
        <v>0.59264748356142904</v>
      </c>
      <c r="O776">
        <v>7.2317262830482001</v>
      </c>
      <c r="P776">
        <v>120.048481391701</v>
      </c>
      <c r="Q776">
        <v>9.3761394961787994E-2</v>
      </c>
    </row>
    <row r="777" spans="1:17" hidden="1" x14ac:dyDescent="0.3">
      <c r="A777" t="s">
        <v>1698</v>
      </c>
      <c r="B777" t="s">
        <v>1699</v>
      </c>
      <c r="C777" t="s">
        <v>3185</v>
      </c>
      <c r="D777" t="s">
        <v>383</v>
      </c>
      <c r="E777">
        <v>5095.6535575999997</v>
      </c>
      <c r="F777">
        <v>579.9</v>
      </c>
      <c r="G777">
        <v>6.3257825175121303</v>
      </c>
      <c r="H777">
        <v>-4.1366518148643001</v>
      </c>
      <c r="I777">
        <v>57.459445183291201</v>
      </c>
      <c r="J777">
        <v>-1.50987293492828</v>
      </c>
      <c r="K777">
        <v>541.10493403813098</v>
      </c>
      <c r="L777">
        <v>466.969525682229</v>
      </c>
      <c r="M777">
        <v>49.589818890173703</v>
      </c>
      <c r="N777">
        <v>0.48272740995629998</v>
      </c>
      <c r="O777">
        <v>9.8206587342645406</v>
      </c>
      <c r="P777">
        <v>82.329822354975605</v>
      </c>
      <c r="Q777">
        <v>4.6719106535467E-2</v>
      </c>
    </row>
    <row r="778" spans="1:17" hidden="1" x14ac:dyDescent="0.3">
      <c r="A778" t="s">
        <v>1700</v>
      </c>
      <c r="B778" t="s">
        <v>1701</v>
      </c>
      <c r="C778" t="s">
        <v>3185</v>
      </c>
      <c r="D778" t="s">
        <v>127</v>
      </c>
      <c r="E778">
        <v>5073.4658249000004</v>
      </c>
      <c r="F778">
        <v>51.22</v>
      </c>
      <c r="G778">
        <v>9.7929088944745892</v>
      </c>
      <c r="H778">
        <v>10.252396816673601</v>
      </c>
      <c r="I778">
        <v>-8.3272443240435692</v>
      </c>
      <c r="J778">
        <v>6.6535247404557003</v>
      </c>
      <c r="K778">
        <v>48.344326938561899</v>
      </c>
      <c r="L778">
        <v>46.578702335107899</v>
      </c>
      <c r="M778">
        <v>70.107540516310905</v>
      </c>
      <c r="N778">
        <v>1.57499592432774</v>
      </c>
      <c r="O778">
        <v>27.684498242873801</v>
      </c>
      <c r="P778">
        <v>60.312989045383397</v>
      </c>
      <c r="Q778">
        <v>8.9018983833373005E-2</v>
      </c>
    </row>
    <row r="779" spans="1:17" x14ac:dyDescent="0.3">
      <c r="A779" t="s">
        <v>1702</v>
      </c>
      <c r="B779" t="s">
        <v>1703</v>
      </c>
      <c r="C779" t="s">
        <v>3174</v>
      </c>
      <c r="D779" t="s">
        <v>54</v>
      </c>
      <c r="E779">
        <v>5001.6036059999997</v>
      </c>
      <c r="F779">
        <v>621.45000000000005</v>
      </c>
      <c r="G779">
        <v>87.883664319823595</v>
      </c>
      <c r="H779">
        <v>18.682912403373098</v>
      </c>
      <c r="I779">
        <v>74.642336751886504</v>
      </c>
      <c r="J779">
        <v>0.704799144600331</v>
      </c>
      <c r="K779">
        <v>503.28218639662202</v>
      </c>
      <c r="L779">
        <v>396.74128449895898</v>
      </c>
      <c r="M779">
        <v>76.032091408199904</v>
      </c>
      <c r="N779">
        <v>0.90447942158751804</v>
      </c>
      <c r="O779">
        <v>4.1113524820983001</v>
      </c>
      <c r="P779">
        <v>164.55938697318001</v>
      </c>
      <c r="Q779">
        <v>1.3373533446506001E-2</v>
      </c>
    </row>
    <row r="780" spans="1:17" x14ac:dyDescent="0.3">
      <c r="A780" t="s">
        <v>1704</v>
      </c>
      <c r="B780" t="s">
        <v>1705</v>
      </c>
      <c r="C780" t="s">
        <v>3174</v>
      </c>
      <c r="D780" t="s">
        <v>279</v>
      </c>
      <c r="E780">
        <v>4998.6298164250002</v>
      </c>
      <c r="F780">
        <v>582.25</v>
      </c>
      <c r="G780">
        <v>27.756262337532799</v>
      </c>
      <c r="H780">
        <v>25.212186247203</v>
      </c>
      <c r="I780">
        <v>27.205559162544802</v>
      </c>
      <c r="J780">
        <v>9.5349080489062494</v>
      </c>
      <c r="K780">
        <v>486.17614321229797</v>
      </c>
      <c r="L780">
        <v>433.94355591136002</v>
      </c>
      <c r="M780">
        <v>83.004711602638594</v>
      </c>
      <c r="N780">
        <v>1.4396661349817701</v>
      </c>
      <c r="O780">
        <v>2.5332760841562898</v>
      </c>
      <c r="P780">
        <v>69.209532112757898</v>
      </c>
    </row>
    <row r="781" spans="1:17" x14ac:dyDescent="0.3">
      <c r="A781" t="s">
        <v>1706</v>
      </c>
      <c r="B781" t="s">
        <v>1707</v>
      </c>
      <c r="C781" t="s">
        <v>3184</v>
      </c>
      <c r="D781" t="s">
        <v>467</v>
      </c>
      <c r="E781">
        <v>4955.8533579099903</v>
      </c>
      <c r="F781">
        <v>921.6</v>
      </c>
      <c r="G781">
        <v>-13.9464574425148</v>
      </c>
      <c r="H781">
        <v>-5.7385940461308502</v>
      </c>
      <c r="I781">
        <v>14.672567010428001</v>
      </c>
      <c r="J781">
        <v>-0.16697971703504899</v>
      </c>
      <c r="K781">
        <v>869.24475898465596</v>
      </c>
      <c r="L781">
        <v>803.61987476920297</v>
      </c>
      <c r="M781">
        <v>53.150506732252701</v>
      </c>
      <c r="N781">
        <v>0.36527005288306702</v>
      </c>
      <c r="O781">
        <v>4.8177083333333197</v>
      </c>
      <c r="P781">
        <v>40.284648755612999</v>
      </c>
      <c r="Q781">
        <v>-0.13746855416734</v>
      </c>
    </row>
    <row r="782" spans="1:17" hidden="1" x14ac:dyDescent="0.3">
      <c r="A782" t="s">
        <v>1708</v>
      </c>
      <c r="B782" t="s">
        <v>1709</v>
      </c>
      <c r="C782" t="s">
        <v>3185</v>
      </c>
      <c r="D782" t="s">
        <v>1411</v>
      </c>
      <c r="E782">
        <v>4949.2067622659997</v>
      </c>
      <c r="F782">
        <v>90.09</v>
      </c>
      <c r="G782">
        <v>38.538212343515397</v>
      </c>
      <c r="H782">
        <v>-6.2035000369073003</v>
      </c>
      <c r="I782">
        <v>5.4248374157945198</v>
      </c>
      <c r="J782">
        <v>-2.6414214711378201</v>
      </c>
      <c r="K782">
        <v>87.949496073851293</v>
      </c>
      <c r="L782">
        <v>76.837531304470005</v>
      </c>
      <c r="M782">
        <v>49.704618433956703</v>
      </c>
      <c r="N782">
        <v>0.66648485710288896</v>
      </c>
      <c r="O782">
        <v>14.607614607614501</v>
      </c>
      <c r="P782">
        <v>110</v>
      </c>
      <c r="Q782">
        <v>0.186114747170743</v>
      </c>
    </row>
    <row r="783" spans="1:17" hidden="1" x14ac:dyDescent="0.3">
      <c r="A783" t="s">
        <v>1710</v>
      </c>
      <c r="B783" t="s">
        <v>1711</v>
      </c>
      <c r="C783" t="s">
        <v>3185</v>
      </c>
      <c r="D783" t="s">
        <v>372</v>
      </c>
      <c r="E783">
        <v>4944.3371880000004</v>
      </c>
      <c r="F783">
        <v>811.75</v>
      </c>
      <c r="G783">
        <v>99.6073866604887</v>
      </c>
      <c r="H783">
        <v>3.1715689304020001</v>
      </c>
      <c r="I783">
        <v>132.113278032419</v>
      </c>
      <c r="J783">
        <v>-2.22005758464211</v>
      </c>
      <c r="K783">
        <v>764.49663927185304</v>
      </c>
      <c r="L783">
        <v>589.87445733073901</v>
      </c>
      <c r="M783">
        <v>52.793128320261097</v>
      </c>
      <c r="N783">
        <v>0.72388089806532596</v>
      </c>
      <c r="O783">
        <v>12.1958731136433</v>
      </c>
      <c r="P783">
        <v>169.192505388824</v>
      </c>
      <c r="Q783">
        <v>0.15885210733796301</v>
      </c>
    </row>
    <row r="784" spans="1:17" x14ac:dyDescent="0.3">
      <c r="A784" t="s">
        <v>1712</v>
      </c>
      <c r="B784" t="s">
        <v>1713</v>
      </c>
      <c r="C784" t="s">
        <v>3173</v>
      </c>
      <c r="D784" t="s">
        <v>46</v>
      </c>
      <c r="E784">
        <v>4928.612663975</v>
      </c>
      <c r="F784">
        <v>711.7</v>
      </c>
      <c r="G784">
        <v>-2.7590585395866598</v>
      </c>
      <c r="H784">
        <v>-0.26111303059733099</v>
      </c>
      <c r="I784">
        <v>37.139936142041599</v>
      </c>
      <c r="J784">
        <v>0.32805207110017798</v>
      </c>
      <c r="K784">
        <v>682.383853283706</v>
      </c>
      <c r="L784">
        <v>620.35552629178301</v>
      </c>
      <c r="M784">
        <v>55.866760525031602</v>
      </c>
      <c r="N784">
        <v>0.35262096382545399</v>
      </c>
      <c r="O784">
        <v>41.780244485035801</v>
      </c>
      <c r="P784">
        <v>66.772114821323896</v>
      </c>
      <c r="Q784">
        <v>0.13994721079522801</v>
      </c>
    </row>
    <row r="785" spans="1:17" hidden="1" x14ac:dyDescent="0.3">
      <c r="A785" t="s">
        <v>1714</v>
      </c>
      <c r="B785" t="s">
        <v>1715</v>
      </c>
      <c r="C785" t="s">
        <v>3185</v>
      </c>
      <c r="D785" t="s">
        <v>625</v>
      </c>
      <c r="E785">
        <v>4903.5108514499998</v>
      </c>
      <c r="F785">
        <v>1902.8</v>
      </c>
      <c r="G785">
        <v>64.228374791310003</v>
      </c>
      <c r="H785">
        <v>15.4894003127853</v>
      </c>
      <c r="I785">
        <v>91.242273220635795</v>
      </c>
      <c r="J785">
        <v>-2.4018431915107201</v>
      </c>
      <c r="K785">
        <v>1705.6552574529601</v>
      </c>
      <c r="L785">
        <v>1325.60779082923</v>
      </c>
      <c r="M785">
        <v>60.409157883192897</v>
      </c>
      <c r="N785">
        <v>1.1537354336682799</v>
      </c>
      <c r="O785">
        <v>7.7096909817111703</v>
      </c>
      <c r="P785">
        <v>134.58053381002199</v>
      </c>
      <c r="Q785">
        <v>0.15930931325028899</v>
      </c>
    </row>
    <row r="786" spans="1:17" x14ac:dyDescent="0.3">
      <c r="A786" t="s">
        <v>1716</v>
      </c>
      <c r="B786" t="s">
        <v>1717</v>
      </c>
      <c r="C786" t="s">
        <v>3172</v>
      </c>
      <c r="D786" t="s">
        <v>1007</v>
      </c>
      <c r="E786">
        <v>4902.0537171059996</v>
      </c>
      <c r="F786">
        <v>39.18</v>
      </c>
      <c r="G786">
        <v>25.272922351366599</v>
      </c>
      <c r="H786">
        <v>-6.3879623889596902</v>
      </c>
      <c r="I786">
        <v>16.4391281957367</v>
      </c>
      <c r="J786">
        <v>-2.7730929344597901</v>
      </c>
      <c r="K786">
        <v>39.9740984570047</v>
      </c>
      <c r="L786">
        <v>34.886817336471402</v>
      </c>
      <c r="M786">
        <v>34.848537980787597</v>
      </c>
      <c r="N786">
        <v>0.46053744747848402</v>
      </c>
      <c r="O786">
        <v>17.662072485962199</v>
      </c>
      <c r="P786">
        <v>74.133333333333297</v>
      </c>
      <c r="Q786">
        <v>8.2387356812278004E-2</v>
      </c>
    </row>
    <row r="787" spans="1:17" x14ac:dyDescent="0.3">
      <c r="A787" t="s">
        <v>1718</v>
      </c>
      <c r="B787" t="s">
        <v>1719</v>
      </c>
      <c r="C787" t="s">
        <v>3179</v>
      </c>
      <c r="D787" t="s">
        <v>1411</v>
      </c>
      <c r="E787">
        <v>4892.1777605249999</v>
      </c>
      <c r="F787">
        <v>864.75</v>
      </c>
      <c r="G787">
        <v>13.373496202444199</v>
      </c>
      <c r="H787">
        <v>3.43138781101334</v>
      </c>
      <c r="I787">
        <v>-15.391160589138501</v>
      </c>
      <c r="J787">
        <v>1.2444633230943101</v>
      </c>
      <c r="K787">
        <v>856.11924783188203</v>
      </c>
      <c r="L787">
        <v>850.527377118613</v>
      </c>
      <c r="M787">
        <v>71.121687849702298</v>
      </c>
      <c r="N787">
        <v>0.89870299159225697</v>
      </c>
      <c r="O787">
        <v>27.8866724486845</v>
      </c>
      <c r="P787">
        <v>41.750676174084099</v>
      </c>
      <c r="Q787">
        <v>0.15196454097074699</v>
      </c>
    </row>
    <row r="788" spans="1:17" hidden="1" x14ac:dyDescent="0.3">
      <c r="A788" t="s">
        <v>1720</v>
      </c>
      <c r="B788" t="s">
        <v>1721</v>
      </c>
      <c r="C788" t="s">
        <v>3185</v>
      </c>
      <c r="D788" t="s">
        <v>46</v>
      </c>
      <c r="E788">
        <v>4891.1278106079999</v>
      </c>
      <c r="F788">
        <v>30.29</v>
      </c>
      <c r="G788">
        <v>117.445848362657</v>
      </c>
      <c r="H788">
        <v>65.739108755147697</v>
      </c>
      <c r="I788">
        <v>76.307006058157398</v>
      </c>
      <c r="J788">
        <v>2.4727028226474901</v>
      </c>
      <c r="K788">
        <v>23.8640639207429</v>
      </c>
      <c r="L788">
        <v>20.0362453849466</v>
      </c>
      <c r="M788">
        <v>71.029902142289501</v>
      </c>
      <c r="N788">
        <v>1.85960280913452</v>
      </c>
      <c r="O788">
        <v>10.432485968966599</v>
      </c>
      <c r="P788">
        <v>154.87392641520501</v>
      </c>
      <c r="Q788">
        <v>0.13737824399235599</v>
      </c>
    </row>
    <row r="789" spans="1:17" x14ac:dyDescent="0.3">
      <c r="A789" t="s">
        <v>1722</v>
      </c>
      <c r="B789" t="s">
        <v>1723</v>
      </c>
      <c r="C789" t="s">
        <v>3177</v>
      </c>
      <c r="D789" t="s">
        <v>144</v>
      </c>
      <c r="E789">
        <v>4888.8900000000003</v>
      </c>
      <c r="F789">
        <v>8695.0499999999993</v>
      </c>
      <c r="G789">
        <v>59.992650064902897</v>
      </c>
      <c r="H789">
        <v>8.8557347110297897</v>
      </c>
      <c r="I789">
        <v>30.678273295712899</v>
      </c>
      <c r="J789">
        <v>3.0175255888411998</v>
      </c>
      <c r="K789">
        <v>7600.0153827203703</v>
      </c>
      <c r="L789">
        <v>6750.1017314772598</v>
      </c>
      <c r="M789">
        <v>62.446814166659401</v>
      </c>
      <c r="N789">
        <v>0.89324559542900095</v>
      </c>
      <c r="O789">
        <v>2.9298278905814201</v>
      </c>
      <c r="P789">
        <v>92.728663098048301</v>
      </c>
      <c r="Q789">
        <v>9.8752686087172997E-2</v>
      </c>
    </row>
    <row r="790" spans="1:17" x14ac:dyDescent="0.3">
      <c r="A790" t="s">
        <v>1724</v>
      </c>
      <c r="B790" t="s">
        <v>1725</v>
      </c>
      <c r="C790" t="s">
        <v>3174</v>
      </c>
      <c r="D790" t="s">
        <v>54</v>
      </c>
      <c r="E790">
        <v>4879.6271812499999</v>
      </c>
      <c r="F790">
        <v>383.8</v>
      </c>
      <c r="G790">
        <v>-1.54280034159053</v>
      </c>
      <c r="H790">
        <v>21.251523204212099</v>
      </c>
      <c r="I790">
        <v>26.889797352288198</v>
      </c>
      <c r="J790">
        <v>9.5594407704996698</v>
      </c>
      <c r="K790">
        <v>341.931451677751</v>
      </c>
      <c r="L790">
        <v>316.23391807025001</v>
      </c>
      <c r="M790">
        <v>80.630781199684705</v>
      </c>
      <c r="N790">
        <v>2.02348155994552</v>
      </c>
      <c r="O790">
        <v>6.1620635747785304</v>
      </c>
      <c r="P790">
        <v>53.458616553378597</v>
      </c>
      <c r="Q790">
        <v>-6.8072547708170006E-2</v>
      </c>
    </row>
    <row r="791" spans="1:17" hidden="1" x14ac:dyDescent="0.3">
      <c r="A791" t="s">
        <v>1726</v>
      </c>
      <c r="B791" t="s">
        <v>1727</v>
      </c>
      <c r="C791" t="s">
        <v>3185</v>
      </c>
      <c r="D791" t="s">
        <v>1728</v>
      </c>
      <c r="E791">
        <v>4871.0308500000001</v>
      </c>
      <c r="F791">
        <v>432.15</v>
      </c>
      <c r="G791">
        <v>46.653856244413603</v>
      </c>
      <c r="H791">
        <v>14.3714611143662</v>
      </c>
      <c r="I791">
        <v>-22.621694847306799</v>
      </c>
      <c r="J791">
        <v>-5.19396384401918</v>
      </c>
      <c r="K791">
        <v>415.21188176290701</v>
      </c>
      <c r="L791">
        <v>408.25896223758701</v>
      </c>
      <c r="M791">
        <v>56.348047378393296</v>
      </c>
      <c r="N791">
        <v>0.97962143428081605</v>
      </c>
      <c r="O791">
        <v>47.749623973157398</v>
      </c>
      <c r="P791">
        <v>72.363592852584503</v>
      </c>
      <c r="Q791">
        <v>0.25035189131008301</v>
      </c>
    </row>
    <row r="792" spans="1:17" x14ac:dyDescent="0.3">
      <c r="A792" t="s">
        <v>1729</v>
      </c>
      <c r="B792" t="s">
        <v>1730</v>
      </c>
      <c r="C792" t="s">
        <v>3181</v>
      </c>
      <c r="D792" t="s">
        <v>417</v>
      </c>
      <c r="E792">
        <v>4862.0341681159998</v>
      </c>
      <c r="F792">
        <v>97.54</v>
      </c>
      <c r="G792">
        <v>-14.805813924828101</v>
      </c>
      <c r="H792">
        <v>-3.8325981012514898</v>
      </c>
      <c r="I792">
        <v>-15.268601949114499</v>
      </c>
      <c r="J792">
        <v>-2.7708642205328502</v>
      </c>
      <c r="K792">
        <v>101.60222386596701</v>
      </c>
      <c r="L792">
        <v>100.827397962285</v>
      </c>
      <c r="M792">
        <v>34.1532516502714</v>
      </c>
      <c r="N792">
        <v>0.68542294715122598</v>
      </c>
      <c r="O792">
        <v>24.615542341603401</v>
      </c>
      <c r="P792">
        <v>15.980975029726499</v>
      </c>
      <c r="Q792">
        <v>8.4717494963509991E-3</v>
      </c>
    </row>
    <row r="793" spans="1:17" hidden="1" x14ac:dyDescent="0.3">
      <c r="A793" t="s">
        <v>1731</v>
      </c>
      <c r="B793" t="s">
        <v>1732</v>
      </c>
      <c r="C793" t="s">
        <v>3185</v>
      </c>
      <c r="D793" t="s">
        <v>383</v>
      </c>
      <c r="E793">
        <v>4850.4755204000003</v>
      </c>
      <c r="F793">
        <v>383.7</v>
      </c>
      <c r="G793">
        <v>177.466622431019</v>
      </c>
      <c r="H793">
        <v>9.2907010528616496</v>
      </c>
      <c r="I793">
        <v>128.81009268737901</v>
      </c>
      <c r="J793">
        <v>-2.4438937535387399</v>
      </c>
      <c r="K793">
        <v>352.90856043145197</v>
      </c>
      <c r="L793">
        <v>249.368123248925</v>
      </c>
      <c r="M793">
        <v>48.506335522256499</v>
      </c>
      <c r="N793">
        <v>0.28774880206784198</v>
      </c>
      <c r="O793">
        <v>16.679697680479499</v>
      </c>
      <c r="P793">
        <v>223.25189553496199</v>
      </c>
      <c r="Q793">
        <v>0.18195877186540699</v>
      </c>
    </row>
    <row r="794" spans="1:17" x14ac:dyDescent="0.3">
      <c r="A794" t="s">
        <v>1733</v>
      </c>
      <c r="B794" t="s">
        <v>1734</v>
      </c>
      <c r="C794" t="s">
        <v>3180</v>
      </c>
      <c r="D794" t="s">
        <v>887</v>
      </c>
      <c r="E794">
        <v>4847.7846116250003</v>
      </c>
      <c r="F794">
        <v>391.75</v>
      </c>
      <c r="G794">
        <v>115.21892267842099</v>
      </c>
      <c r="H794">
        <v>4.2049949353481004</v>
      </c>
      <c r="I794">
        <v>58.197482721961698</v>
      </c>
      <c r="J794">
        <v>0.96013451663655802</v>
      </c>
      <c r="K794">
        <v>361.83013141709102</v>
      </c>
      <c r="L794">
        <v>288.91193731244402</v>
      </c>
      <c r="M794">
        <v>55.9570517555821</v>
      </c>
      <c r="N794">
        <v>0.50459336467581695</v>
      </c>
      <c r="O794">
        <v>5.1563497128270503</v>
      </c>
      <c r="P794">
        <v>163.184413839435</v>
      </c>
      <c r="Q794">
        <v>8.6426256820446995E-2</v>
      </c>
    </row>
    <row r="795" spans="1:17" x14ac:dyDescent="0.3">
      <c r="A795" t="s">
        <v>1735</v>
      </c>
      <c r="B795" t="s">
        <v>1736</v>
      </c>
      <c r="C795" t="s">
        <v>3173</v>
      </c>
      <c r="D795" t="s">
        <v>46</v>
      </c>
      <c r="E795">
        <v>4828.3529063369997</v>
      </c>
      <c r="F795">
        <v>61.63</v>
      </c>
      <c r="G795">
        <v>-9.6457064763441807</v>
      </c>
      <c r="H795">
        <v>10.230589146923601</v>
      </c>
      <c r="I795">
        <v>-5.4987782223959103</v>
      </c>
      <c r="J795">
        <v>3.5609771459403001</v>
      </c>
      <c r="K795">
        <v>58.247507303576398</v>
      </c>
      <c r="L795">
        <v>57.569170167733802</v>
      </c>
      <c r="M795">
        <v>62.378986926854097</v>
      </c>
      <c r="N795">
        <v>1.0180573717125201</v>
      </c>
      <c r="O795">
        <v>28.184325815349599</v>
      </c>
      <c r="P795">
        <v>46.563614744351902</v>
      </c>
      <c r="Q795">
        <v>0.12544178358848501</v>
      </c>
    </row>
    <row r="796" spans="1:17" x14ac:dyDescent="0.3">
      <c r="A796" t="s">
        <v>1737</v>
      </c>
      <c r="B796" t="s">
        <v>1738</v>
      </c>
      <c r="C796" t="s">
        <v>3174</v>
      </c>
      <c r="D796" t="s">
        <v>54</v>
      </c>
      <c r="E796">
        <v>4826.1278249999996</v>
      </c>
      <c r="F796">
        <v>529.70000000000005</v>
      </c>
      <c r="G796">
        <v>-36.436963371464003</v>
      </c>
      <c r="H796">
        <v>1.02385099912472</v>
      </c>
      <c r="I796">
        <v>1.6861243117679301</v>
      </c>
      <c r="J796">
        <v>-6.13980932506872</v>
      </c>
      <c r="K796">
        <v>536.90299605975599</v>
      </c>
      <c r="L796">
        <v>513.29889040446096</v>
      </c>
      <c r="M796">
        <v>24.205082282994201</v>
      </c>
      <c r="N796">
        <v>0.65635615723557805</v>
      </c>
      <c r="O796">
        <v>19.879176892580599</v>
      </c>
      <c r="P796">
        <v>22.885976104860202</v>
      </c>
      <c r="Q796">
        <v>-4.6631250215286003E-2</v>
      </c>
    </row>
    <row r="797" spans="1:17" x14ac:dyDescent="0.3">
      <c r="A797" t="s">
        <v>1739</v>
      </c>
      <c r="B797" t="s">
        <v>1740</v>
      </c>
      <c r="C797" t="s">
        <v>3186</v>
      </c>
      <c r="D797" t="s">
        <v>121</v>
      </c>
      <c r="E797">
        <v>4819.74339951</v>
      </c>
      <c r="F797">
        <v>283.89999999999998</v>
      </c>
      <c r="G797">
        <v>42.377889205920198</v>
      </c>
      <c r="H797">
        <v>2.6249085594710002</v>
      </c>
      <c r="I797">
        <v>15.1504686804837</v>
      </c>
      <c r="J797">
        <v>-4.3061316943358401E-2</v>
      </c>
      <c r="K797">
        <v>276.86635469981098</v>
      </c>
      <c r="L797">
        <v>249.776769613185</v>
      </c>
      <c r="M797">
        <v>59.681094794026698</v>
      </c>
      <c r="N797">
        <v>0.58503965095848198</v>
      </c>
      <c r="O797">
        <v>12.874251497005901</v>
      </c>
      <c r="P797">
        <v>119.39721792890199</v>
      </c>
      <c r="Q797">
        <v>7.3306336876725997E-2</v>
      </c>
    </row>
    <row r="798" spans="1:17" hidden="1" x14ac:dyDescent="0.3">
      <c r="A798" t="s">
        <v>1741</v>
      </c>
      <c r="B798" t="s">
        <v>1742</v>
      </c>
      <c r="C798" t="s">
        <v>3185</v>
      </c>
      <c r="D798" t="s">
        <v>261</v>
      </c>
      <c r="E798">
        <v>4814.5780527199904</v>
      </c>
      <c r="F798">
        <v>409.3</v>
      </c>
      <c r="G798">
        <v>911.806106230865</v>
      </c>
      <c r="H798">
        <v>38.403872429600902</v>
      </c>
      <c r="I798">
        <v>297.44646392559201</v>
      </c>
      <c r="J798">
        <v>16.902017960378</v>
      </c>
      <c r="K798">
        <v>260.88815556861198</v>
      </c>
      <c r="L798">
        <v>162.793201593898</v>
      </c>
      <c r="M798">
        <v>94.419246291919507</v>
      </c>
      <c r="N798">
        <v>1.59087093268096</v>
      </c>
      <c r="O798">
        <v>0.293183483997072</v>
      </c>
      <c r="P798">
        <v>938.17374762206703</v>
      </c>
      <c r="Q798">
        <v>0.30256494674767798</v>
      </c>
    </row>
    <row r="799" spans="1:17" x14ac:dyDescent="0.3">
      <c r="A799" t="s">
        <v>1743</v>
      </c>
      <c r="B799" t="s">
        <v>1744</v>
      </c>
      <c r="C799" t="s">
        <v>3176</v>
      </c>
      <c r="D799" t="s">
        <v>206</v>
      </c>
      <c r="E799">
        <v>4810.3443989999996</v>
      </c>
      <c r="F799">
        <v>669.4</v>
      </c>
      <c r="G799">
        <v>16.037219453237199</v>
      </c>
      <c r="H799">
        <v>-0.871660301294368</v>
      </c>
      <c r="I799">
        <v>-3.7381508791584799</v>
      </c>
      <c r="J799">
        <v>-2.5757900720764</v>
      </c>
      <c r="K799">
        <v>674.62303535937303</v>
      </c>
      <c r="L799">
        <v>618.11015872823305</v>
      </c>
      <c r="M799">
        <v>47.416269108630402</v>
      </c>
      <c r="N799">
        <v>0.24514611511989101</v>
      </c>
      <c r="O799">
        <v>19.3830295787272</v>
      </c>
      <c r="P799">
        <v>62.9701765063907</v>
      </c>
      <c r="Q799">
        <v>0.12573959252474101</v>
      </c>
    </row>
    <row r="800" spans="1:17" x14ac:dyDescent="0.3">
      <c r="A800" t="s">
        <v>1745</v>
      </c>
      <c r="B800" t="s">
        <v>1746</v>
      </c>
      <c r="C800" t="s">
        <v>3184</v>
      </c>
      <c r="D800" t="s">
        <v>282</v>
      </c>
      <c r="E800">
        <v>4783.5927334999997</v>
      </c>
      <c r="F800">
        <v>285.35000000000002</v>
      </c>
      <c r="G800">
        <v>-7.3072469816148899</v>
      </c>
      <c r="H800">
        <v>-2.7316625484493202</v>
      </c>
      <c r="I800">
        <v>-2.9821359621002501</v>
      </c>
      <c r="J800">
        <v>-3.1346307398596598</v>
      </c>
      <c r="K800">
        <v>289.54437886991701</v>
      </c>
      <c r="L800">
        <v>272.01895677690999</v>
      </c>
      <c r="M800">
        <v>45.588589139224801</v>
      </c>
      <c r="N800">
        <v>0.36387708035698002</v>
      </c>
      <c r="O800">
        <v>17.750131417557299</v>
      </c>
      <c r="P800">
        <v>35.687113647170698</v>
      </c>
      <c r="Q800">
        <v>-3.9271770851850997E-2</v>
      </c>
    </row>
    <row r="801" spans="1:17" hidden="1" x14ac:dyDescent="0.3">
      <c r="A801" t="s">
        <v>1747</v>
      </c>
      <c r="B801" t="s">
        <v>1748</v>
      </c>
      <c r="C801" t="s">
        <v>3185</v>
      </c>
      <c r="D801" t="s">
        <v>127</v>
      </c>
      <c r="E801">
        <v>4749.2027097999999</v>
      </c>
      <c r="F801">
        <v>2331.8000000000002</v>
      </c>
      <c r="G801">
        <v>26.8650196569602</v>
      </c>
      <c r="H801">
        <v>11.842438315734</v>
      </c>
      <c r="I801">
        <v>23.522746692534302</v>
      </c>
      <c r="J801">
        <v>3.6982547589486101</v>
      </c>
      <c r="K801">
        <v>2209.0131255147699</v>
      </c>
      <c r="L801">
        <v>1899.71863247429</v>
      </c>
      <c r="M801">
        <v>60.7653500498553</v>
      </c>
      <c r="N801">
        <v>0.98838274387585601</v>
      </c>
      <c r="O801">
        <v>5.0840552362981297</v>
      </c>
      <c r="P801">
        <v>93.832086450540302</v>
      </c>
      <c r="Q801">
        <v>0.29780730126445198</v>
      </c>
    </row>
    <row r="802" spans="1:17" x14ac:dyDescent="0.3">
      <c r="A802" t="s">
        <v>1749</v>
      </c>
      <c r="B802" t="s">
        <v>1750</v>
      </c>
      <c r="C802" t="s">
        <v>3180</v>
      </c>
      <c r="D802" t="s">
        <v>887</v>
      </c>
      <c r="E802">
        <v>4729.7386251500002</v>
      </c>
      <c r="F802">
        <v>389.1</v>
      </c>
      <c r="G802">
        <v>-25.141114225126199</v>
      </c>
      <c r="H802">
        <v>6.1560133823921301</v>
      </c>
      <c r="I802">
        <v>8.2850687945513304</v>
      </c>
      <c r="J802">
        <v>-3.6764364972880701</v>
      </c>
      <c r="K802">
        <v>365.66128647429002</v>
      </c>
      <c r="L802">
        <v>346.92775656465199</v>
      </c>
      <c r="M802">
        <v>44.663147247620003</v>
      </c>
      <c r="N802">
        <v>0.92074394830792305</v>
      </c>
      <c r="O802">
        <v>15.6258031354407</v>
      </c>
      <c r="P802">
        <v>45.213659264788198</v>
      </c>
      <c r="Q802">
        <v>7.5420717686350003E-3</v>
      </c>
    </row>
    <row r="803" spans="1:17" hidden="1" x14ac:dyDescent="0.3">
      <c r="A803" t="s">
        <v>1751</v>
      </c>
      <c r="B803" t="s">
        <v>1752</v>
      </c>
      <c r="C803" t="s">
        <v>3185</v>
      </c>
      <c r="D803" t="s">
        <v>206</v>
      </c>
      <c r="E803">
        <v>4718.0249594999996</v>
      </c>
      <c r="F803">
        <v>608.75</v>
      </c>
      <c r="G803">
        <v>1.8038788086702999</v>
      </c>
      <c r="H803">
        <v>1.30983436423177</v>
      </c>
      <c r="I803">
        <v>7.5230126571453804</v>
      </c>
      <c r="J803">
        <v>-1.7939638440191701</v>
      </c>
      <c r="K803">
        <v>607.53042395621901</v>
      </c>
      <c r="L803">
        <v>560.70044701636402</v>
      </c>
      <c r="M803">
        <v>52.995183035940201</v>
      </c>
      <c r="N803">
        <v>0.58080865812300297</v>
      </c>
      <c r="O803">
        <v>15.482546201231999</v>
      </c>
      <c r="P803">
        <v>51.713395638629201</v>
      </c>
      <c r="Q803">
        <v>0.149310980679838</v>
      </c>
    </row>
    <row r="804" spans="1:17" hidden="1" x14ac:dyDescent="0.3">
      <c r="A804" t="s">
        <v>1753</v>
      </c>
      <c r="B804" t="s">
        <v>1754</v>
      </c>
      <c r="C804" t="s">
        <v>3185</v>
      </c>
      <c r="D804" t="s">
        <v>1542</v>
      </c>
      <c r="E804">
        <v>4701.2376820500003</v>
      </c>
      <c r="F804">
        <v>8900</v>
      </c>
      <c r="G804">
        <v>4.1357618380599002</v>
      </c>
      <c r="H804">
        <v>3.5654939048413001</v>
      </c>
      <c r="I804">
        <v>29.430040805710501</v>
      </c>
      <c r="J804">
        <v>0.43441638341819599</v>
      </c>
      <c r="K804">
        <v>8430.4125466555906</v>
      </c>
      <c r="L804">
        <v>7576.8365333865604</v>
      </c>
      <c r="M804">
        <v>66.265069545696207</v>
      </c>
      <c r="N804">
        <v>0.45757171687152798</v>
      </c>
      <c r="O804">
        <v>2.2359550561797699</v>
      </c>
      <c r="P804">
        <v>53.182846963451198</v>
      </c>
      <c r="Q804">
        <v>1.2131355229689E-2</v>
      </c>
    </row>
    <row r="805" spans="1:17" x14ac:dyDescent="0.3">
      <c r="A805" t="s">
        <v>1755</v>
      </c>
      <c r="B805" t="s">
        <v>1756</v>
      </c>
      <c r="C805" t="s">
        <v>3179</v>
      </c>
      <c r="D805" t="s">
        <v>291</v>
      </c>
      <c r="E805">
        <v>4692.6224627000001</v>
      </c>
      <c r="F805">
        <v>212.21</v>
      </c>
      <c r="G805">
        <v>22.274921690294899</v>
      </c>
      <c r="H805">
        <v>8.3035492694107607</v>
      </c>
      <c r="I805">
        <v>-13.9164214739878</v>
      </c>
      <c r="J805">
        <v>-1.6765929520003899</v>
      </c>
      <c r="K805">
        <v>199.97856707463799</v>
      </c>
      <c r="L805">
        <v>188.463315898411</v>
      </c>
      <c r="M805">
        <v>58.892649312276198</v>
      </c>
      <c r="N805">
        <v>0.98677004319329897</v>
      </c>
      <c r="O805">
        <v>12.0823712360397</v>
      </c>
      <c r="P805">
        <v>66.766208251473401</v>
      </c>
    </row>
    <row r="806" spans="1:17" x14ac:dyDescent="0.3">
      <c r="A806" t="s">
        <v>1757</v>
      </c>
      <c r="B806" t="s">
        <v>1758</v>
      </c>
      <c r="C806" t="s">
        <v>3179</v>
      </c>
      <c r="D806" t="s">
        <v>124</v>
      </c>
      <c r="E806">
        <v>4689.5669273249996</v>
      </c>
      <c r="F806">
        <v>978.95</v>
      </c>
      <c r="G806">
        <v>43.497764904230699</v>
      </c>
      <c r="H806">
        <v>14.225160173519001</v>
      </c>
      <c r="I806">
        <v>34.531259792465399</v>
      </c>
      <c r="J806">
        <v>7.7040758047742299</v>
      </c>
      <c r="K806">
        <v>882.36982225672102</v>
      </c>
      <c r="L806">
        <v>789.65606606718495</v>
      </c>
      <c r="M806">
        <v>73.500051464164201</v>
      </c>
      <c r="N806">
        <v>0.93342566679638095</v>
      </c>
      <c r="O806">
        <v>3.2126257725113501</v>
      </c>
      <c r="P806">
        <v>81.606530006492903</v>
      </c>
      <c r="Q806">
        <v>-3.8901165114490002E-2</v>
      </c>
    </row>
    <row r="807" spans="1:17" hidden="1" x14ac:dyDescent="0.3">
      <c r="A807" t="s">
        <v>1759</v>
      </c>
      <c r="B807" t="s">
        <v>1760</v>
      </c>
      <c r="C807" t="s">
        <v>3185</v>
      </c>
      <c r="D807" t="s">
        <v>261</v>
      </c>
      <c r="E807">
        <v>4686.0400843500001</v>
      </c>
      <c r="F807">
        <v>534.04999999999995</v>
      </c>
      <c r="G807">
        <v>-2.7558975382964102</v>
      </c>
      <c r="H807">
        <v>-3.87829120907573</v>
      </c>
      <c r="I807">
        <v>21.292403486932201</v>
      </c>
      <c r="J807">
        <v>-1.8522162712036301</v>
      </c>
      <c r="K807">
        <v>526.42939155009196</v>
      </c>
      <c r="L807">
        <v>478.58338602682301</v>
      </c>
      <c r="M807">
        <v>45.814067179528898</v>
      </c>
      <c r="N807">
        <v>0.33286910701345102</v>
      </c>
      <c r="O807">
        <v>14.9424211216178</v>
      </c>
      <c r="P807">
        <v>48.306026103859999</v>
      </c>
    </row>
    <row r="808" spans="1:17" x14ac:dyDescent="0.3">
      <c r="A808" t="s">
        <v>1761</v>
      </c>
      <c r="B808" t="s">
        <v>1762</v>
      </c>
      <c r="C808" t="s">
        <v>3182</v>
      </c>
      <c r="D808" t="s">
        <v>1763</v>
      </c>
      <c r="E808">
        <v>4673.6592775720001</v>
      </c>
      <c r="F808">
        <v>70.16</v>
      </c>
      <c r="G808">
        <v>-8.7764032748375893</v>
      </c>
      <c r="H808">
        <v>-1.4260368606134901</v>
      </c>
      <c r="I808">
        <v>22.041062119991398</v>
      </c>
      <c r="J808">
        <v>-0.91817928702020901</v>
      </c>
      <c r="K808">
        <v>69.944301687579696</v>
      </c>
      <c r="L808">
        <v>64.843108607122403</v>
      </c>
      <c r="M808">
        <v>46.356585576118299</v>
      </c>
      <c r="N808">
        <v>0.51802868594808504</v>
      </c>
      <c r="O808">
        <v>19.997149372862001</v>
      </c>
      <c r="P808">
        <v>60.917431192660501</v>
      </c>
      <c r="Q808">
        <v>6.1888507982429002E-2</v>
      </c>
    </row>
    <row r="809" spans="1:17" x14ac:dyDescent="0.3">
      <c r="A809" t="s">
        <v>1764</v>
      </c>
      <c r="B809" t="s">
        <v>1765</v>
      </c>
      <c r="C809" t="s">
        <v>3182</v>
      </c>
      <c r="D809" t="s">
        <v>127</v>
      </c>
      <c r="E809">
        <v>4669.4166827700001</v>
      </c>
      <c r="F809">
        <v>233.58</v>
      </c>
      <c r="G809">
        <v>-19.561134017850499</v>
      </c>
      <c r="H809">
        <v>8.7278520675685893</v>
      </c>
      <c r="I809">
        <v>11.1035642704101</v>
      </c>
      <c r="J809">
        <v>-0.69609150359364103</v>
      </c>
      <c r="K809">
        <v>225.04553104553599</v>
      </c>
      <c r="L809">
        <v>219.388754860136</v>
      </c>
      <c r="M809">
        <v>62.122365986661599</v>
      </c>
      <c r="N809">
        <v>0.88278056650015102</v>
      </c>
      <c r="O809">
        <v>19.0170391300624</v>
      </c>
      <c r="P809">
        <v>39.952067106051501</v>
      </c>
      <c r="Q809">
        <v>7.2652792465809996E-2</v>
      </c>
    </row>
    <row r="810" spans="1:17" hidden="1" x14ac:dyDescent="0.3">
      <c r="A810" t="s">
        <v>1766</v>
      </c>
      <c r="B810" t="s">
        <v>1767</v>
      </c>
      <c r="C810" t="s">
        <v>3185</v>
      </c>
      <c r="D810" t="s">
        <v>138</v>
      </c>
      <c r="E810">
        <v>4656.7334099999998</v>
      </c>
      <c r="F810">
        <v>5939.9</v>
      </c>
      <c r="G810">
        <v>257.89322118833502</v>
      </c>
      <c r="H810">
        <v>-3.1583307133598701</v>
      </c>
      <c r="I810">
        <v>33.356183149622197</v>
      </c>
      <c r="J810">
        <v>2.57783102777569</v>
      </c>
      <c r="K810">
        <v>5975.5818060245801</v>
      </c>
      <c r="L810">
        <v>4781.1120138387296</v>
      </c>
      <c r="M810">
        <v>58.331519408304402</v>
      </c>
      <c r="N810">
        <v>0.99854486019451705</v>
      </c>
      <c r="O810">
        <v>18.722537416454799</v>
      </c>
      <c r="P810">
        <v>318.25863465126901</v>
      </c>
      <c r="Q810">
        <v>0.32000324128338398</v>
      </c>
    </row>
    <row r="811" spans="1:17" hidden="1" x14ac:dyDescent="0.3">
      <c r="A811" t="s">
        <v>1768</v>
      </c>
      <c r="B811" t="s">
        <v>1769</v>
      </c>
      <c r="C811" t="s">
        <v>3185</v>
      </c>
      <c r="D811" t="s">
        <v>223</v>
      </c>
      <c r="E811">
        <v>4617.9521248450001</v>
      </c>
      <c r="F811">
        <v>433.1</v>
      </c>
      <c r="G811">
        <v>72.507540395140097</v>
      </c>
      <c r="H811">
        <v>-3.8393034426483501E-2</v>
      </c>
      <c r="I811">
        <v>58.468083219382798</v>
      </c>
      <c r="J811">
        <v>1.3230145204839301</v>
      </c>
      <c r="K811">
        <v>400.13164624357501</v>
      </c>
      <c r="L811">
        <v>328.59441293024702</v>
      </c>
      <c r="M811">
        <v>57.0038458827391</v>
      </c>
      <c r="N811">
        <v>0.52345651044151897</v>
      </c>
      <c r="O811">
        <v>6.9037173862849199</v>
      </c>
      <c r="P811">
        <v>120.389231925381</v>
      </c>
      <c r="Q811">
        <v>0.155422742994547</v>
      </c>
    </row>
    <row r="812" spans="1:17" hidden="1" x14ac:dyDescent="0.3">
      <c r="A812" t="s">
        <v>1770</v>
      </c>
      <c r="B812" t="s">
        <v>1771</v>
      </c>
      <c r="C812" t="s">
        <v>3185</v>
      </c>
      <c r="D812" t="s">
        <v>54</v>
      </c>
      <c r="E812">
        <v>4613.3367687500004</v>
      </c>
      <c r="F812">
        <v>655.25</v>
      </c>
      <c r="G812">
        <v>34.674549280949101</v>
      </c>
      <c r="H812">
        <v>12.151342282378801</v>
      </c>
      <c r="I812">
        <v>11.568321032263601</v>
      </c>
      <c r="J812">
        <v>12.380979525905801</v>
      </c>
      <c r="K812">
        <v>569.56914657087998</v>
      </c>
      <c r="L812">
        <v>519.94560754677502</v>
      </c>
      <c r="M812">
        <v>82.078849320004906</v>
      </c>
      <c r="N812">
        <v>2.5870530335390201</v>
      </c>
      <c r="O812">
        <v>6.0206028233498596</v>
      </c>
      <c r="P812">
        <v>65.425397626861894</v>
      </c>
      <c r="Q812">
        <v>8.4648779621518996E-2</v>
      </c>
    </row>
    <row r="813" spans="1:17" hidden="1" x14ac:dyDescent="0.3">
      <c r="A813" t="s">
        <v>1772</v>
      </c>
      <c r="B813" t="s">
        <v>1773</v>
      </c>
      <c r="C813" t="s">
        <v>3185</v>
      </c>
      <c r="D813" t="s">
        <v>40</v>
      </c>
      <c r="E813">
        <v>4612.0721020800001</v>
      </c>
      <c r="F813">
        <v>692.9</v>
      </c>
      <c r="G813">
        <v>23.5899832797842</v>
      </c>
      <c r="H813">
        <v>15.947557121116001</v>
      </c>
      <c r="I813">
        <v>35.716700952696598</v>
      </c>
      <c r="J813">
        <v>-0.90151885248200803</v>
      </c>
      <c r="K813">
        <v>591.07775529359401</v>
      </c>
      <c r="M813">
        <v>61.887112308418502</v>
      </c>
      <c r="N813">
        <v>2.9266689477686798</v>
      </c>
      <c r="O813">
        <v>3.3554625487083301</v>
      </c>
      <c r="P813">
        <v>60.9336894669608</v>
      </c>
    </row>
    <row r="814" spans="1:17" hidden="1" x14ac:dyDescent="0.3">
      <c r="A814" t="s">
        <v>1774</v>
      </c>
      <c r="B814" t="s">
        <v>1775</v>
      </c>
      <c r="C814" t="s">
        <v>3185</v>
      </c>
      <c r="D814" t="s">
        <v>279</v>
      </c>
      <c r="E814">
        <v>4611.0873289599904</v>
      </c>
      <c r="F814">
        <v>870.8</v>
      </c>
      <c r="G814">
        <v>23.617194713101402</v>
      </c>
      <c r="H814">
        <v>-2.6463798973772001</v>
      </c>
      <c r="I814">
        <v>22.854258244584202</v>
      </c>
      <c r="J814">
        <v>-4.7162418535749498E-2</v>
      </c>
      <c r="K814">
        <v>804.34050065631595</v>
      </c>
      <c r="L814">
        <v>687.38586309858704</v>
      </c>
      <c r="M814">
        <v>57.921222705120996</v>
      </c>
      <c r="N814">
        <v>0.31308901236640302</v>
      </c>
      <c r="O814">
        <v>6.9533762057877899</v>
      </c>
      <c r="P814">
        <v>71.823204419889393</v>
      </c>
      <c r="Q814">
        <v>-7.9915765431314997E-2</v>
      </c>
    </row>
    <row r="815" spans="1:17" hidden="1" x14ac:dyDescent="0.3">
      <c r="A815" t="s">
        <v>1776</v>
      </c>
      <c r="B815" t="s">
        <v>1777</v>
      </c>
      <c r="C815" t="s">
        <v>3185</v>
      </c>
      <c r="D815" t="s">
        <v>467</v>
      </c>
      <c r="E815">
        <v>4586.2573224999996</v>
      </c>
      <c r="F815">
        <v>100.35</v>
      </c>
      <c r="G815">
        <v>25.022520245002099</v>
      </c>
      <c r="H815">
        <v>2.27250844963844</v>
      </c>
      <c r="I815">
        <v>9.5550820399610199</v>
      </c>
      <c r="J815">
        <v>-3.5900803488735402</v>
      </c>
      <c r="K815">
        <v>96.653014870446398</v>
      </c>
      <c r="L815">
        <v>85.797151503384896</v>
      </c>
      <c r="M815">
        <v>47.314239167049202</v>
      </c>
      <c r="N815">
        <v>0.72674473901590697</v>
      </c>
      <c r="O815">
        <v>12.0079720976582</v>
      </c>
      <c r="P815">
        <v>79.036574487065096</v>
      </c>
      <c r="Q815">
        <v>0.124788918845984</v>
      </c>
    </row>
    <row r="816" spans="1:17" x14ac:dyDescent="0.3">
      <c r="A816" t="s">
        <v>1778</v>
      </c>
      <c r="B816" t="s">
        <v>1779</v>
      </c>
      <c r="C816" t="s">
        <v>3184</v>
      </c>
      <c r="D816" t="s">
        <v>467</v>
      </c>
      <c r="E816">
        <v>4584.8652709500002</v>
      </c>
      <c r="F816">
        <v>407.9</v>
      </c>
      <c r="G816">
        <v>3.2705005459792602</v>
      </c>
      <c r="H816">
        <v>8.8386728271565893</v>
      </c>
      <c r="I816">
        <v>-2.2353527354553</v>
      </c>
      <c r="J816">
        <v>7.4296683022490697</v>
      </c>
      <c r="K816">
        <v>374.776940615868</v>
      </c>
      <c r="L816">
        <v>361.21857781724498</v>
      </c>
      <c r="M816">
        <v>69.954133687910797</v>
      </c>
      <c r="N816">
        <v>2.03213364179422</v>
      </c>
      <c r="O816">
        <v>12.490806570237799</v>
      </c>
      <c r="P816">
        <v>44.876576096607998</v>
      </c>
      <c r="Q816">
        <v>0.112236300482182</v>
      </c>
    </row>
    <row r="817" spans="1:17" hidden="1" x14ac:dyDescent="0.3">
      <c r="A817" t="s">
        <v>1780</v>
      </c>
      <c r="B817" t="s">
        <v>1781</v>
      </c>
      <c r="C817" t="s">
        <v>3185</v>
      </c>
      <c r="D817" t="s">
        <v>261</v>
      </c>
      <c r="E817">
        <v>4563.2578747199996</v>
      </c>
      <c r="F817">
        <v>1286.5</v>
      </c>
      <c r="G817">
        <v>87.375149520193403</v>
      </c>
      <c r="H817">
        <v>-9.1696806706779608</v>
      </c>
      <c r="I817">
        <v>62.951927636055899</v>
      </c>
      <c r="J817">
        <v>-3.15847131814719</v>
      </c>
      <c r="K817">
        <v>1243.2565762954</v>
      </c>
      <c r="L817">
        <v>959.392447190496</v>
      </c>
      <c r="M817">
        <v>32.507002033906197</v>
      </c>
      <c r="N817">
        <v>0.40290859291172798</v>
      </c>
      <c r="O817">
        <v>12.4757092887679</v>
      </c>
      <c r="P817">
        <v>121.81034482758599</v>
      </c>
      <c r="Q817">
        <v>0.22780057833887701</v>
      </c>
    </row>
    <row r="818" spans="1:17" hidden="1" x14ac:dyDescent="0.3">
      <c r="A818" t="s">
        <v>1782</v>
      </c>
      <c r="B818" t="s">
        <v>1783</v>
      </c>
      <c r="C818" t="s">
        <v>3170</v>
      </c>
      <c r="D818" t="s">
        <v>412</v>
      </c>
      <c r="E818">
        <v>4550.6692447199903</v>
      </c>
      <c r="F818">
        <v>122.77</v>
      </c>
      <c r="G818">
        <v>-38.173194718687803</v>
      </c>
      <c r="H818">
        <v>-0.40311390411119502</v>
      </c>
      <c r="I818">
        <v>-9.3308270685086896</v>
      </c>
      <c r="J818">
        <v>0.71859897005117201</v>
      </c>
      <c r="K818">
        <v>121.35610595352</v>
      </c>
      <c r="M818">
        <v>64.821188137435698</v>
      </c>
      <c r="N818">
        <v>0.656488303647075</v>
      </c>
      <c r="O818">
        <v>25.111998045124999</v>
      </c>
      <c r="P818">
        <v>12.8919540229885</v>
      </c>
    </row>
    <row r="819" spans="1:17" x14ac:dyDescent="0.3">
      <c r="A819" t="s">
        <v>1784</v>
      </c>
      <c r="B819" t="s">
        <v>1785</v>
      </c>
      <c r="C819" t="s">
        <v>3176</v>
      </c>
      <c r="D819" t="s">
        <v>206</v>
      </c>
      <c r="E819">
        <v>4539.6149568000001</v>
      </c>
      <c r="F819">
        <v>1730.35</v>
      </c>
      <c r="G819">
        <v>61.994336722631203</v>
      </c>
      <c r="H819">
        <v>27.750033019951399</v>
      </c>
      <c r="I819">
        <v>54.742140435657497</v>
      </c>
      <c r="J819">
        <v>4.6751719584499503</v>
      </c>
      <c r="K819">
        <v>1473.5925281003999</v>
      </c>
      <c r="L819">
        <v>1250.1821687839799</v>
      </c>
      <c r="M819">
        <v>79.474880269819593</v>
      </c>
      <c r="N819">
        <v>0.73329428243408101</v>
      </c>
      <c r="O819">
        <v>0.97379142947959796</v>
      </c>
      <c r="P819">
        <v>110.504866180048</v>
      </c>
      <c r="Q819">
        <v>0.126572818083072</v>
      </c>
    </row>
    <row r="820" spans="1:17" hidden="1" x14ac:dyDescent="0.3">
      <c r="A820" t="s">
        <v>1786</v>
      </c>
      <c r="B820" t="s">
        <v>1787</v>
      </c>
      <c r="C820" t="s">
        <v>3182</v>
      </c>
      <c r="D820" t="s">
        <v>206</v>
      </c>
      <c r="E820">
        <v>4530.0692461199997</v>
      </c>
      <c r="F820">
        <v>2375.0500000000002</v>
      </c>
      <c r="G820">
        <v>31.3962663685117</v>
      </c>
      <c r="H820">
        <v>24.963520875603798</v>
      </c>
      <c r="I820">
        <v>71.518151248808294</v>
      </c>
      <c r="J820">
        <v>25.714578297210899</v>
      </c>
      <c r="K820">
        <v>1792.80822409915</v>
      </c>
      <c r="M820">
        <v>92.374657837300106</v>
      </c>
      <c r="N820">
        <v>2.1872819379443298</v>
      </c>
      <c r="O820">
        <v>5.8082987726574</v>
      </c>
      <c r="P820">
        <v>97.279674391560704</v>
      </c>
    </row>
    <row r="821" spans="1:17" x14ac:dyDescent="0.3">
      <c r="A821" t="s">
        <v>1788</v>
      </c>
      <c r="B821" t="s">
        <v>1789</v>
      </c>
      <c r="C821" t="s">
        <v>3182</v>
      </c>
      <c r="D821" t="s">
        <v>98</v>
      </c>
      <c r="E821">
        <v>4527.5170814900002</v>
      </c>
      <c r="F821">
        <v>1143.0999999999999</v>
      </c>
      <c r="G821">
        <v>27.870808870802598</v>
      </c>
      <c r="H821">
        <v>-7.01315115368332</v>
      </c>
      <c r="I821">
        <v>60.738569912377201</v>
      </c>
      <c r="J821">
        <v>-5.21326500874462</v>
      </c>
      <c r="K821">
        <v>1219.50080696338</v>
      </c>
      <c r="L821">
        <v>997.10099279867904</v>
      </c>
      <c r="M821">
        <v>31.742020115037398</v>
      </c>
      <c r="N821">
        <v>5.0615428816420699E-2</v>
      </c>
      <c r="O821">
        <v>39.331642026069403</v>
      </c>
      <c r="P821">
        <v>87.393442622950801</v>
      </c>
      <c r="Q821">
        <v>7.1299053143492996E-2</v>
      </c>
    </row>
    <row r="822" spans="1:17" hidden="1" x14ac:dyDescent="0.3">
      <c r="A822" t="s">
        <v>1790</v>
      </c>
      <c r="B822" t="s">
        <v>1791</v>
      </c>
      <c r="C822" t="s">
        <v>3185</v>
      </c>
      <c r="D822" t="s">
        <v>625</v>
      </c>
      <c r="E822">
        <v>4517.0401585199997</v>
      </c>
      <c r="F822">
        <v>2229.25</v>
      </c>
      <c r="G822">
        <v>83.668492000826902</v>
      </c>
      <c r="H822">
        <v>15.1709294099903</v>
      </c>
      <c r="I822">
        <v>27.873503224737501</v>
      </c>
      <c r="J822">
        <v>-0.72393145264199499</v>
      </c>
      <c r="K822">
        <v>2022.0205667334301</v>
      </c>
      <c r="L822">
        <v>1680.90918698685</v>
      </c>
      <c r="M822">
        <v>61.246762634036102</v>
      </c>
      <c r="N822">
        <v>0.75392548088269296</v>
      </c>
      <c r="O822">
        <v>8.0228776494336493</v>
      </c>
      <c r="P822">
        <v>131.30998702983101</v>
      </c>
      <c r="Q822">
        <v>0.17587504987418101</v>
      </c>
    </row>
    <row r="823" spans="1:17" hidden="1" x14ac:dyDescent="0.3">
      <c r="A823" t="s">
        <v>1792</v>
      </c>
      <c r="B823" t="s">
        <v>1793</v>
      </c>
      <c r="C823" t="s">
        <v>3185</v>
      </c>
      <c r="D823" t="s">
        <v>127</v>
      </c>
      <c r="E823">
        <v>4505.9418158999997</v>
      </c>
      <c r="F823">
        <v>430.5</v>
      </c>
      <c r="G823">
        <v>-20.1820984172161</v>
      </c>
      <c r="K823">
        <v>425.76520424318301</v>
      </c>
      <c r="L823">
        <v>384.46648021701702</v>
      </c>
      <c r="M823">
        <v>38.331602171758398</v>
      </c>
      <c r="N823">
        <v>1</v>
      </c>
      <c r="O823">
        <v>7.2938443670151001</v>
      </c>
      <c r="P823">
        <v>18.939079983423099</v>
      </c>
      <c r="Q823">
        <v>9.3594908740256E-2</v>
      </c>
    </row>
    <row r="824" spans="1:17" hidden="1" x14ac:dyDescent="0.3">
      <c r="A824" t="s">
        <v>1794</v>
      </c>
      <c r="B824" t="s">
        <v>1795</v>
      </c>
      <c r="C824" t="s">
        <v>3185</v>
      </c>
      <c r="D824" t="s">
        <v>54</v>
      </c>
      <c r="E824">
        <v>4491.5846772099903</v>
      </c>
      <c r="F824">
        <v>775.45</v>
      </c>
      <c r="G824">
        <v>17.520776875390201</v>
      </c>
      <c r="H824">
        <v>17.590405438571601</v>
      </c>
      <c r="I824">
        <v>47.020607036095697</v>
      </c>
      <c r="J824">
        <v>5.5134392594055104</v>
      </c>
      <c r="K824">
        <v>653.40626802616896</v>
      </c>
      <c r="M824">
        <v>79.369441532907302</v>
      </c>
      <c r="N824">
        <v>0.848965947674439</v>
      </c>
      <c r="O824">
        <v>2.4437423431555798</v>
      </c>
      <c r="P824">
        <v>84.039397175744597</v>
      </c>
    </row>
    <row r="825" spans="1:17" hidden="1" x14ac:dyDescent="0.3">
      <c r="A825" t="s">
        <v>1796</v>
      </c>
      <c r="B825" t="s">
        <v>1797</v>
      </c>
      <c r="C825" t="s">
        <v>3185</v>
      </c>
      <c r="D825" t="s">
        <v>261</v>
      </c>
      <c r="E825">
        <v>4464.7434234000002</v>
      </c>
      <c r="F825">
        <v>960.25</v>
      </c>
      <c r="G825">
        <v>146.77118050541799</v>
      </c>
      <c r="H825">
        <v>2.08419824173752</v>
      </c>
      <c r="I825">
        <v>77.234382490699204</v>
      </c>
      <c r="J825">
        <v>-4.0385031360101404</v>
      </c>
      <c r="K825">
        <v>913.66439612263298</v>
      </c>
      <c r="L825">
        <v>679.46679691108295</v>
      </c>
      <c r="M825">
        <v>47.006283361648499</v>
      </c>
      <c r="N825">
        <v>1.0428386758414601</v>
      </c>
      <c r="O825">
        <v>10.538922155688599</v>
      </c>
      <c r="P825">
        <v>210.05812076202699</v>
      </c>
      <c r="Q825">
        <v>9.2394011912990001E-2</v>
      </c>
    </row>
    <row r="826" spans="1:17" hidden="1" x14ac:dyDescent="0.3">
      <c r="A826" t="s">
        <v>1798</v>
      </c>
      <c r="B826" t="s">
        <v>1799</v>
      </c>
      <c r="C826" t="s">
        <v>3185</v>
      </c>
      <c r="D826" t="s">
        <v>754</v>
      </c>
      <c r="E826">
        <v>4449.3999170859997</v>
      </c>
      <c r="F826">
        <v>283.27</v>
      </c>
      <c r="G826">
        <v>1.9353607242010999</v>
      </c>
      <c r="H826">
        <v>1.17601563743545</v>
      </c>
      <c r="I826">
        <v>0.84542820241868799</v>
      </c>
      <c r="J826">
        <v>0.75615354807040003</v>
      </c>
      <c r="K826">
        <v>274.45726568609098</v>
      </c>
      <c r="L826">
        <v>254.207337458268</v>
      </c>
      <c r="M826">
        <v>58.987597709054498</v>
      </c>
      <c r="N826">
        <v>0.94499779040573595</v>
      </c>
      <c r="O826">
        <v>0.310657676421777</v>
      </c>
      <c r="P826">
        <v>35.952198118640702</v>
      </c>
      <c r="Q826">
        <v>3.7892634135868998E-2</v>
      </c>
    </row>
    <row r="827" spans="1:17" x14ac:dyDescent="0.3">
      <c r="A827" t="s">
        <v>1800</v>
      </c>
      <c r="B827" t="s">
        <v>1801</v>
      </c>
      <c r="C827" t="s">
        <v>3174</v>
      </c>
      <c r="D827" t="s">
        <v>54</v>
      </c>
      <c r="E827">
        <v>4439.955686155</v>
      </c>
      <c r="F827">
        <v>178.02</v>
      </c>
      <c r="G827">
        <v>71.324021001126198</v>
      </c>
      <c r="H827">
        <v>16.479099889273499</v>
      </c>
      <c r="I827">
        <v>36.506355086493002</v>
      </c>
      <c r="J827">
        <v>0.59642861705074901</v>
      </c>
      <c r="K827">
        <v>154.462458649626</v>
      </c>
      <c r="L827">
        <v>130.92449856858701</v>
      </c>
      <c r="M827">
        <v>64.9254230419359</v>
      </c>
      <c r="N827">
        <v>1.4584524231585301</v>
      </c>
      <c r="O827">
        <v>3.7523873722053498</v>
      </c>
      <c r="P827">
        <v>104.620689655172</v>
      </c>
      <c r="Q827">
        <v>-2.1830499402993E-2</v>
      </c>
    </row>
    <row r="828" spans="1:17" x14ac:dyDescent="0.3">
      <c r="A828" t="s">
        <v>1802</v>
      </c>
      <c r="B828" t="s">
        <v>1803</v>
      </c>
      <c r="C828" t="s">
        <v>3176</v>
      </c>
      <c r="D828" t="s">
        <v>261</v>
      </c>
      <c r="E828">
        <v>4421.6217936000003</v>
      </c>
      <c r="F828">
        <v>1383.65</v>
      </c>
      <c r="G828">
        <v>5.0638563222199</v>
      </c>
      <c r="H828">
        <v>5.7526295772136704</v>
      </c>
      <c r="I828">
        <v>5.2634034831349696</v>
      </c>
      <c r="J828">
        <v>-2.4709259764498799</v>
      </c>
      <c r="K828">
        <v>1366.7132423422499</v>
      </c>
      <c r="L828">
        <v>1268.5168297083801</v>
      </c>
      <c r="M828">
        <v>55.988431263263699</v>
      </c>
      <c r="N828">
        <v>1.88618545681732</v>
      </c>
      <c r="O828">
        <v>13.814909839916099</v>
      </c>
      <c r="P828">
        <v>43.547048449009203</v>
      </c>
      <c r="Q828">
        <v>0.145142093353927</v>
      </c>
    </row>
    <row r="829" spans="1:17" hidden="1" x14ac:dyDescent="0.3">
      <c r="A829" t="s">
        <v>1804</v>
      </c>
      <c r="B829" t="s">
        <v>1805</v>
      </c>
      <c r="C829" t="s">
        <v>3185</v>
      </c>
      <c r="D829" t="s">
        <v>464</v>
      </c>
      <c r="E829">
        <v>4408.1071603800001</v>
      </c>
      <c r="F829">
        <v>951.2</v>
      </c>
      <c r="G829">
        <v>67.114102840440395</v>
      </c>
      <c r="H829">
        <v>-5.2060861553593103</v>
      </c>
      <c r="I829">
        <v>48.642743371452902</v>
      </c>
      <c r="J829">
        <v>-0.27873233565108602</v>
      </c>
      <c r="K829">
        <v>917.89625106747303</v>
      </c>
      <c r="L829">
        <v>720.44135932579695</v>
      </c>
      <c r="M829">
        <v>44.624073535102703</v>
      </c>
      <c r="N829">
        <v>0.215503501318766</v>
      </c>
      <c r="O829">
        <v>15.1177460050462</v>
      </c>
      <c r="P829">
        <v>110.03588186585699</v>
      </c>
      <c r="Q829">
        <v>0.16040963715513301</v>
      </c>
    </row>
    <row r="830" spans="1:17" x14ac:dyDescent="0.3">
      <c r="A830" t="s">
        <v>1806</v>
      </c>
      <c r="B830" t="s">
        <v>1807</v>
      </c>
      <c r="C830" t="s">
        <v>625</v>
      </c>
      <c r="D830" t="s">
        <v>625</v>
      </c>
      <c r="E830">
        <v>4404.9763472000004</v>
      </c>
      <c r="F830">
        <v>212.54</v>
      </c>
      <c r="G830">
        <v>18.1413632226243</v>
      </c>
      <c r="H830">
        <v>-4.3486318008486098</v>
      </c>
      <c r="I830">
        <v>23.1591028023166</v>
      </c>
      <c r="J830">
        <v>1.0659348779485101</v>
      </c>
      <c r="K830">
        <v>211.46748180138201</v>
      </c>
      <c r="L830">
        <v>183.45478848033</v>
      </c>
      <c r="M830">
        <v>51.085535426296502</v>
      </c>
      <c r="N830">
        <v>0.40485363364291799</v>
      </c>
      <c r="O830">
        <v>14.425519902135999</v>
      </c>
      <c r="P830">
        <v>58.4936614466815</v>
      </c>
      <c r="Q830">
        <v>8.5953935247829003E-2</v>
      </c>
    </row>
    <row r="831" spans="1:17" hidden="1" x14ac:dyDescent="0.3">
      <c r="A831" t="s">
        <v>1808</v>
      </c>
      <c r="B831" t="s">
        <v>1809</v>
      </c>
      <c r="C831" t="s">
        <v>3185</v>
      </c>
      <c r="D831" t="s">
        <v>46</v>
      </c>
      <c r="E831">
        <v>4397.4846063300001</v>
      </c>
      <c r="F831">
        <v>793.35</v>
      </c>
      <c r="G831">
        <v>157.73077786128201</v>
      </c>
      <c r="H831">
        <v>-14.495860779876899</v>
      </c>
      <c r="I831">
        <v>90.886900600788096</v>
      </c>
      <c r="J831">
        <v>-3.3846187464673001</v>
      </c>
      <c r="K831">
        <v>775.46376567373898</v>
      </c>
      <c r="L831">
        <v>579.14448988645404</v>
      </c>
      <c r="M831">
        <v>34.537668816170402</v>
      </c>
      <c r="N831">
        <v>0.27963476084439298</v>
      </c>
      <c r="O831">
        <v>17.854666918762199</v>
      </c>
      <c r="P831">
        <v>221.84584178498901</v>
      </c>
    </row>
    <row r="832" spans="1:17" hidden="1" x14ac:dyDescent="0.3">
      <c r="A832" t="s">
        <v>1810</v>
      </c>
      <c r="B832" t="s">
        <v>1811</v>
      </c>
      <c r="C832" t="s">
        <v>3185</v>
      </c>
      <c r="D832" t="s">
        <v>279</v>
      </c>
      <c r="E832">
        <v>4391.1367</v>
      </c>
      <c r="F832">
        <v>468.9</v>
      </c>
      <c r="G832">
        <v>168.08725587303201</v>
      </c>
      <c r="H832">
        <v>43.184275137823299</v>
      </c>
      <c r="I832">
        <v>163.59981155918001</v>
      </c>
      <c r="J832">
        <v>-0.31091299656155102</v>
      </c>
      <c r="K832">
        <v>359.19471009689698</v>
      </c>
      <c r="L832">
        <v>257.755677825227</v>
      </c>
      <c r="M832">
        <v>77.190813748770097</v>
      </c>
      <c r="N832">
        <v>0.85805585683889596</v>
      </c>
      <c r="O832">
        <v>3.2203028364256898</v>
      </c>
      <c r="P832">
        <v>214.69798657718101</v>
      </c>
      <c r="Q832">
        <v>0.17339475002325599</v>
      </c>
    </row>
    <row r="833" spans="1:17" hidden="1" x14ac:dyDescent="0.3">
      <c r="A833" t="s">
        <v>1812</v>
      </c>
      <c r="B833" t="s">
        <v>1813</v>
      </c>
      <c r="C833" t="s">
        <v>3185</v>
      </c>
      <c r="D833" t="s">
        <v>239</v>
      </c>
      <c r="E833">
        <v>4374.6878665499999</v>
      </c>
      <c r="F833">
        <v>1036.5</v>
      </c>
      <c r="G833">
        <v>627.28699423091302</v>
      </c>
      <c r="H833">
        <v>30.3085185494567</v>
      </c>
      <c r="I833">
        <v>171.42398912946101</v>
      </c>
      <c r="J833">
        <v>-7.5666911167464503</v>
      </c>
      <c r="K833">
        <v>838.51439200377399</v>
      </c>
      <c r="L833">
        <v>568.33700104410002</v>
      </c>
      <c r="M833">
        <v>55.657516339817597</v>
      </c>
      <c r="N833">
        <v>1.28897334249815</v>
      </c>
      <c r="O833">
        <v>13.748191027496301</v>
      </c>
      <c r="P833">
        <v>667.77777777777703</v>
      </c>
      <c r="Q833">
        <v>0.20932949524101099</v>
      </c>
    </row>
    <row r="834" spans="1:17" hidden="1" x14ac:dyDescent="0.3">
      <c r="A834" t="s">
        <v>1814</v>
      </c>
      <c r="B834" t="s">
        <v>1815</v>
      </c>
      <c r="C834" t="s">
        <v>3185</v>
      </c>
      <c r="D834" t="s">
        <v>81</v>
      </c>
      <c r="E834">
        <v>4370.5016717849903</v>
      </c>
      <c r="F834">
        <v>3194.6</v>
      </c>
      <c r="G834">
        <v>32.638673513517297</v>
      </c>
      <c r="H834">
        <v>-1.24666350112339</v>
      </c>
      <c r="I834">
        <v>17.4463391056895</v>
      </c>
      <c r="J834">
        <v>5.5368140312560001</v>
      </c>
      <c r="K834">
        <v>3203.3698306935898</v>
      </c>
      <c r="L834">
        <v>2781.4333250910499</v>
      </c>
      <c r="M834">
        <v>74.650853033023097</v>
      </c>
      <c r="N834">
        <v>1.34693267007273</v>
      </c>
      <c r="O834">
        <v>19.428097414386698</v>
      </c>
      <c r="P834">
        <v>74.907607654192503</v>
      </c>
      <c r="Q834">
        <v>0.202203257773656</v>
      </c>
    </row>
    <row r="835" spans="1:17" hidden="1" x14ac:dyDescent="0.3">
      <c r="A835" t="s">
        <v>1816</v>
      </c>
      <c r="B835" t="s">
        <v>1817</v>
      </c>
      <c r="C835" t="s">
        <v>3185</v>
      </c>
      <c r="D835" t="s">
        <v>1818</v>
      </c>
      <c r="E835">
        <v>4320.7598032320002</v>
      </c>
      <c r="F835">
        <v>145.28</v>
      </c>
      <c r="G835">
        <v>49.5375492784394</v>
      </c>
      <c r="H835">
        <v>1.2229828912431799</v>
      </c>
      <c r="I835">
        <v>27.874654130248501</v>
      </c>
      <c r="J835">
        <v>4.9245546744993298</v>
      </c>
      <c r="K835">
        <v>137.76379587388001</v>
      </c>
      <c r="L835">
        <v>119.609256372855</v>
      </c>
      <c r="M835">
        <v>55.701275773856601</v>
      </c>
      <c r="N835">
        <v>0.15222089622899901</v>
      </c>
      <c r="O835">
        <v>12.885462555066001</v>
      </c>
      <c r="P835">
        <v>82.283563362609698</v>
      </c>
      <c r="Q835">
        <v>5.0758254174441998E-2</v>
      </c>
    </row>
    <row r="836" spans="1:17" hidden="1" x14ac:dyDescent="0.3">
      <c r="A836" t="s">
        <v>1819</v>
      </c>
      <c r="B836" t="s">
        <v>1820</v>
      </c>
      <c r="C836" t="s">
        <v>3185</v>
      </c>
      <c r="D836" t="s">
        <v>372</v>
      </c>
      <c r="E836">
        <v>4311.21692076</v>
      </c>
      <c r="F836">
        <v>294.25</v>
      </c>
      <c r="G836">
        <v>131.05291609688999</v>
      </c>
      <c r="H836">
        <v>39.040618854751401</v>
      </c>
      <c r="I836">
        <v>166.32059657256099</v>
      </c>
      <c r="J836">
        <v>7.0733983020314897</v>
      </c>
      <c r="K836">
        <v>228.04036118564801</v>
      </c>
      <c r="L836">
        <v>166.62667347349699</v>
      </c>
      <c r="M836">
        <v>68.542643960997495</v>
      </c>
      <c r="N836">
        <v>1.94746423929379</v>
      </c>
      <c r="O836">
        <v>14.766355140186899</v>
      </c>
      <c r="P836">
        <v>209.73684210526301</v>
      </c>
      <c r="Q836">
        <v>0.164199980508861</v>
      </c>
    </row>
    <row r="837" spans="1:17" hidden="1" x14ac:dyDescent="0.3">
      <c r="A837" t="s">
        <v>1821</v>
      </c>
      <c r="B837" t="s">
        <v>1822</v>
      </c>
      <c r="C837" t="s">
        <v>3185</v>
      </c>
      <c r="D837" t="s">
        <v>46</v>
      </c>
      <c r="E837">
        <v>4309.6085759999996</v>
      </c>
      <c r="F837">
        <v>446.85</v>
      </c>
      <c r="G837">
        <v>2853.2902633918202</v>
      </c>
      <c r="H837">
        <v>138.591035724101</v>
      </c>
      <c r="I837">
        <v>215.74164920414</v>
      </c>
      <c r="J837">
        <v>19.736590125141301</v>
      </c>
      <c r="K837">
        <v>254.43855029606101</v>
      </c>
      <c r="L837">
        <v>154.41812666472501</v>
      </c>
      <c r="M837">
        <v>99.168595862607802</v>
      </c>
      <c r="N837">
        <v>1.67920963308215</v>
      </c>
      <c r="O837">
        <v>0</v>
      </c>
      <c r="P837">
        <v>2879</v>
      </c>
    </row>
    <row r="838" spans="1:17" hidden="1" x14ac:dyDescent="0.3">
      <c r="A838" t="s">
        <v>1823</v>
      </c>
      <c r="B838" t="s">
        <v>1824</v>
      </c>
      <c r="C838" t="s">
        <v>3185</v>
      </c>
      <c r="D838" t="s">
        <v>282</v>
      </c>
      <c r="E838">
        <v>4305.7523531249999</v>
      </c>
      <c r="F838">
        <v>2409.4</v>
      </c>
      <c r="G838">
        <v>95.153770587722306</v>
      </c>
      <c r="H838">
        <v>-6.46125962125332</v>
      </c>
      <c r="I838">
        <v>61.273868861978002</v>
      </c>
      <c r="J838">
        <v>-8.7536081668646002</v>
      </c>
      <c r="K838">
        <v>2491.4063957175199</v>
      </c>
      <c r="L838">
        <v>1957.9299075397901</v>
      </c>
      <c r="M838">
        <v>20.171656226392098</v>
      </c>
      <c r="N838">
        <v>0.43392006543240402</v>
      </c>
      <c r="O838">
        <v>19.5318336515315</v>
      </c>
      <c r="P838">
        <v>133.92233009708701</v>
      </c>
      <c r="Q838">
        <v>6.8850140021102998E-2</v>
      </c>
    </row>
    <row r="839" spans="1:17" x14ac:dyDescent="0.3">
      <c r="A839" t="s">
        <v>1825</v>
      </c>
      <c r="B839" t="s">
        <v>1826</v>
      </c>
      <c r="C839" t="s">
        <v>3176</v>
      </c>
      <c r="D839" t="s">
        <v>206</v>
      </c>
      <c r="E839">
        <v>4292.2545530400002</v>
      </c>
      <c r="F839">
        <v>170.82</v>
      </c>
      <c r="G839">
        <v>-5.6253780844450896</v>
      </c>
      <c r="H839">
        <v>-5.3623037575608699</v>
      </c>
      <c r="I839">
        <v>-0.49852546834893702</v>
      </c>
      <c r="J839">
        <v>-1.2279823128901799</v>
      </c>
      <c r="K839">
        <v>179.61138348560999</v>
      </c>
      <c r="L839">
        <v>171.27139726999201</v>
      </c>
      <c r="M839">
        <v>42.885385363603604</v>
      </c>
      <c r="N839">
        <v>0.46229852215070699</v>
      </c>
      <c r="O839">
        <v>32.127385552043002</v>
      </c>
      <c r="P839">
        <v>35.517651725505701</v>
      </c>
      <c r="Q839">
        <v>3.7822146929787998E-2</v>
      </c>
    </row>
    <row r="840" spans="1:17" x14ac:dyDescent="0.3">
      <c r="A840" t="s">
        <v>1827</v>
      </c>
      <c r="B840" t="s">
        <v>1828</v>
      </c>
      <c r="C840" t="s">
        <v>3170</v>
      </c>
      <c r="D840" t="s">
        <v>51</v>
      </c>
      <c r="E840">
        <v>4279.3782171599996</v>
      </c>
      <c r="F840">
        <v>601.15</v>
      </c>
      <c r="G840">
        <v>-48.086907503645101</v>
      </c>
      <c r="H840">
        <v>-2.7540007290795598</v>
      </c>
      <c r="I840">
        <v>-44.626227661092997</v>
      </c>
      <c r="J840">
        <v>-3.6580796154197102</v>
      </c>
      <c r="K840">
        <v>648.24454595371697</v>
      </c>
      <c r="L840">
        <v>763.99432566138296</v>
      </c>
      <c r="M840">
        <v>36.034023036670099</v>
      </c>
      <c r="N840">
        <v>0.63704208587831301</v>
      </c>
      <c r="O840">
        <v>106.803626382766</v>
      </c>
      <c r="P840">
        <v>2.5240897075125601</v>
      </c>
      <c r="Q840">
        <v>-1.2783040803994001E-2</v>
      </c>
    </row>
    <row r="841" spans="1:17" hidden="1" x14ac:dyDescent="0.3">
      <c r="A841" t="s">
        <v>1829</v>
      </c>
      <c r="B841" t="s">
        <v>1830</v>
      </c>
      <c r="C841" t="s">
        <v>3185</v>
      </c>
      <c r="D841" t="s">
        <v>118</v>
      </c>
      <c r="E841">
        <v>4242.7787985000004</v>
      </c>
      <c r="F841">
        <v>338.8</v>
      </c>
      <c r="G841">
        <v>-32.299204487961298</v>
      </c>
      <c r="H841">
        <v>-3.1240930280951802</v>
      </c>
      <c r="I841">
        <v>-23.479940935369498</v>
      </c>
      <c r="J841">
        <v>0.99848898616949999</v>
      </c>
      <c r="K841">
        <v>336.67296436555802</v>
      </c>
      <c r="M841">
        <v>54.576696958812903</v>
      </c>
      <c r="N841">
        <v>1.9462064223944799</v>
      </c>
      <c r="O841">
        <v>15.9533648170011</v>
      </c>
      <c r="P841">
        <v>12.5394452748712</v>
      </c>
    </row>
    <row r="842" spans="1:17" x14ac:dyDescent="0.3">
      <c r="A842" t="s">
        <v>1831</v>
      </c>
      <c r="B842" t="s">
        <v>1832</v>
      </c>
      <c r="C842" t="s">
        <v>3182</v>
      </c>
      <c r="D842" t="s">
        <v>261</v>
      </c>
      <c r="E842">
        <v>4212.1013751480004</v>
      </c>
      <c r="F842">
        <v>188.74</v>
      </c>
      <c r="G842">
        <v>3.8748840578091599</v>
      </c>
      <c r="H842">
        <v>7.1770836760863697</v>
      </c>
      <c r="I842">
        <v>31.6210266360467</v>
      </c>
      <c r="J842">
        <v>8.3726420175885004</v>
      </c>
      <c r="K842">
        <v>165.29285010245701</v>
      </c>
      <c r="L842">
        <v>150.36980663631701</v>
      </c>
      <c r="M842">
        <v>71.421878171423103</v>
      </c>
      <c r="N842">
        <v>1.14377673566831</v>
      </c>
      <c r="O842">
        <v>1.0119741443255199</v>
      </c>
      <c r="P842">
        <v>68.442659526996806</v>
      </c>
      <c r="Q842">
        <v>1.8400736324458999E-2</v>
      </c>
    </row>
    <row r="843" spans="1:17" x14ac:dyDescent="0.3">
      <c r="A843" t="s">
        <v>1833</v>
      </c>
      <c r="B843" t="s">
        <v>1834</v>
      </c>
      <c r="C843" t="s">
        <v>3180</v>
      </c>
      <c r="D843" t="s">
        <v>1542</v>
      </c>
      <c r="E843">
        <v>4209.6750000000002</v>
      </c>
      <c r="F843">
        <v>376.15</v>
      </c>
      <c r="G843">
        <v>-36.743322227849198</v>
      </c>
      <c r="H843">
        <v>19.919973860837001</v>
      </c>
      <c r="I843">
        <v>9.3978215322263008</v>
      </c>
      <c r="J843">
        <v>6.9515558692424699</v>
      </c>
      <c r="K843">
        <v>332.30179723161899</v>
      </c>
      <c r="L843">
        <v>341.89712893749902</v>
      </c>
      <c r="M843">
        <v>89.508915811324798</v>
      </c>
      <c r="N843">
        <v>2.5330330848212701</v>
      </c>
      <c r="O843">
        <v>24.072843280606101</v>
      </c>
      <c r="P843">
        <v>29.528236914600502</v>
      </c>
      <c r="Q843">
        <v>4.5925122654499996E-3</v>
      </c>
    </row>
    <row r="844" spans="1:17" hidden="1" x14ac:dyDescent="0.3">
      <c r="A844" t="s">
        <v>1835</v>
      </c>
      <c r="B844" t="s">
        <v>1836</v>
      </c>
      <c r="C844" t="s">
        <v>3185</v>
      </c>
      <c r="D844" t="s">
        <v>1007</v>
      </c>
      <c r="E844">
        <v>4205.4391889999997</v>
      </c>
      <c r="F844">
        <v>3369.7</v>
      </c>
      <c r="G844">
        <v>-8.1798283384907595</v>
      </c>
      <c r="H844">
        <v>5.5821372125456303</v>
      </c>
      <c r="I844">
        <v>27.0521840775485</v>
      </c>
      <c r="J844">
        <v>-7.3966659761703299</v>
      </c>
      <c r="K844">
        <v>3183.9032471033602</v>
      </c>
      <c r="L844">
        <v>2862.0072475827401</v>
      </c>
      <c r="M844">
        <v>55.2997308289467</v>
      </c>
      <c r="N844">
        <v>0.85207210111976495</v>
      </c>
      <c r="O844">
        <v>6.6578627177493699</v>
      </c>
      <c r="P844">
        <v>53.923807783665197</v>
      </c>
      <c r="Q844">
        <v>3.2932403898539998E-2</v>
      </c>
    </row>
    <row r="845" spans="1:17" hidden="1" x14ac:dyDescent="0.3">
      <c r="A845" t="s">
        <v>1837</v>
      </c>
      <c r="B845" t="s">
        <v>1838</v>
      </c>
      <c r="C845" t="s">
        <v>3185</v>
      </c>
      <c r="D845" t="s">
        <v>261</v>
      </c>
      <c r="E845">
        <v>4200.332754</v>
      </c>
      <c r="F845">
        <v>431.15</v>
      </c>
      <c r="G845">
        <v>17.758252211208799</v>
      </c>
      <c r="H845">
        <v>-5.6947805707778603</v>
      </c>
      <c r="I845">
        <v>23.638591957273</v>
      </c>
      <c r="J845">
        <v>-6.2272971773525096</v>
      </c>
      <c r="K845">
        <v>450.78193727123102</v>
      </c>
      <c r="L845">
        <v>397.81008151149399</v>
      </c>
      <c r="M845">
        <v>24.3074504972437</v>
      </c>
      <c r="N845">
        <v>0.47354849941591698</v>
      </c>
      <c r="O845">
        <v>25.942247477675899</v>
      </c>
      <c r="P845">
        <v>56.327048585931799</v>
      </c>
      <c r="Q845">
        <v>0.14191731343945299</v>
      </c>
    </row>
    <row r="846" spans="1:17" hidden="1" x14ac:dyDescent="0.3">
      <c r="A846" t="s">
        <v>1839</v>
      </c>
      <c r="B846" t="s">
        <v>1840</v>
      </c>
      <c r="C846" t="s">
        <v>3185</v>
      </c>
      <c r="D846" t="s">
        <v>138</v>
      </c>
      <c r="E846">
        <v>4187.173082155</v>
      </c>
      <c r="F846">
        <v>338.1</v>
      </c>
      <c r="G846">
        <v>24.590330073313801</v>
      </c>
      <c r="H846">
        <v>-18.494691444218098</v>
      </c>
      <c r="I846">
        <v>35.443677285263398</v>
      </c>
      <c r="J846">
        <v>-2.4959695746781998</v>
      </c>
      <c r="K846">
        <v>382.71178913357301</v>
      </c>
      <c r="M846">
        <v>36.622701426539798</v>
      </c>
      <c r="N846">
        <v>0.427333706104497</v>
      </c>
      <c r="O846">
        <v>56.758355516119401</v>
      </c>
      <c r="P846">
        <v>99.586776859504099</v>
      </c>
    </row>
    <row r="847" spans="1:17" hidden="1" x14ac:dyDescent="0.3">
      <c r="A847" t="s">
        <v>1841</v>
      </c>
      <c r="B847" t="s">
        <v>1842</v>
      </c>
      <c r="C847" t="s">
        <v>3185</v>
      </c>
      <c r="D847" t="s">
        <v>792</v>
      </c>
      <c r="E847">
        <v>4181.4758172250004</v>
      </c>
      <c r="F847">
        <v>887.2</v>
      </c>
      <c r="G847">
        <v>-38.024423305146598</v>
      </c>
      <c r="H847">
        <v>17.5342164684523</v>
      </c>
      <c r="I847">
        <v>-2.8050901329534601</v>
      </c>
      <c r="J847">
        <v>0.58075141793982099</v>
      </c>
      <c r="K847">
        <v>855.72253932484603</v>
      </c>
      <c r="L847">
        <v>887.44724571826202</v>
      </c>
      <c r="M847">
        <v>57.0292791133866</v>
      </c>
      <c r="N847">
        <v>0.70583375007298299</v>
      </c>
      <c r="O847">
        <v>17.222723174030602</v>
      </c>
      <c r="P847">
        <v>23.4279354479688</v>
      </c>
      <c r="Q847">
        <v>-8.3393939420244007E-2</v>
      </c>
    </row>
    <row r="848" spans="1:17" hidden="1" x14ac:dyDescent="0.3">
      <c r="A848" t="s">
        <v>1843</v>
      </c>
      <c r="B848" t="s">
        <v>1844</v>
      </c>
      <c r="C848" t="s">
        <v>3185</v>
      </c>
      <c r="D848" t="s">
        <v>282</v>
      </c>
      <c r="E848">
        <v>4181.25776486</v>
      </c>
      <c r="F848">
        <v>3488.2</v>
      </c>
      <c r="G848">
        <v>25.891810612481802</v>
      </c>
      <c r="H848">
        <v>13.675327384153</v>
      </c>
      <c r="I848">
        <v>75.724156253333902</v>
      </c>
      <c r="J848">
        <v>0.56898791855901198</v>
      </c>
      <c r="K848">
        <v>3020.5618882976501</v>
      </c>
      <c r="L848">
        <v>2414.27314106212</v>
      </c>
      <c r="M848">
        <v>57.9640123523846</v>
      </c>
      <c r="N848">
        <v>0.61365049725472698</v>
      </c>
      <c r="O848">
        <v>7.0595149360701699</v>
      </c>
      <c r="P848">
        <v>131.21333642660599</v>
      </c>
      <c r="Q848">
        <v>0.115088936043131</v>
      </c>
    </row>
    <row r="849" spans="1:17" x14ac:dyDescent="0.3">
      <c r="A849" t="s">
        <v>1845</v>
      </c>
      <c r="B849" t="s">
        <v>1846</v>
      </c>
      <c r="C849" t="s">
        <v>3172</v>
      </c>
      <c r="D849" t="s">
        <v>251</v>
      </c>
      <c r="E849">
        <v>4168.0756781649998</v>
      </c>
      <c r="F849">
        <v>488.55</v>
      </c>
      <c r="G849">
        <v>-23.641419466209101</v>
      </c>
      <c r="H849">
        <v>-0.14992848936559799</v>
      </c>
      <c r="I849">
        <v>-24.508838396862899</v>
      </c>
      <c r="J849">
        <v>0.135860717384334</v>
      </c>
      <c r="K849">
        <v>490.643811164704</v>
      </c>
      <c r="L849">
        <v>502.54437662749001</v>
      </c>
      <c r="M849">
        <v>61.606891059979702</v>
      </c>
      <c r="N849">
        <v>1.02676251127837</v>
      </c>
      <c r="O849">
        <v>43.076450721522797</v>
      </c>
      <c r="P849">
        <v>9.2953020134228108</v>
      </c>
    </row>
    <row r="850" spans="1:17" hidden="1" x14ac:dyDescent="0.3">
      <c r="A850" t="s">
        <v>1847</v>
      </c>
      <c r="B850" t="s">
        <v>1848</v>
      </c>
      <c r="C850" t="s">
        <v>3185</v>
      </c>
      <c r="D850" t="s">
        <v>417</v>
      </c>
      <c r="E850">
        <v>4158.4751669999996</v>
      </c>
      <c r="F850">
        <v>1083.5</v>
      </c>
      <c r="G850">
        <v>-53.098826542495999</v>
      </c>
      <c r="H850">
        <v>-1.11508273544355</v>
      </c>
      <c r="I850">
        <v>-10.1152163950835</v>
      </c>
      <c r="J850">
        <v>-6.6332401482524403</v>
      </c>
      <c r="K850">
        <v>1131.5360856479399</v>
      </c>
      <c r="L850">
        <v>1198.4216557253601</v>
      </c>
      <c r="M850">
        <v>34.525516935294803</v>
      </c>
      <c r="N850">
        <v>0.85773533967498305</v>
      </c>
      <c r="O850">
        <v>39.040147669589203</v>
      </c>
      <c r="P850">
        <v>8.5834544270180899</v>
      </c>
      <c r="Q850">
        <v>-7.7557055478590001E-2</v>
      </c>
    </row>
    <row r="851" spans="1:17" hidden="1" x14ac:dyDescent="0.3">
      <c r="A851" t="s">
        <v>1849</v>
      </c>
      <c r="B851" t="s">
        <v>1850</v>
      </c>
      <c r="C851" t="s">
        <v>3185</v>
      </c>
      <c r="D851" t="s">
        <v>81</v>
      </c>
      <c r="E851">
        <v>4120.6897823700001</v>
      </c>
      <c r="F851">
        <v>373.85</v>
      </c>
      <c r="G851">
        <v>162.86610283605901</v>
      </c>
      <c r="H851">
        <v>56.0087318259163</v>
      </c>
      <c r="I851">
        <v>98.675840906572205</v>
      </c>
      <c r="J851">
        <v>13.9899821424774</v>
      </c>
      <c r="K851">
        <v>265.64312277436602</v>
      </c>
      <c r="L851">
        <v>199.480691047455</v>
      </c>
      <c r="M851">
        <v>82.933588363966706</v>
      </c>
      <c r="N851">
        <v>1.14755344972222</v>
      </c>
      <c r="O851">
        <v>6.9947840042797704</v>
      </c>
      <c r="P851">
        <v>210.89397089396999</v>
      </c>
      <c r="Q851">
        <v>7.5407517128992005E-2</v>
      </c>
    </row>
    <row r="852" spans="1:17" hidden="1" x14ac:dyDescent="0.3">
      <c r="A852" t="s">
        <v>1851</v>
      </c>
      <c r="B852" t="s">
        <v>1852</v>
      </c>
      <c r="C852" t="s">
        <v>3185</v>
      </c>
      <c r="D852" t="s">
        <v>46</v>
      </c>
      <c r="E852">
        <v>4118.8878720000002</v>
      </c>
      <c r="F852">
        <v>2101.5500000000002</v>
      </c>
      <c r="G852">
        <v>484.67364997329798</v>
      </c>
      <c r="H852">
        <v>0.37932437832707899</v>
      </c>
      <c r="I852">
        <v>188.543600776239</v>
      </c>
      <c r="J852">
        <v>-6.4059372364803702</v>
      </c>
      <c r="K852">
        <v>2158.7170502357299</v>
      </c>
      <c r="L852">
        <v>1527.2998803654</v>
      </c>
      <c r="M852">
        <v>50.116084904657498</v>
      </c>
      <c r="N852">
        <v>0.6131971120784</v>
      </c>
      <c r="O852">
        <v>41.990435630843798</v>
      </c>
      <c r="P852">
        <v>647.88256227757995</v>
      </c>
    </row>
    <row r="853" spans="1:17" x14ac:dyDescent="0.3">
      <c r="A853" t="s">
        <v>1853</v>
      </c>
      <c r="B853" t="s">
        <v>1854</v>
      </c>
      <c r="C853" t="s">
        <v>3168</v>
      </c>
      <c r="D853" t="s">
        <v>282</v>
      </c>
      <c r="E853">
        <v>4113.5208886999999</v>
      </c>
      <c r="F853">
        <v>2420.4499999999998</v>
      </c>
      <c r="G853">
        <v>72.858703442692402</v>
      </c>
      <c r="H853">
        <v>-2.70724132059817</v>
      </c>
      <c r="I853">
        <v>52.822618614924401</v>
      </c>
      <c r="J853">
        <v>-3.2995895942887601</v>
      </c>
      <c r="K853">
        <v>2411.5804333373799</v>
      </c>
      <c r="L853">
        <v>1933.68467332004</v>
      </c>
      <c r="M853">
        <v>33.272155591565998</v>
      </c>
      <c r="N853">
        <v>0.29426730620228397</v>
      </c>
      <c r="O853">
        <v>15.6809684149641</v>
      </c>
      <c r="P853">
        <v>118.402887435145</v>
      </c>
      <c r="Q853">
        <v>7.9138997660950002E-3</v>
      </c>
    </row>
    <row r="854" spans="1:17" hidden="1" x14ac:dyDescent="0.3">
      <c r="A854" t="s">
        <v>1855</v>
      </c>
      <c r="B854" t="s">
        <v>1856</v>
      </c>
      <c r="C854" t="s">
        <v>3185</v>
      </c>
      <c r="D854" t="s">
        <v>984</v>
      </c>
      <c r="E854">
        <v>4100.3087709000001</v>
      </c>
      <c r="F854">
        <v>168.32</v>
      </c>
      <c r="G854">
        <v>114.290263391829</v>
      </c>
      <c r="H854">
        <v>-11.480334555799899</v>
      </c>
      <c r="I854">
        <v>47.684534005689002</v>
      </c>
      <c r="J854">
        <v>-3.1343993392193599</v>
      </c>
      <c r="K854">
        <v>176.80885441464099</v>
      </c>
      <c r="L854">
        <v>141.73749599927501</v>
      </c>
      <c r="M854">
        <v>35.131579710667097</v>
      </c>
      <c r="N854">
        <v>0.35198365288285799</v>
      </c>
      <c r="O854">
        <v>32.961026615969601</v>
      </c>
      <c r="P854">
        <v>149.79470690081601</v>
      </c>
    </row>
    <row r="855" spans="1:17" hidden="1" x14ac:dyDescent="0.3">
      <c r="A855" t="s">
        <v>1857</v>
      </c>
      <c r="B855" t="s">
        <v>1858</v>
      </c>
      <c r="C855" t="s">
        <v>3185</v>
      </c>
      <c r="D855" t="s">
        <v>467</v>
      </c>
      <c r="E855">
        <v>4098.9206893800001</v>
      </c>
      <c r="F855">
        <v>1603.75</v>
      </c>
      <c r="G855">
        <v>-35.484701446426897</v>
      </c>
      <c r="H855">
        <v>-7.8652176417800597</v>
      </c>
      <c r="I855">
        <v>10.7483276563106</v>
      </c>
      <c r="J855">
        <v>4.1919156198097296</v>
      </c>
      <c r="K855">
        <v>1558.822832247</v>
      </c>
      <c r="L855">
        <v>1518.6963238825599</v>
      </c>
      <c r="M855">
        <v>57.326189218449699</v>
      </c>
      <c r="N855">
        <v>0.52262863315590702</v>
      </c>
      <c r="O855">
        <v>15.934528448947701</v>
      </c>
      <c r="P855">
        <v>36.373299319727799</v>
      </c>
      <c r="Q855">
        <v>1.5787209426948001E-2</v>
      </c>
    </row>
    <row r="856" spans="1:17" hidden="1" x14ac:dyDescent="0.3">
      <c r="A856" t="s">
        <v>1859</v>
      </c>
      <c r="B856" t="s">
        <v>1860</v>
      </c>
      <c r="C856" t="s">
        <v>3185</v>
      </c>
      <c r="D856" t="s">
        <v>258</v>
      </c>
      <c r="E856">
        <v>4094.5028160000002</v>
      </c>
      <c r="F856">
        <v>178.35</v>
      </c>
      <c r="G856">
        <v>161.07270429872699</v>
      </c>
      <c r="H856">
        <v>-20.818980314695899</v>
      </c>
      <c r="I856">
        <v>220.49089619209099</v>
      </c>
      <c r="J856">
        <v>-2.7438319178978099</v>
      </c>
      <c r="K856">
        <v>202.53737469212399</v>
      </c>
      <c r="L856">
        <v>138.08776184322099</v>
      </c>
      <c r="M856">
        <v>34.959153778746398</v>
      </c>
      <c r="N856">
        <v>0.75832648139743697</v>
      </c>
      <c r="O856">
        <v>46.341463414634099</v>
      </c>
      <c r="P856">
        <v>287.04427083333297</v>
      </c>
      <c r="Q856">
        <v>0.21941388117617</v>
      </c>
    </row>
    <row r="857" spans="1:17" x14ac:dyDescent="0.3">
      <c r="A857" t="s">
        <v>1861</v>
      </c>
      <c r="B857" t="s">
        <v>1862</v>
      </c>
      <c r="C857" t="s">
        <v>3174</v>
      </c>
      <c r="D857" t="s">
        <v>54</v>
      </c>
      <c r="E857">
        <v>4084.8042069099902</v>
      </c>
      <c r="F857">
        <v>403.7</v>
      </c>
      <c r="G857">
        <v>11.673281938706699</v>
      </c>
      <c r="H857">
        <v>14.7932555369251</v>
      </c>
      <c r="I857">
        <v>20.0298529574913</v>
      </c>
      <c r="J857">
        <v>3.3286168011421098</v>
      </c>
      <c r="K857">
        <v>375.679065960912</v>
      </c>
      <c r="L857">
        <v>335.20622994681298</v>
      </c>
      <c r="M857">
        <v>59.100738114061599</v>
      </c>
      <c r="N857">
        <v>1.20020163436264</v>
      </c>
      <c r="O857">
        <v>7.5055734456279399</v>
      </c>
      <c r="P857">
        <v>70.086370339161505</v>
      </c>
      <c r="Q857">
        <v>6.9305389821947005E-2</v>
      </c>
    </row>
    <row r="858" spans="1:17" hidden="1" x14ac:dyDescent="0.3">
      <c r="A858" t="s">
        <v>1863</v>
      </c>
      <c r="B858" t="s">
        <v>1864</v>
      </c>
      <c r="C858" t="s">
        <v>3185</v>
      </c>
      <c r="D858" t="s">
        <v>1058</v>
      </c>
      <c r="E858">
        <v>4060.8879999999999</v>
      </c>
      <c r="F858">
        <v>118</v>
      </c>
      <c r="G858">
        <v>-23.985598677136402</v>
      </c>
      <c r="I858">
        <v>-11.749578866035201</v>
      </c>
      <c r="K858">
        <v>104.378999999999</v>
      </c>
      <c r="M858">
        <v>99.990560428137201</v>
      </c>
      <c r="N858">
        <v>1</v>
      </c>
      <c r="O858">
        <v>0</v>
      </c>
      <c r="P858">
        <v>5.3571428571428603</v>
      </c>
    </row>
    <row r="859" spans="1:17" x14ac:dyDescent="0.3">
      <c r="A859" t="s">
        <v>1865</v>
      </c>
      <c r="B859" t="s">
        <v>1866</v>
      </c>
      <c r="C859" t="s">
        <v>3188</v>
      </c>
      <c r="D859" t="s">
        <v>620</v>
      </c>
      <c r="E859">
        <v>4052.76099488</v>
      </c>
      <c r="F859">
        <v>613.6</v>
      </c>
      <c r="G859">
        <v>-35.334893099812398</v>
      </c>
      <c r="H859">
        <v>2.44183110285607</v>
      </c>
      <c r="I859">
        <v>-14.725869432707499</v>
      </c>
      <c r="J859">
        <v>1.1417851913775601</v>
      </c>
      <c r="K859">
        <v>620.63756355876603</v>
      </c>
      <c r="L859">
        <v>634.15173976161498</v>
      </c>
      <c r="M859">
        <v>55.5494487190455</v>
      </c>
      <c r="N859">
        <v>0.58132298527724502</v>
      </c>
      <c r="O859">
        <v>32.822685788787403</v>
      </c>
      <c r="P859">
        <v>11.240029006526401</v>
      </c>
      <c r="Q859">
        <v>0.103846981241752</v>
      </c>
    </row>
    <row r="860" spans="1:17" hidden="1" x14ac:dyDescent="0.3">
      <c r="A860" t="s">
        <v>1867</v>
      </c>
      <c r="B860" t="s">
        <v>1868</v>
      </c>
      <c r="C860" t="s">
        <v>3185</v>
      </c>
      <c r="D860" t="s">
        <v>258</v>
      </c>
      <c r="E860">
        <v>4034.3948943999999</v>
      </c>
      <c r="F860">
        <v>2698.2</v>
      </c>
      <c r="G860">
        <v>605.21265266448199</v>
      </c>
      <c r="H860">
        <v>41.200349299351899</v>
      </c>
      <c r="I860">
        <v>216.827803050293</v>
      </c>
      <c r="J860">
        <v>-0.913497160443697</v>
      </c>
      <c r="K860">
        <v>2176.7963298596001</v>
      </c>
      <c r="L860">
        <v>1418.7056409848999</v>
      </c>
      <c r="M860">
        <v>69.694009466946397</v>
      </c>
      <c r="N860">
        <v>0.67225020445759898</v>
      </c>
      <c r="O860">
        <v>9.8880735305018206</v>
      </c>
      <c r="P860">
        <v>740.03735990037296</v>
      </c>
      <c r="Q860">
        <v>0.288908447422005</v>
      </c>
    </row>
    <row r="861" spans="1:17" hidden="1" x14ac:dyDescent="0.3">
      <c r="A861" t="s">
        <v>1869</v>
      </c>
      <c r="B861" t="s">
        <v>1870</v>
      </c>
      <c r="C861" t="s">
        <v>3185</v>
      </c>
      <c r="D861" t="s">
        <v>282</v>
      </c>
      <c r="E861">
        <v>4029.24519865</v>
      </c>
      <c r="F861">
        <v>580.95000000000005</v>
      </c>
      <c r="G861">
        <v>49.090925344589699</v>
      </c>
      <c r="H861">
        <v>-3.74116184807467</v>
      </c>
      <c r="I861">
        <v>28.844340510105599</v>
      </c>
      <c r="J861">
        <v>-2.4583590740021299</v>
      </c>
      <c r="K861">
        <v>585.27012598102999</v>
      </c>
      <c r="L861">
        <v>502.092413840738</v>
      </c>
      <c r="M861">
        <v>42.804306466507903</v>
      </c>
      <c r="N861">
        <v>0.37495923569830802</v>
      </c>
      <c r="O861">
        <v>12.7463637146053</v>
      </c>
      <c r="P861">
        <v>85.607028753993603</v>
      </c>
      <c r="Q861">
        <v>5.6077535268198003E-2</v>
      </c>
    </row>
    <row r="862" spans="1:17" hidden="1" x14ac:dyDescent="0.3">
      <c r="A862" t="s">
        <v>1871</v>
      </c>
      <c r="B862" t="s">
        <v>1872</v>
      </c>
      <c r="C862" t="s">
        <v>3185</v>
      </c>
      <c r="D862" t="s">
        <v>127</v>
      </c>
      <c r="E862">
        <v>4027.00029954499</v>
      </c>
      <c r="F862">
        <v>1291.25</v>
      </c>
      <c r="G862">
        <v>91.727326623284796</v>
      </c>
      <c r="H862">
        <v>30.231348075094001</v>
      </c>
      <c r="I862">
        <v>38.196994144421701</v>
      </c>
      <c r="J862">
        <v>-1.7451615340431801</v>
      </c>
      <c r="K862">
        <v>1038.14470829059</v>
      </c>
      <c r="L862">
        <v>914.30159018242</v>
      </c>
      <c r="M862">
        <v>74.0029364780072</v>
      </c>
      <c r="N862">
        <v>1.2606336437325201</v>
      </c>
      <c r="O862">
        <v>1.1423039690222601</v>
      </c>
      <c r="P862">
        <v>123.438311126492</v>
      </c>
      <c r="Q862">
        <v>0.13817546752495499</v>
      </c>
    </row>
    <row r="863" spans="1:17" x14ac:dyDescent="0.3">
      <c r="A863" t="s">
        <v>1873</v>
      </c>
      <c r="B863" t="s">
        <v>1874</v>
      </c>
      <c r="C863" t="s">
        <v>3184</v>
      </c>
      <c r="D863" t="s">
        <v>282</v>
      </c>
      <c r="E863">
        <v>4016.5755444000001</v>
      </c>
      <c r="F863">
        <v>161.87</v>
      </c>
      <c r="G863">
        <v>51.876659442295299</v>
      </c>
      <c r="H863">
        <v>11.034668171968701</v>
      </c>
      <c r="I863">
        <v>70.2660045049997</v>
      </c>
      <c r="J863">
        <v>-2.89084478035105</v>
      </c>
      <c r="K863">
        <v>150.613602958504</v>
      </c>
      <c r="L863">
        <v>121.070111369491</v>
      </c>
      <c r="M863">
        <v>49.473333103916197</v>
      </c>
      <c r="N863">
        <v>0.90382534049948504</v>
      </c>
      <c r="O863">
        <v>9.3470068573546499</v>
      </c>
      <c r="P863">
        <v>98.370098039215705</v>
      </c>
      <c r="Q863">
        <v>3.2143370381797001E-2</v>
      </c>
    </row>
    <row r="864" spans="1:17" hidden="1" x14ac:dyDescent="0.3">
      <c r="A864" t="s">
        <v>1875</v>
      </c>
      <c r="B864" t="s">
        <v>1876</v>
      </c>
      <c r="C864" t="s">
        <v>3185</v>
      </c>
      <c r="D864" t="s">
        <v>519</v>
      </c>
      <c r="E864">
        <v>4006.7720617499999</v>
      </c>
      <c r="F864">
        <v>3298.5</v>
      </c>
      <c r="G864">
        <v>37.554054319143603</v>
      </c>
      <c r="H864">
        <v>9.2972734278550693</v>
      </c>
      <c r="I864">
        <v>36.991822294377798</v>
      </c>
      <c r="J864">
        <v>-1.9679821537717701</v>
      </c>
      <c r="K864">
        <v>3101.8355554678601</v>
      </c>
      <c r="L864">
        <v>2655.4722760009799</v>
      </c>
      <c r="M864">
        <v>51.190991538068502</v>
      </c>
      <c r="N864">
        <v>0.54913809422882498</v>
      </c>
      <c r="O864">
        <v>5.1993330301652199</v>
      </c>
      <c r="P864">
        <v>71.949121618099298</v>
      </c>
      <c r="Q864">
        <v>8.2695014890124E-2</v>
      </c>
    </row>
    <row r="865" spans="1:17" hidden="1" x14ac:dyDescent="0.3">
      <c r="A865" t="s">
        <v>1877</v>
      </c>
      <c r="B865" t="s">
        <v>1878</v>
      </c>
      <c r="C865" t="s">
        <v>3185</v>
      </c>
      <c r="D865" t="s">
        <v>514</v>
      </c>
      <c r="E865">
        <v>3971.8889462500001</v>
      </c>
      <c r="F865">
        <v>293.14999999999998</v>
      </c>
      <c r="G865">
        <v>89.921009989843</v>
      </c>
      <c r="H865">
        <v>15.4749249811367</v>
      </c>
      <c r="I865">
        <v>65.086158585868802</v>
      </c>
      <c r="J865">
        <v>1.01992751840289</v>
      </c>
      <c r="K865">
        <v>252.071410914876</v>
      </c>
      <c r="L865">
        <v>199.91980570994301</v>
      </c>
      <c r="M865">
        <v>68.5883007780578</v>
      </c>
      <c r="N865">
        <v>0.83187747862710903</v>
      </c>
      <c r="O865">
        <v>3.9399624765478398</v>
      </c>
      <c r="P865">
        <v>124.808282208588</v>
      </c>
      <c r="Q865">
        <v>0.23271153868373501</v>
      </c>
    </row>
    <row r="866" spans="1:17" hidden="1" x14ac:dyDescent="0.3">
      <c r="A866" t="s">
        <v>1879</v>
      </c>
      <c r="B866" t="s">
        <v>1880</v>
      </c>
      <c r="C866" t="s">
        <v>3185</v>
      </c>
      <c r="D866" t="s">
        <v>51</v>
      </c>
      <c r="E866">
        <v>3959.9074845</v>
      </c>
      <c r="F866">
        <v>284.3</v>
      </c>
      <c r="G866">
        <v>40.450403660677701</v>
      </c>
      <c r="H866">
        <v>16.3689708795009</v>
      </c>
      <c r="I866">
        <v>28.255026286421799</v>
      </c>
      <c r="J866">
        <v>3.96653043183036</v>
      </c>
      <c r="K866">
        <v>262.77650366412001</v>
      </c>
      <c r="L866">
        <v>228.985876534814</v>
      </c>
      <c r="M866">
        <v>63.322203857711798</v>
      </c>
      <c r="N866">
        <v>1.6946073071211101</v>
      </c>
      <c r="O866">
        <v>7.2810411537108601</v>
      </c>
      <c r="P866">
        <v>80.507936507936506</v>
      </c>
      <c r="Q866">
        <v>5.7495726463799995E-4</v>
      </c>
    </row>
    <row r="867" spans="1:17" hidden="1" x14ac:dyDescent="0.3">
      <c r="A867" t="s">
        <v>1881</v>
      </c>
      <c r="B867" t="s">
        <v>1882</v>
      </c>
      <c r="C867" t="s">
        <v>3185</v>
      </c>
      <c r="D867" t="s">
        <v>46</v>
      </c>
      <c r="E867">
        <v>3951.3098015999999</v>
      </c>
      <c r="F867">
        <v>704.2</v>
      </c>
      <c r="G867">
        <v>-24.320347795270401</v>
      </c>
      <c r="H867">
        <v>-5.1489675708281704</v>
      </c>
      <c r="I867">
        <v>-13.8689619829594</v>
      </c>
      <c r="J867">
        <v>-2.99006954638357</v>
      </c>
      <c r="K867">
        <v>729.05550048642897</v>
      </c>
      <c r="M867">
        <v>39.186932804425297</v>
      </c>
      <c r="N867">
        <v>0.179904608873731</v>
      </c>
      <c r="O867">
        <v>27.414086907128599</v>
      </c>
      <c r="P867">
        <v>28.0363636363636</v>
      </c>
    </row>
    <row r="868" spans="1:17" hidden="1" x14ac:dyDescent="0.3">
      <c r="A868" t="s">
        <v>1883</v>
      </c>
      <c r="B868" t="s">
        <v>1884</v>
      </c>
      <c r="C868" t="s">
        <v>3185</v>
      </c>
      <c r="D868" t="s">
        <v>54</v>
      </c>
      <c r="E868">
        <v>3925.4238046360001</v>
      </c>
      <c r="F868">
        <v>146.66999999999999</v>
      </c>
      <c r="G868">
        <v>59.246127200151797</v>
      </c>
      <c r="H868">
        <v>3.97945546581062</v>
      </c>
      <c r="I868">
        <v>65.258572281063195</v>
      </c>
      <c r="J868">
        <v>-5.1631168149420503</v>
      </c>
      <c r="K868">
        <v>145.23788759189699</v>
      </c>
      <c r="L868">
        <v>115.06446014384601</v>
      </c>
      <c r="M868">
        <v>41.115646743019902</v>
      </c>
      <c r="N868">
        <v>0.61543452611550498</v>
      </c>
      <c r="O868">
        <v>15.224653985136699</v>
      </c>
      <c r="P868">
        <v>97.801753202966907</v>
      </c>
      <c r="Q868">
        <v>1.4640890878585999E-2</v>
      </c>
    </row>
    <row r="869" spans="1:17" hidden="1" x14ac:dyDescent="0.3">
      <c r="A869" t="s">
        <v>1885</v>
      </c>
      <c r="B869" t="s">
        <v>1886</v>
      </c>
      <c r="C869" t="s">
        <v>3185</v>
      </c>
      <c r="D869" t="s">
        <v>464</v>
      </c>
      <c r="E869">
        <v>3902.7229660500002</v>
      </c>
      <c r="F869">
        <v>647.25</v>
      </c>
      <c r="G869">
        <v>-32.727406483188801</v>
      </c>
      <c r="H869">
        <v>-2.4930280278155701</v>
      </c>
      <c r="I869">
        <v>-22.833675656633801</v>
      </c>
      <c r="J869">
        <v>-0.62782965871567098</v>
      </c>
      <c r="K869">
        <v>645.87280741422899</v>
      </c>
      <c r="L869">
        <v>675.415585225614</v>
      </c>
      <c r="M869">
        <v>65.983588938832796</v>
      </c>
      <c r="N869">
        <v>0.77009281435515997</v>
      </c>
      <c r="O869">
        <v>27.8408651989185</v>
      </c>
      <c r="P869">
        <v>8.5716682043109795</v>
      </c>
      <c r="Q869">
        <v>0.13598421491509199</v>
      </c>
    </row>
    <row r="870" spans="1:17" x14ac:dyDescent="0.3">
      <c r="A870" t="s">
        <v>1887</v>
      </c>
      <c r="B870" t="s">
        <v>1888</v>
      </c>
      <c r="C870" t="s">
        <v>3182</v>
      </c>
      <c r="D870" t="s">
        <v>282</v>
      </c>
      <c r="E870">
        <v>3884.8171725000002</v>
      </c>
      <c r="F870">
        <v>1225.95</v>
      </c>
      <c r="G870">
        <v>-20.3151355077582</v>
      </c>
      <c r="H870">
        <v>-5.5221897803672402</v>
      </c>
      <c r="I870">
        <v>40.8738448230907</v>
      </c>
      <c r="J870">
        <v>0.32684817116484799</v>
      </c>
      <c r="K870">
        <v>1163.6022545180299</v>
      </c>
      <c r="L870">
        <v>1068.7294150170101</v>
      </c>
      <c r="M870">
        <v>52.8396035608312</v>
      </c>
      <c r="N870">
        <v>0.46914998574752698</v>
      </c>
      <c r="O870">
        <v>12.1579183490354</v>
      </c>
      <c r="P870">
        <v>63.1011774096986</v>
      </c>
      <c r="Q870">
        <v>-4.8856252303958E-2</v>
      </c>
    </row>
    <row r="871" spans="1:17" hidden="1" x14ac:dyDescent="0.3">
      <c r="A871" t="s">
        <v>1889</v>
      </c>
      <c r="B871" t="s">
        <v>1890</v>
      </c>
      <c r="C871" t="s">
        <v>3185</v>
      </c>
      <c r="D871" t="s">
        <v>543</v>
      </c>
      <c r="E871">
        <v>3878.6843535580001</v>
      </c>
      <c r="F871">
        <v>169.09</v>
      </c>
      <c r="G871">
        <v>193.93109514986301</v>
      </c>
      <c r="H871">
        <v>54.032602483061403</v>
      </c>
      <c r="I871">
        <v>146.49087521033201</v>
      </c>
      <c r="J871">
        <v>-0.72211240761362006</v>
      </c>
      <c r="K871">
        <v>127.470668099012</v>
      </c>
      <c r="L871">
        <v>97.855874117068197</v>
      </c>
      <c r="M871">
        <v>72.367917576078298</v>
      </c>
      <c r="N871">
        <v>2.6207203550610201</v>
      </c>
      <c r="O871">
        <v>3.3828138860961499</v>
      </c>
      <c r="P871">
        <v>236.83266932270899</v>
      </c>
      <c r="Q871">
        <v>6.8630949581107006E-2</v>
      </c>
    </row>
    <row r="872" spans="1:17" hidden="1" x14ac:dyDescent="0.3">
      <c r="A872" t="s">
        <v>1891</v>
      </c>
      <c r="B872" t="s">
        <v>1892</v>
      </c>
      <c r="C872" t="s">
        <v>3170</v>
      </c>
      <c r="D872" t="s">
        <v>1893</v>
      </c>
      <c r="E872">
        <v>3873.9587375000001</v>
      </c>
      <c r="F872">
        <v>232.03</v>
      </c>
      <c r="G872">
        <v>-38.529575045142501</v>
      </c>
      <c r="H872">
        <v>3.5673233950323602</v>
      </c>
      <c r="I872">
        <v>-1.8239826707070801</v>
      </c>
      <c r="J872">
        <v>-0.23489489364587501</v>
      </c>
      <c r="K872">
        <v>230.109890278893</v>
      </c>
      <c r="M872">
        <v>65.002764532530605</v>
      </c>
      <c r="N872">
        <v>0.58280205694891296</v>
      </c>
      <c r="O872">
        <v>21.1050295220445</v>
      </c>
      <c r="P872">
        <v>18.021363173957202</v>
      </c>
    </row>
    <row r="873" spans="1:17" hidden="1" x14ac:dyDescent="0.3">
      <c r="A873" t="s">
        <v>1894</v>
      </c>
      <c r="B873" t="s">
        <v>1895</v>
      </c>
      <c r="C873" t="s">
        <v>3185</v>
      </c>
      <c r="D873" t="s">
        <v>211</v>
      </c>
      <c r="E873">
        <v>3856.2442169999999</v>
      </c>
      <c r="F873">
        <v>176.96</v>
      </c>
      <c r="G873">
        <v>92.355574544016307</v>
      </c>
      <c r="H873">
        <v>31.217890662098799</v>
      </c>
      <c r="I873">
        <v>96.542965781040195</v>
      </c>
      <c r="J873">
        <v>20.962014301159201</v>
      </c>
      <c r="K873">
        <v>130.94481060588001</v>
      </c>
      <c r="L873">
        <v>100.655987069944</v>
      </c>
      <c r="M873">
        <v>85.175572636424903</v>
      </c>
      <c r="N873">
        <v>1.2666016114692999</v>
      </c>
      <c r="O873">
        <v>5.50406871609401</v>
      </c>
      <c r="P873">
        <v>154.618705035971</v>
      </c>
      <c r="Q873">
        <v>0.278356040557107</v>
      </c>
    </row>
    <row r="874" spans="1:17" hidden="1" x14ac:dyDescent="0.3">
      <c r="A874" t="s">
        <v>1896</v>
      </c>
      <c r="B874" t="s">
        <v>1897</v>
      </c>
      <c r="C874" t="s">
        <v>3185</v>
      </c>
      <c r="D874" t="s">
        <v>81</v>
      </c>
      <c r="E874">
        <v>3840.3517074000001</v>
      </c>
      <c r="F874">
        <v>1665.35</v>
      </c>
      <c r="G874">
        <v>184.18047552431801</v>
      </c>
      <c r="H874">
        <v>27.822379047038599</v>
      </c>
      <c r="I874">
        <v>97.525141186507696</v>
      </c>
      <c r="J874">
        <v>4.1638015260797001</v>
      </c>
      <c r="K874">
        <v>1381.1655957548501</v>
      </c>
      <c r="L874">
        <v>1078.2966769055499</v>
      </c>
      <c r="M874">
        <v>76.3220397252163</v>
      </c>
      <c r="N874">
        <v>3.5507595108660901</v>
      </c>
      <c r="O874">
        <v>4.4825412075539797</v>
      </c>
      <c r="P874">
        <v>223.02395499951501</v>
      </c>
      <c r="Q874">
        <v>0.19391085302125699</v>
      </c>
    </row>
    <row r="875" spans="1:17" x14ac:dyDescent="0.3">
      <c r="A875" t="s">
        <v>1898</v>
      </c>
      <c r="B875" t="s">
        <v>1899</v>
      </c>
      <c r="C875" t="s">
        <v>3184</v>
      </c>
      <c r="D875" t="s">
        <v>282</v>
      </c>
      <c r="E875">
        <v>3837.677925</v>
      </c>
      <c r="F875">
        <v>1232.3499999999999</v>
      </c>
      <c r="G875">
        <v>46.394166750533003</v>
      </c>
      <c r="H875">
        <v>-8.4525740225368295</v>
      </c>
      <c r="I875">
        <v>42.160056306394701</v>
      </c>
      <c r="J875">
        <v>-5.4135742790722396</v>
      </c>
      <c r="K875">
        <v>1185.9847512890799</v>
      </c>
      <c r="L875">
        <v>958.94768777213596</v>
      </c>
      <c r="M875">
        <v>38.443870779490801</v>
      </c>
      <c r="N875">
        <v>0.33289909275846502</v>
      </c>
      <c r="O875">
        <v>13.595975169391799</v>
      </c>
      <c r="P875">
        <v>98.302357389975001</v>
      </c>
      <c r="Q875">
        <v>5.7734176352591003E-2</v>
      </c>
    </row>
    <row r="876" spans="1:17" x14ac:dyDescent="0.3">
      <c r="A876" t="s">
        <v>1900</v>
      </c>
      <c r="B876" t="s">
        <v>1901</v>
      </c>
      <c r="C876" t="s">
        <v>3177</v>
      </c>
      <c r="D876" t="s">
        <v>127</v>
      </c>
      <c r="E876">
        <v>3834.529195096</v>
      </c>
      <c r="F876">
        <v>218.96</v>
      </c>
      <c r="G876">
        <v>-17.980339314197899</v>
      </c>
      <c r="H876">
        <v>-5.7204433408436097</v>
      </c>
      <c r="I876">
        <v>2.4620793116670301</v>
      </c>
      <c r="J876">
        <v>1.1576014533147401</v>
      </c>
      <c r="K876">
        <v>223.421273175061</v>
      </c>
      <c r="L876">
        <v>214.03215056625299</v>
      </c>
      <c r="M876">
        <v>48.247398210267598</v>
      </c>
      <c r="N876">
        <v>0.51575135911902004</v>
      </c>
      <c r="O876">
        <v>25.5708805261234</v>
      </c>
      <c r="P876">
        <v>37.667400188619901</v>
      </c>
      <c r="Q876">
        <v>8.4490910260485996E-2</v>
      </c>
    </row>
    <row r="877" spans="1:17" hidden="1" x14ac:dyDescent="0.3">
      <c r="A877" t="s">
        <v>1902</v>
      </c>
      <c r="B877" t="s">
        <v>1903</v>
      </c>
      <c r="C877" t="s">
        <v>3185</v>
      </c>
      <c r="D877" t="s">
        <v>211</v>
      </c>
      <c r="E877">
        <v>3831.98746316999</v>
      </c>
      <c r="F877">
        <v>584.29999999999995</v>
      </c>
      <c r="G877">
        <v>137.07416264975501</v>
      </c>
      <c r="H877">
        <v>-6.3019688046774398</v>
      </c>
      <c r="I877">
        <v>73.621558691775405</v>
      </c>
      <c r="J877">
        <v>0.59414714300944205</v>
      </c>
      <c r="K877">
        <v>577.54204233945904</v>
      </c>
      <c r="L877">
        <v>428.52083485157198</v>
      </c>
      <c r="M877">
        <v>44.098554343807102</v>
      </c>
      <c r="N877">
        <v>0.29910572346492198</v>
      </c>
      <c r="O877">
        <v>18.7746020879685</v>
      </c>
      <c r="P877">
        <v>226.42458100558599</v>
      </c>
      <c r="Q877">
        <v>0.18869173971964601</v>
      </c>
    </row>
    <row r="878" spans="1:17" x14ac:dyDescent="0.3">
      <c r="A878" t="s">
        <v>1904</v>
      </c>
      <c r="B878" t="s">
        <v>1905</v>
      </c>
      <c r="C878" t="s">
        <v>3186</v>
      </c>
      <c r="D878" t="s">
        <v>417</v>
      </c>
      <c r="E878">
        <v>3830.1510895199999</v>
      </c>
      <c r="F878">
        <v>24.13</v>
      </c>
      <c r="G878">
        <v>-42.070221876801703</v>
      </c>
      <c r="H878">
        <v>6.9665830655857599</v>
      </c>
      <c r="I878">
        <v>-16.364908172909001</v>
      </c>
      <c r="J878">
        <v>-8.6206705206883392</v>
      </c>
      <c r="K878">
        <v>22.081034011637701</v>
      </c>
      <c r="L878">
        <v>23.849006730625302</v>
      </c>
      <c r="M878">
        <v>60.144052994030602</v>
      </c>
      <c r="N878">
        <v>2.0548221631516501</v>
      </c>
      <c r="O878">
        <v>87.111479486116806</v>
      </c>
      <c r="P878">
        <v>44.491017964071801</v>
      </c>
    </row>
    <row r="879" spans="1:17" hidden="1" x14ac:dyDescent="0.3">
      <c r="A879" t="s">
        <v>1906</v>
      </c>
      <c r="B879" t="s">
        <v>1907</v>
      </c>
      <c r="C879" t="s">
        <v>3185</v>
      </c>
      <c r="D879" t="s">
        <v>111</v>
      </c>
      <c r="E879">
        <v>3817.4526194650002</v>
      </c>
      <c r="F879">
        <v>1103.6500000000001</v>
      </c>
      <c r="G879">
        <v>534.56546530627702</v>
      </c>
      <c r="H879">
        <v>9.2989630451567606</v>
      </c>
      <c r="I879">
        <v>165.67584800775401</v>
      </c>
      <c r="J879">
        <v>3.3155599655046299</v>
      </c>
      <c r="K879">
        <v>959.34024091653305</v>
      </c>
      <c r="L879">
        <v>621.72941799504395</v>
      </c>
      <c r="M879">
        <v>56.355833428098997</v>
      </c>
      <c r="N879">
        <v>0.954234659937092</v>
      </c>
      <c r="O879">
        <v>12.9887192497621</v>
      </c>
      <c r="P879">
        <v>581.26543209876502</v>
      </c>
      <c r="Q879">
        <v>0.18873932425867401</v>
      </c>
    </row>
    <row r="880" spans="1:17" x14ac:dyDescent="0.3">
      <c r="A880" t="s">
        <v>1908</v>
      </c>
      <c r="B880" t="s">
        <v>1909</v>
      </c>
      <c r="C880" t="s">
        <v>3172</v>
      </c>
      <c r="D880" t="s">
        <v>173</v>
      </c>
      <c r="E880">
        <v>3803.312942905</v>
      </c>
      <c r="F880">
        <v>260.39999999999998</v>
      </c>
      <c r="G880">
        <v>-13.3230296595304</v>
      </c>
      <c r="H880">
        <v>-6.6140785120223704</v>
      </c>
      <c r="I880">
        <v>3.5372696420963399</v>
      </c>
      <c r="J880">
        <v>-3.72695353474082</v>
      </c>
      <c r="K880">
        <v>267.47274174770001</v>
      </c>
      <c r="L880">
        <v>246.244074645003</v>
      </c>
      <c r="M880">
        <v>43.890785394118701</v>
      </c>
      <c r="N880">
        <v>0.74184536865546502</v>
      </c>
      <c r="O880">
        <v>10.9639016897081</v>
      </c>
      <c r="P880">
        <v>30.362953692115099</v>
      </c>
      <c r="Q880">
        <v>-3.7123607545449001E-2</v>
      </c>
    </row>
    <row r="881" spans="1:17" hidden="1" x14ac:dyDescent="0.3">
      <c r="A881" t="s">
        <v>1910</v>
      </c>
      <c r="B881" t="s">
        <v>1911</v>
      </c>
      <c r="C881" t="s">
        <v>3185</v>
      </c>
      <c r="D881" t="s">
        <v>54</v>
      </c>
      <c r="E881">
        <v>3802.8877484999998</v>
      </c>
      <c r="F881">
        <v>350</v>
      </c>
      <c r="G881">
        <v>172.51793892011801</v>
      </c>
      <c r="H881">
        <v>-4.5805632309727899</v>
      </c>
      <c r="I881">
        <v>25.681246519576298</v>
      </c>
      <c r="J881">
        <v>3.5804322912465198</v>
      </c>
      <c r="K881">
        <v>337.78250610189502</v>
      </c>
      <c r="L881">
        <v>269.74793853776799</v>
      </c>
      <c r="M881">
        <v>50.813113502302897</v>
      </c>
      <c r="N881">
        <v>0.78886536688669395</v>
      </c>
      <c r="O881">
        <v>11.399999999999901</v>
      </c>
      <c r="P881">
        <v>223.47504621072</v>
      </c>
      <c r="Q881">
        <v>0.15350346042153201</v>
      </c>
    </row>
    <row r="882" spans="1:17" hidden="1" x14ac:dyDescent="0.3">
      <c r="A882" t="s">
        <v>1912</v>
      </c>
      <c r="B882" t="s">
        <v>1913</v>
      </c>
      <c r="C882" t="s">
        <v>3185</v>
      </c>
      <c r="D882" t="s">
        <v>21</v>
      </c>
      <c r="E882">
        <v>3798.8123946000001</v>
      </c>
      <c r="F882">
        <v>691.85</v>
      </c>
      <c r="G882">
        <v>185.51383514171599</v>
      </c>
      <c r="H882">
        <v>18.934205909852999</v>
      </c>
      <c r="I882">
        <v>20.491673730776</v>
      </c>
      <c r="J882">
        <v>-4.6290863323208598</v>
      </c>
      <c r="K882">
        <v>623.21021337291199</v>
      </c>
      <c r="L882">
        <v>498.01670337253898</v>
      </c>
      <c r="M882">
        <v>59.042037976964998</v>
      </c>
      <c r="N882">
        <v>0.75073315210652103</v>
      </c>
      <c r="O882">
        <v>9.7058610970585892</v>
      </c>
      <c r="P882">
        <v>223.52115969137199</v>
      </c>
      <c r="Q882">
        <v>0.11513170982023201</v>
      </c>
    </row>
    <row r="883" spans="1:17" hidden="1" x14ac:dyDescent="0.3">
      <c r="A883" t="s">
        <v>1914</v>
      </c>
      <c r="B883" t="s">
        <v>1915</v>
      </c>
      <c r="C883" t="s">
        <v>3185</v>
      </c>
      <c r="D883" t="s">
        <v>135</v>
      </c>
      <c r="E883">
        <v>3793.5188938000001</v>
      </c>
      <c r="F883">
        <v>426.9</v>
      </c>
      <c r="G883">
        <v>-22.718180516494201</v>
      </c>
      <c r="H883">
        <v>-5.0576281987283203</v>
      </c>
      <c r="I883">
        <v>-14.609995261261201</v>
      </c>
      <c r="J883">
        <v>-5.6866579079461204</v>
      </c>
      <c r="K883">
        <v>430.96072212340601</v>
      </c>
      <c r="L883">
        <v>424.64261741200397</v>
      </c>
      <c r="M883">
        <v>22.867373404383802</v>
      </c>
      <c r="N883">
        <v>0.18337702858991001</v>
      </c>
      <c r="O883">
        <v>12.2042632935113</v>
      </c>
      <c r="P883">
        <v>12.0472440944881</v>
      </c>
      <c r="Q883">
        <v>6.2155488866630004E-3</v>
      </c>
    </row>
    <row r="884" spans="1:17" x14ac:dyDescent="0.3">
      <c r="A884" t="s">
        <v>1916</v>
      </c>
      <c r="B884" t="s">
        <v>1917</v>
      </c>
      <c r="C884" t="s">
        <v>3169</v>
      </c>
      <c r="D884" t="s">
        <v>258</v>
      </c>
      <c r="E884">
        <v>3790.3436625599902</v>
      </c>
      <c r="F884">
        <v>1381.65</v>
      </c>
      <c r="G884">
        <v>45.540883124104703</v>
      </c>
      <c r="H884">
        <v>-1.19483077830229</v>
      </c>
      <c r="I884">
        <v>-3.5376424591573299</v>
      </c>
      <c r="J884">
        <v>-0.672332380071612</v>
      </c>
      <c r="K884">
        <v>1362.22524506441</v>
      </c>
      <c r="L884">
        <v>1232.09398952932</v>
      </c>
      <c r="M884">
        <v>72.926727727314002</v>
      </c>
      <c r="N884">
        <v>0.42400589441976699</v>
      </c>
      <c r="O884">
        <v>2.4137806246154798</v>
      </c>
      <c r="P884">
        <v>77.134615384615302</v>
      </c>
      <c r="Q884">
        <v>9.9724424189057997E-2</v>
      </c>
    </row>
    <row r="885" spans="1:17" x14ac:dyDescent="0.3">
      <c r="A885" t="s">
        <v>1918</v>
      </c>
      <c r="B885" t="s">
        <v>1919</v>
      </c>
      <c r="C885" t="s">
        <v>3170</v>
      </c>
      <c r="D885" t="s">
        <v>24</v>
      </c>
      <c r="E885">
        <v>3784.2016249150001</v>
      </c>
      <c r="F885">
        <v>121.45</v>
      </c>
      <c r="G885">
        <v>-26.242087140521399</v>
      </c>
      <c r="H885">
        <v>-1.3534304627815199</v>
      </c>
      <c r="I885">
        <v>-16.075010657027601</v>
      </c>
      <c r="J885">
        <v>-1.4365241100208299</v>
      </c>
      <c r="K885">
        <v>124.460798924977</v>
      </c>
      <c r="L885">
        <v>126.92957381838301</v>
      </c>
      <c r="M885">
        <v>44.3879557191297</v>
      </c>
      <c r="N885">
        <v>0.52522089142554396</v>
      </c>
      <c r="O885">
        <v>34.582132564841402</v>
      </c>
      <c r="P885">
        <v>10.5095541401273</v>
      </c>
      <c r="Q885">
        <v>1.6132746824773E-2</v>
      </c>
    </row>
    <row r="886" spans="1:17" x14ac:dyDescent="0.3">
      <c r="A886" t="s">
        <v>1920</v>
      </c>
      <c r="B886" t="s">
        <v>1921</v>
      </c>
      <c r="C886" t="s">
        <v>3169</v>
      </c>
      <c r="D886" t="s">
        <v>21</v>
      </c>
      <c r="E886">
        <v>3770.6399368749999</v>
      </c>
      <c r="F886">
        <v>650.25</v>
      </c>
      <c r="G886">
        <v>-14.126725025159301</v>
      </c>
      <c r="H886">
        <v>9.6497024778190994</v>
      </c>
      <c r="I886">
        <v>8.1755899786276203</v>
      </c>
      <c r="J886">
        <v>-2.3311796646358101</v>
      </c>
      <c r="K886">
        <v>622.26599328203702</v>
      </c>
      <c r="L886">
        <v>601.93795990866295</v>
      </c>
      <c r="M886">
        <v>50.009183422409698</v>
      </c>
      <c r="N886">
        <v>0.41492595632659102</v>
      </c>
      <c r="O886">
        <v>21.722414455978399</v>
      </c>
      <c r="P886">
        <v>44.5</v>
      </c>
      <c r="Q886">
        <v>7.4035446989612994E-2</v>
      </c>
    </row>
    <row r="887" spans="1:17" hidden="1" x14ac:dyDescent="0.3">
      <c r="A887" t="s">
        <v>1922</v>
      </c>
      <c r="B887" t="s">
        <v>1923</v>
      </c>
      <c r="C887" t="s">
        <v>3185</v>
      </c>
      <c r="D887" t="s">
        <v>54</v>
      </c>
      <c r="E887">
        <v>3767.1741416250002</v>
      </c>
      <c r="F887">
        <v>2299.9499999999998</v>
      </c>
      <c r="G887">
        <v>56.154810895090797</v>
      </c>
      <c r="H887">
        <v>4.2412545225206202</v>
      </c>
      <c r="I887">
        <v>34.731867020756702</v>
      </c>
      <c r="J887">
        <v>-4.19562636865711</v>
      </c>
      <c r="K887">
        <v>2041.00406844134</v>
      </c>
      <c r="L887">
        <v>1664.51502627269</v>
      </c>
      <c r="M887">
        <v>56.092629822769801</v>
      </c>
      <c r="N887">
        <v>0.94921195041806905</v>
      </c>
      <c r="O887">
        <v>5.3066371008065403</v>
      </c>
      <c r="P887">
        <v>87.743357413983006</v>
      </c>
      <c r="Q887">
        <v>0.143756652066167</v>
      </c>
    </row>
    <row r="888" spans="1:17" x14ac:dyDescent="0.3">
      <c r="A888" t="s">
        <v>1924</v>
      </c>
      <c r="B888" t="s">
        <v>1925</v>
      </c>
      <c r="C888" t="s">
        <v>3187</v>
      </c>
      <c r="D888" t="s">
        <v>1926</v>
      </c>
      <c r="E888">
        <v>3766.7823760000001</v>
      </c>
      <c r="F888">
        <v>21.74</v>
      </c>
      <c r="G888">
        <v>-5.9301222831020501</v>
      </c>
      <c r="H888">
        <v>-2.6758411768384698</v>
      </c>
      <c r="I888">
        <v>-7.3675319372990602</v>
      </c>
      <c r="J888">
        <v>2.3156251970767099</v>
      </c>
      <c r="K888">
        <v>21.6175264478304</v>
      </c>
      <c r="L888">
        <v>21.3085354603034</v>
      </c>
      <c r="M888">
        <v>56.100914958883799</v>
      </c>
      <c r="N888">
        <v>0.670698587651406</v>
      </c>
      <c r="O888">
        <v>28.564857405703702</v>
      </c>
      <c r="P888">
        <v>27.8823529411764</v>
      </c>
      <c r="Q888">
        <v>-4.8686913640390003E-2</v>
      </c>
    </row>
    <row r="889" spans="1:17" x14ac:dyDescent="0.3">
      <c r="A889" t="s">
        <v>1927</v>
      </c>
      <c r="B889" t="s">
        <v>1928</v>
      </c>
      <c r="C889" t="s">
        <v>3172</v>
      </c>
      <c r="D889" t="s">
        <v>1007</v>
      </c>
      <c r="E889">
        <v>3755.178962685</v>
      </c>
      <c r="F889">
        <v>480.35</v>
      </c>
      <c r="G889">
        <v>-19.249186962780801</v>
      </c>
      <c r="H889">
        <v>16.1875705607514</v>
      </c>
      <c r="I889">
        <v>17.747325515921901</v>
      </c>
      <c r="J889">
        <v>0.75908655385880697</v>
      </c>
      <c r="K889">
        <v>429.95215896234799</v>
      </c>
      <c r="L889">
        <v>406.51401661754801</v>
      </c>
      <c r="M889">
        <v>60.104749986616</v>
      </c>
      <c r="N889">
        <v>1.0014927889367</v>
      </c>
      <c r="O889">
        <v>3.8825856146559699</v>
      </c>
      <c r="P889">
        <v>42.094364738943902</v>
      </c>
      <c r="Q889">
        <v>-2.5660956914709998E-3</v>
      </c>
    </row>
    <row r="890" spans="1:17" hidden="1" x14ac:dyDescent="0.3">
      <c r="A890" t="s">
        <v>1929</v>
      </c>
      <c r="B890" t="s">
        <v>1930</v>
      </c>
      <c r="C890" t="s">
        <v>3185</v>
      </c>
      <c r="D890" t="s">
        <v>467</v>
      </c>
      <c r="E890">
        <v>3753.141598314</v>
      </c>
      <c r="F890">
        <v>270.20999999999998</v>
      </c>
      <c r="G890">
        <v>48.058752137809698</v>
      </c>
      <c r="H890">
        <v>24.360333360160801</v>
      </c>
      <c r="I890">
        <v>28.8152295827058</v>
      </c>
      <c r="J890">
        <v>9.3289869756529402</v>
      </c>
      <c r="K890">
        <v>225.57636472432</v>
      </c>
      <c r="L890">
        <v>195.56493555752101</v>
      </c>
      <c r="M890">
        <v>81.029864360512605</v>
      </c>
      <c r="N890">
        <v>1.25235705792925</v>
      </c>
      <c r="O890">
        <v>2.5128603678620398</v>
      </c>
      <c r="P890">
        <v>110.1166407465</v>
      </c>
      <c r="Q890">
        <v>3.9418031979571999E-2</v>
      </c>
    </row>
    <row r="891" spans="1:17" x14ac:dyDescent="0.3">
      <c r="A891" t="s">
        <v>1931</v>
      </c>
      <c r="B891" t="s">
        <v>1932</v>
      </c>
      <c r="C891" t="s">
        <v>3182</v>
      </c>
      <c r="D891" t="s">
        <v>535</v>
      </c>
      <c r="E891">
        <v>3752.0517934949999</v>
      </c>
      <c r="F891">
        <v>330.4</v>
      </c>
      <c r="G891">
        <v>-17.541460294535302</v>
      </c>
      <c r="H891">
        <v>-0.10519607551852</v>
      </c>
      <c r="I891">
        <v>2.51031789064877</v>
      </c>
      <c r="J891">
        <v>-1.2417250380490199</v>
      </c>
      <c r="K891">
        <v>348.55878958502001</v>
      </c>
      <c r="L891">
        <v>332.89730749551802</v>
      </c>
      <c r="M891">
        <v>51.684645393561603</v>
      </c>
      <c r="N891">
        <v>0.13184241196399901</v>
      </c>
      <c r="O891">
        <v>36.773607748183998</v>
      </c>
      <c r="P891">
        <v>40.416489587760204</v>
      </c>
    </row>
    <row r="892" spans="1:17" hidden="1" x14ac:dyDescent="0.3">
      <c r="A892" t="s">
        <v>1933</v>
      </c>
      <c r="B892" t="s">
        <v>1934</v>
      </c>
      <c r="C892" t="s">
        <v>3185</v>
      </c>
      <c r="D892" t="s">
        <v>27</v>
      </c>
      <c r="E892">
        <v>3737.79</v>
      </c>
      <c r="F892">
        <v>56.69</v>
      </c>
      <c r="G892">
        <v>80.8112105685139</v>
      </c>
      <c r="H892">
        <v>-10.3959384962771</v>
      </c>
      <c r="I892">
        <v>51.722503401489099</v>
      </c>
      <c r="J892">
        <v>4.91466924950599</v>
      </c>
      <c r="K892">
        <v>59.0147542363692</v>
      </c>
      <c r="L892">
        <v>46.300749056728698</v>
      </c>
      <c r="M892">
        <v>54.514971341872702</v>
      </c>
      <c r="N892">
        <v>0.24216732346351399</v>
      </c>
      <c r="O892">
        <v>79.802434291762196</v>
      </c>
      <c r="P892">
        <v>124.514851485148</v>
      </c>
      <c r="Q892">
        <v>0.100547137210501</v>
      </c>
    </row>
    <row r="893" spans="1:17" hidden="1" x14ac:dyDescent="0.3">
      <c r="A893" t="s">
        <v>1935</v>
      </c>
      <c r="B893" t="s">
        <v>1936</v>
      </c>
      <c r="C893" t="s">
        <v>3185</v>
      </c>
      <c r="D893" t="s">
        <v>261</v>
      </c>
      <c r="E893">
        <v>3737.366656015</v>
      </c>
      <c r="F893">
        <v>3738.1</v>
      </c>
      <c r="G893">
        <v>9.6526504570641602</v>
      </c>
      <c r="H893">
        <v>-1.7626572975388599</v>
      </c>
      <c r="I893">
        <v>54.200826864052097</v>
      </c>
      <c r="J893">
        <v>-1.39614910035083</v>
      </c>
      <c r="K893">
        <v>3685.78535527949</v>
      </c>
      <c r="L893">
        <v>3097.9212127075498</v>
      </c>
      <c r="M893">
        <v>48.524917094003897</v>
      </c>
      <c r="N893">
        <v>0.45877759866286899</v>
      </c>
      <c r="O893">
        <v>13.560364891254901</v>
      </c>
      <c r="P893">
        <v>73.381261595547301</v>
      </c>
      <c r="Q893">
        <v>0.10963483461757299</v>
      </c>
    </row>
    <row r="894" spans="1:17" hidden="1" x14ac:dyDescent="0.3">
      <c r="A894" t="s">
        <v>1937</v>
      </c>
      <c r="B894" t="s">
        <v>1938</v>
      </c>
      <c r="C894" t="s">
        <v>3185</v>
      </c>
      <c r="D894" t="s">
        <v>81</v>
      </c>
      <c r="E894">
        <v>3734.5050307649999</v>
      </c>
      <c r="F894">
        <v>2639.2</v>
      </c>
      <c r="G894">
        <v>806.86976869218199</v>
      </c>
      <c r="H894">
        <v>7.7434123338784397</v>
      </c>
      <c r="I894">
        <v>160.592184871764</v>
      </c>
      <c r="J894">
        <v>-2.3773880533975902</v>
      </c>
      <c r="K894">
        <v>2352.9851323588</v>
      </c>
      <c r="L894">
        <v>1567.0289534256799</v>
      </c>
      <c r="M894">
        <v>56.818425694021997</v>
      </c>
      <c r="N894">
        <v>0.73381330899970498</v>
      </c>
      <c r="O894">
        <v>11.7762958472264</v>
      </c>
      <c r="P894">
        <v>834.23008849557505</v>
      </c>
    </row>
    <row r="895" spans="1:17" hidden="1" x14ac:dyDescent="0.3">
      <c r="A895" t="s">
        <v>1939</v>
      </c>
      <c r="B895" t="s">
        <v>1940</v>
      </c>
      <c r="C895" t="s">
        <v>3185</v>
      </c>
      <c r="D895" t="s">
        <v>291</v>
      </c>
      <c r="E895">
        <v>3732.653666786</v>
      </c>
      <c r="F895">
        <v>174</v>
      </c>
      <c r="G895">
        <v>-40.227054220551103</v>
      </c>
      <c r="H895">
        <v>-3.5419263576009801</v>
      </c>
      <c r="I895">
        <v>-22.309632847141899</v>
      </c>
      <c r="J895">
        <v>-0.77750412701080995</v>
      </c>
      <c r="K895">
        <v>179.52360458795499</v>
      </c>
      <c r="M895">
        <v>48.5862312141264</v>
      </c>
      <c r="N895">
        <v>0.43936925943310101</v>
      </c>
      <c r="O895">
        <v>35.057471264367798</v>
      </c>
      <c r="P895">
        <v>18.771331058020401</v>
      </c>
    </row>
    <row r="896" spans="1:17" hidden="1" x14ac:dyDescent="0.3">
      <c r="A896" t="s">
        <v>1941</v>
      </c>
      <c r="B896" t="s">
        <v>1942</v>
      </c>
      <c r="C896" t="s">
        <v>3185</v>
      </c>
      <c r="D896" t="s">
        <v>1058</v>
      </c>
      <c r="E896">
        <v>3730.8735000000001</v>
      </c>
      <c r="F896">
        <v>62.45</v>
      </c>
      <c r="G896">
        <v>-40.173508694186502</v>
      </c>
      <c r="H896">
        <v>-6.5452887252964302</v>
      </c>
      <c r="I896">
        <v>-22.6163095556877</v>
      </c>
      <c r="J896">
        <v>-2.7167959840350799</v>
      </c>
      <c r="K896">
        <v>64.107628064549303</v>
      </c>
      <c r="L896">
        <v>66.337077284354805</v>
      </c>
      <c r="M896">
        <v>80.428401478298795</v>
      </c>
      <c r="N896">
        <v>0.945195272031078</v>
      </c>
      <c r="O896">
        <v>17.6781425140111</v>
      </c>
      <c r="P896">
        <v>0.70956297371391697</v>
      </c>
      <c r="Q896">
        <v>-6.679688381315E-3</v>
      </c>
    </row>
    <row r="897" spans="1:17" x14ac:dyDescent="0.3">
      <c r="A897" t="s">
        <v>1943</v>
      </c>
      <c r="B897" t="s">
        <v>1944</v>
      </c>
      <c r="C897" t="s">
        <v>3182</v>
      </c>
      <c r="D897" t="s">
        <v>519</v>
      </c>
      <c r="E897">
        <v>3727.7403438000001</v>
      </c>
      <c r="F897">
        <v>4314.75</v>
      </c>
      <c r="G897">
        <v>-8.9828770537335494</v>
      </c>
      <c r="H897">
        <v>11.6618789563255</v>
      </c>
      <c r="I897">
        <v>23.761206506714501</v>
      </c>
      <c r="J897">
        <v>-2.5038773197187401</v>
      </c>
      <c r="K897">
        <v>4080.1670360099702</v>
      </c>
      <c r="L897">
        <v>3697.66815879348</v>
      </c>
      <c r="M897">
        <v>67.447838442231799</v>
      </c>
      <c r="N897">
        <v>0.74421875102852197</v>
      </c>
      <c r="O897">
        <v>1.9734631206906399</v>
      </c>
      <c r="P897">
        <v>43.997797356828102</v>
      </c>
      <c r="Q897">
        <v>4.1355032440306999E-2</v>
      </c>
    </row>
    <row r="898" spans="1:17" hidden="1" x14ac:dyDescent="0.3">
      <c r="A898" t="s">
        <v>1945</v>
      </c>
      <c r="B898" t="s">
        <v>1946</v>
      </c>
      <c r="C898" t="s">
        <v>3185</v>
      </c>
      <c r="D898" t="s">
        <v>754</v>
      </c>
      <c r="E898">
        <v>3724.7253936799998</v>
      </c>
      <c r="F898">
        <v>158.9</v>
      </c>
      <c r="G898">
        <v>2.94381371164123</v>
      </c>
      <c r="H898">
        <v>-2.8814215026522998</v>
      </c>
      <c r="I898">
        <v>-5.5510876088949201</v>
      </c>
      <c r="J898">
        <v>1.74036685435411</v>
      </c>
      <c r="K898">
        <v>157.267730997613</v>
      </c>
      <c r="L898">
        <v>147.78584723164701</v>
      </c>
      <c r="M898">
        <v>58.331342908403499</v>
      </c>
      <c r="N898">
        <v>0.72794130549414804</v>
      </c>
      <c r="O898">
        <v>10.1321585903083</v>
      </c>
      <c r="P898">
        <v>40.806380150642397</v>
      </c>
      <c r="Q898">
        <v>8.2626113561340003E-3</v>
      </c>
    </row>
    <row r="899" spans="1:17" hidden="1" x14ac:dyDescent="0.3">
      <c r="A899" t="s">
        <v>1947</v>
      </c>
      <c r="B899" t="s">
        <v>1948</v>
      </c>
      <c r="C899" t="s">
        <v>3185</v>
      </c>
      <c r="D899" t="s">
        <v>206</v>
      </c>
      <c r="E899">
        <v>3706.8447521799999</v>
      </c>
      <c r="F899">
        <v>607.65</v>
      </c>
      <c r="G899">
        <v>23.865648007213601</v>
      </c>
      <c r="H899">
        <v>-8.2258726814962397</v>
      </c>
      <c r="I899">
        <v>5.8960704981287702</v>
      </c>
      <c r="J899">
        <v>-2.5273616518850601</v>
      </c>
      <c r="K899">
        <v>609.16339311218599</v>
      </c>
      <c r="L899">
        <v>534.53491060433498</v>
      </c>
      <c r="M899">
        <v>50.369525680749497</v>
      </c>
      <c r="N899">
        <v>0.58482343029394002</v>
      </c>
      <c r="O899">
        <v>14.7864724759318</v>
      </c>
      <c r="P899">
        <v>75.977410947002497</v>
      </c>
      <c r="Q899">
        <v>7.8376000551380998E-2</v>
      </c>
    </row>
    <row r="900" spans="1:17" hidden="1" x14ac:dyDescent="0.3">
      <c r="A900" t="s">
        <v>1949</v>
      </c>
      <c r="B900" t="s">
        <v>1950</v>
      </c>
      <c r="C900" t="s">
        <v>3185</v>
      </c>
      <c r="D900" t="s">
        <v>1618</v>
      </c>
      <c r="E900">
        <v>3698.1977939049998</v>
      </c>
      <c r="F900">
        <v>2095.8000000000002</v>
      </c>
      <c r="G900">
        <v>17.002462499792699</v>
      </c>
      <c r="H900">
        <v>-1.5075083215826399</v>
      </c>
      <c r="I900">
        <v>20.378965969502701</v>
      </c>
      <c r="J900">
        <v>-11.019417102694</v>
      </c>
      <c r="K900">
        <v>2190.0237222544501</v>
      </c>
      <c r="L900">
        <v>1853.74196432094</v>
      </c>
      <c r="M900">
        <v>25.004817751546</v>
      </c>
      <c r="N900">
        <v>0.84316512384786502</v>
      </c>
      <c r="O900">
        <v>17.807042656741999</v>
      </c>
      <c r="P900">
        <v>48.003248472864598</v>
      </c>
      <c r="Q900">
        <v>0.110148120526634</v>
      </c>
    </row>
    <row r="901" spans="1:17" hidden="1" x14ac:dyDescent="0.3">
      <c r="A901" t="s">
        <v>1951</v>
      </c>
      <c r="B901" t="s">
        <v>1952</v>
      </c>
      <c r="C901" t="s">
        <v>3185</v>
      </c>
      <c r="D901" t="s">
        <v>464</v>
      </c>
      <c r="E901">
        <v>3697.1991902699901</v>
      </c>
      <c r="F901">
        <v>583.95000000000005</v>
      </c>
      <c r="G901">
        <v>28.468481213611199</v>
      </c>
      <c r="H901">
        <v>2.51777602575996</v>
      </c>
      <c r="I901">
        <v>51.847100627805901</v>
      </c>
      <c r="K901">
        <v>555.13151102030702</v>
      </c>
      <c r="L901">
        <v>481.76224515429197</v>
      </c>
      <c r="M901">
        <v>64.780785260819798</v>
      </c>
      <c r="N901">
        <v>2.6785218409736502</v>
      </c>
      <c r="O901">
        <v>5.9851014641664397</v>
      </c>
      <c r="P901">
        <v>77.492401215805501</v>
      </c>
      <c r="Q901">
        <v>-3.9150349227047E-2</v>
      </c>
    </row>
    <row r="902" spans="1:17" hidden="1" x14ac:dyDescent="0.3">
      <c r="A902" t="s">
        <v>1953</v>
      </c>
      <c r="B902" t="s">
        <v>1954</v>
      </c>
      <c r="C902" t="s">
        <v>3185</v>
      </c>
      <c r="D902" t="s">
        <v>372</v>
      </c>
      <c r="E902">
        <v>3691.6160841750002</v>
      </c>
      <c r="F902">
        <v>1096.4000000000001</v>
      </c>
      <c r="G902">
        <v>49.714263391829</v>
      </c>
      <c r="H902">
        <v>43.637037161677497</v>
      </c>
      <c r="I902">
        <v>56.5373245410251</v>
      </c>
      <c r="J902">
        <v>-2.12893481320185</v>
      </c>
      <c r="K902">
        <v>955.88482303915896</v>
      </c>
      <c r="L902">
        <v>767.84706378918395</v>
      </c>
      <c r="M902">
        <v>52.115213915896497</v>
      </c>
      <c r="N902">
        <v>0.64161628697134898</v>
      </c>
      <c r="O902">
        <v>24.0423203210506</v>
      </c>
      <c r="P902">
        <v>114.266171584913</v>
      </c>
      <c r="Q902">
        <v>1.5720131191970001E-3</v>
      </c>
    </row>
    <row r="903" spans="1:17" hidden="1" x14ac:dyDescent="0.3">
      <c r="A903" t="s">
        <v>1955</v>
      </c>
      <c r="B903" t="s">
        <v>1956</v>
      </c>
      <c r="C903" t="s">
        <v>3185</v>
      </c>
      <c r="E903">
        <v>3659.4</v>
      </c>
      <c r="F903">
        <v>687.9</v>
      </c>
      <c r="G903">
        <v>744.82936741612605</v>
      </c>
      <c r="H903">
        <v>-5.7191312201285101</v>
      </c>
      <c r="I903">
        <v>11.193855086493</v>
      </c>
      <c r="J903">
        <v>5.9395374947743296</v>
      </c>
      <c r="K903">
        <v>630.68771463909502</v>
      </c>
      <c r="L903">
        <v>499.02474740327</v>
      </c>
      <c r="M903">
        <v>69.017557334525193</v>
      </c>
      <c r="N903">
        <v>2.4307249405379898</v>
      </c>
      <c r="O903">
        <v>15.227503997674001</v>
      </c>
      <c r="P903">
        <v>929.79041916167603</v>
      </c>
      <c r="Q903">
        <v>0.188169045505999</v>
      </c>
    </row>
    <row r="904" spans="1:17" hidden="1" x14ac:dyDescent="0.3">
      <c r="A904" t="s">
        <v>1957</v>
      </c>
      <c r="B904" t="s">
        <v>1958</v>
      </c>
      <c r="C904" t="s">
        <v>3185</v>
      </c>
      <c r="D904" t="s">
        <v>1959</v>
      </c>
      <c r="E904">
        <v>3655.8607499999998</v>
      </c>
      <c r="F904">
        <v>1402.65</v>
      </c>
      <c r="G904">
        <v>93.900409000095806</v>
      </c>
      <c r="H904">
        <v>-5.4537910272900998</v>
      </c>
      <c r="I904">
        <v>16.2914733541987</v>
      </c>
      <c r="J904">
        <v>-6.0233497505064504</v>
      </c>
      <c r="K904">
        <v>1458.0506486633301</v>
      </c>
      <c r="L904">
        <v>1214.3249822314101</v>
      </c>
      <c r="M904">
        <v>27.180441474344399</v>
      </c>
      <c r="N904">
        <v>0.26196364498993202</v>
      </c>
      <c r="O904">
        <v>19.056785370548599</v>
      </c>
      <c r="P904">
        <v>127.333873581847</v>
      </c>
      <c r="Q904">
        <v>2.3835473291519998E-2</v>
      </c>
    </row>
    <row r="905" spans="1:17" hidden="1" x14ac:dyDescent="0.3">
      <c r="A905" t="s">
        <v>1960</v>
      </c>
      <c r="B905" t="s">
        <v>1961</v>
      </c>
      <c r="C905" t="s">
        <v>3185</v>
      </c>
      <c r="D905" t="s">
        <v>21</v>
      </c>
      <c r="E905">
        <v>3649.108905</v>
      </c>
      <c r="F905">
        <v>372.65</v>
      </c>
      <c r="G905">
        <v>-14.1879649487365</v>
      </c>
      <c r="H905">
        <v>24.605624769223699</v>
      </c>
      <c r="I905">
        <v>32.209001796146403</v>
      </c>
      <c r="J905">
        <v>7.1939515638357996</v>
      </c>
      <c r="K905">
        <v>299.91874122876197</v>
      </c>
      <c r="L905">
        <v>287.47431799139201</v>
      </c>
      <c r="M905">
        <v>81.324509146522701</v>
      </c>
      <c r="N905">
        <v>2.6107819404307602</v>
      </c>
      <c r="O905">
        <v>7.9296927411780498</v>
      </c>
      <c r="P905">
        <v>77.494641581328807</v>
      </c>
      <c r="Q905">
        <v>0.136147027498355</v>
      </c>
    </row>
    <row r="906" spans="1:17" hidden="1" x14ac:dyDescent="0.3">
      <c r="A906" t="s">
        <v>1962</v>
      </c>
      <c r="B906" t="s">
        <v>1963</v>
      </c>
      <c r="C906" t="s">
        <v>3185</v>
      </c>
      <c r="D906" t="s">
        <v>135</v>
      </c>
      <c r="E906">
        <v>3646.2746502800001</v>
      </c>
      <c r="F906">
        <v>76.59</v>
      </c>
      <c r="G906">
        <v>46.790263391829001</v>
      </c>
      <c r="H906">
        <v>-18.659754382973901</v>
      </c>
      <c r="I906">
        <v>57.241649204140103</v>
      </c>
      <c r="J906">
        <v>-3.0802185728968499</v>
      </c>
      <c r="K906">
        <v>84.856044454786598</v>
      </c>
      <c r="M906">
        <v>28.346439740536098</v>
      </c>
      <c r="N906">
        <v>0.24198166533330301</v>
      </c>
      <c r="O906">
        <v>41.728685206945997</v>
      </c>
      <c r="P906">
        <v>112.75</v>
      </c>
    </row>
    <row r="907" spans="1:17" hidden="1" x14ac:dyDescent="0.3">
      <c r="A907" t="s">
        <v>1964</v>
      </c>
      <c r="B907" t="s">
        <v>1965</v>
      </c>
      <c r="C907" t="s">
        <v>3185</v>
      </c>
      <c r="D907" t="s">
        <v>166</v>
      </c>
      <c r="E907">
        <v>3642.4965000000002</v>
      </c>
      <c r="F907">
        <v>222.2</v>
      </c>
      <c r="G907">
        <v>3659.6394967819401</v>
      </c>
      <c r="H907">
        <v>163.464439307704</v>
      </c>
      <c r="I907">
        <v>549.01668657334699</v>
      </c>
      <c r="J907">
        <v>19.704313997542201</v>
      </c>
      <c r="K907">
        <v>111.87412724303</v>
      </c>
      <c r="L907">
        <v>60.663833277358997</v>
      </c>
      <c r="M907">
        <v>99.847902387714399</v>
      </c>
      <c r="N907">
        <v>1.2917501941175</v>
      </c>
      <c r="O907">
        <v>0</v>
      </c>
      <c r="P907">
        <v>4076.6917293233</v>
      </c>
      <c r="Q907">
        <v>0.265663045320431</v>
      </c>
    </row>
    <row r="908" spans="1:17" hidden="1" x14ac:dyDescent="0.3">
      <c r="A908" t="s">
        <v>1966</v>
      </c>
      <c r="B908" t="s">
        <v>1967</v>
      </c>
      <c r="C908" t="s">
        <v>3185</v>
      </c>
      <c r="D908" t="s">
        <v>127</v>
      </c>
      <c r="E908">
        <v>3614.1302169699902</v>
      </c>
      <c r="F908">
        <v>22.77</v>
      </c>
      <c r="G908">
        <v>88.697043052845899</v>
      </c>
      <c r="H908">
        <v>22.046199372540201</v>
      </c>
      <c r="I908">
        <v>-13.1507274774742</v>
      </c>
      <c r="J908">
        <v>4.2344049503070602</v>
      </c>
      <c r="K908">
        <v>19.077459578589799</v>
      </c>
      <c r="L908">
        <v>18.128560769622499</v>
      </c>
      <c r="M908">
        <v>64.993549433457503</v>
      </c>
      <c r="N908">
        <v>3.13739867237808</v>
      </c>
      <c r="O908">
        <v>49.099692577953398</v>
      </c>
      <c r="P908">
        <v>160.82474226804101</v>
      </c>
      <c r="Q908">
        <v>0.11426961005552699</v>
      </c>
    </row>
    <row r="909" spans="1:17" x14ac:dyDescent="0.3">
      <c r="A909" t="s">
        <v>1968</v>
      </c>
      <c r="B909" t="s">
        <v>1969</v>
      </c>
      <c r="C909" t="s">
        <v>3182</v>
      </c>
      <c r="D909" t="s">
        <v>127</v>
      </c>
      <c r="E909">
        <v>3590.6759259</v>
      </c>
      <c r="F909">
        <v>840.45</v>
      </c>
      <c r="G909">
        <v>27.6430596695409</v>
      </c>
      <c r="H909">
        <v>1.66424556958832</v>
      </c>
      <c r="I909">
        <v>-20.575761937638699</v>
      </c>
      <c r="J909">
        <v>6.7228648275406897</v>
      </c>
      <c r="K909">
        <v>821.98933413531097</v>
      </c>
      <c r="L909">
        <v>768.19200888543901</v>
      </c>
      <c r="M909">
        <v>74.192501106492898</v>
      </c>
      <c r="N909">
        <v>0.58880223352279804</v>
      </c>
      <c r="O909">
        <v>28.859539532393299</v>
      </c>
      <c r="P909">
        <v>98.453364817001201</v>
      </c>
      <c r="Q909">
        <v>7.1355922770665006E-2</v>
      </c>
    </row>
    <row r="910" spans="1:17" hidden="1" x14ac:dyDescent="0.3">
      <c r="A910" t="s">
        <v>1970</v>
      </c>
      <c r="B910" t="s">
        <v>1971</v>
      </c>
      <c r="C910" t="s">
        <v>3185</v>
      </c>
      <c r="D910" t="s">
        <v>135</v>
      </c>
      <c r="E910">
        <v>3581.7006549099901</v>
      </c>
      <c r="F910">
        <v>349.6</v>
      </c>
      <c r="G910">
        <v>50.455544319014699</v>
      </c>
      <c r="H910">
        <v>-1.6915551411532299</v>
      </c>
      <c r="I910">
        <v>11.6842781075533</v>
      </c>
      <c r="J910">
        <v>5.9146214038647296</v>
      </c>
      <c r="K910">
        <v>358.608833122867</v>
      </c>
      <c r="L910">
        <v>333.65412108413898</v>
      </c>
      <c r="M910">
        <v>71.890337272894897</v>
      </c>
      <c r="N910">
        <v>0.92466112012294199</v>
      </c>
      <c r="O910">
        <v>34.153318077803199</v>
      </c>
      <c r="P910">
        <v>79.052496798975596</v>
      </c>
      <c r="Q910">
        <v>6.1718034984894997E-2</v>
      </c>
    </row>
    <row r="911" spans="1:17" x14ac:dyDescent="0.3">
      <c r="A911" t="s">
        <v>1972</v>
      </c>
      <c r="B911" t="s">
        <v>1973</v>
      </c>
      <c r="C911" t="s">
        <v>3169</v>
      </c>
      <c r="D911" t="s">
        <v>258</v>
      </c>
      <c r="E911">
        <v>3580.1288852799998</v>
      </c>
      <c r="F911">
        <v>1316.35</v>
      </c>
      <c r="G911">
        <v>3.9415979727411101</v>
      </c>
      <c r="H911">
        <v>9.5439402808612108</v>
      </c>
      <c r="I911">
        <v>-3.5186113960041601</v>
      </c>
      <c r="J911">
        <v>-4.18099939405933</v>
      </c>
      <c r="K911">
        <v>1358.03688679725</v>
      </c>
      <c r="L911">
        <v>1319.8708277395201</v>
      </c>
      <c r="M911">
        <v>43.5739481172387</v>
      </c>
      <c r="N911">
        <v>0.32508481456654598</v>
      </c>
      <c r="O911">
        <v>38.485205302541097</v>
      </c>
      <c r="P911">
        <v>36.834719334719303</v>
      </c>
      <c r="Q911">
        <v>8.2788431260993001E-2</v>
      </c>
    </row>
    <row r="912" spans="1:17" x14ac:dyDescent="0.3">
      <c r="A912" t="s">
        <v>1974</v>
      </c>
      <c r="B912" t="s">
        <v>1975</v>
      </c>
      <c r="C912" t="s">
        <v>3182</v>
      </c>
      <c r="D912" t="s">
        <v>138</v>
      </c>
      <c r="E912">
        <v>3564.0871653899999</v>
      </c>
      <c r="F912">
        <v>525.35</v>
      </c>
      <c r="G912">
        <v>-34.3683474053542</v>
      </c>
      <c r="H912">
        <v>11.8717273834044</v>
      </c>
      <c r="I912">
        <v>-6.7149623661077804</v>
      </c>
      <c r="J912">
        <v>7.6148284753340203</v>
      </c>
      <c r="K912">
        <v>514.739358309963</v>
      </c>
      <c r="L912">
        <v>512.58347867346799</v>
      </c>
      <c r="M912">
        <v>68.065534589402802</v>
      </c>
      <c r="N912">
        <v>1.54821053106841</v>
      </c>
      <c r="O912">
        <v>14.2095745693347</v>
      </c>
      <c r="P912">
        <v>23.611764705882301</v>
      </c>
    </row>
    <row r="913" spans="1:17" x14ac:dyDescent="0.3">
      <c r="A913" t="s">
        <v>1976</v>
      </c>
      <c r="B913" t="s">
        <v>1977</v>
      </c>
      <c r="C913" t="s">
        <v>3182</v>
      </c>
      <c r="D913" t="s">
        <v>514</v>
      </c>
      <c r="E913">
        <v>3558.92292</v>
      </c>
      <c r="F913">
        <v>804.55</v>
      </c>
      <c r="G913">
        <v>-10.1964559190108</v>
      </c>
      <c r="H913">
        <v>-3.3055396965625699</v>
      </c>
      <c r="I913">
        <v>-38.997687288750797</v>
      </c>
      <c r="J913">
        <v>0.31744396818972598</v>
      </c>
      <c r="K913">
        <v>927.95460687674802</v>
      </c>
      <c r="L913">
        <v>967.596848636667</v>
      </c>
      <c r="M913">
        <v>45.032783241611703</v>
      </c>
      <c r="N913">
        <v>0.76905966763779499</v>
      </c>
      <c r="O913">
        <v>85.811944565284904</v>
      </c>
      <c r="P913">
        <v>29.766129032258</v>
      </c>
      <c r="Q913">
        <v>0.15616056793573599</v>
      </c>
    </row>
    <row r="914" spans="1:17" hidden="1" x14ac:dyDescent="0.3">
      <c r="A914" t="s">
        <v>1978</v>
      </c>
      <c r="B914" t="s">
        <v>1979</v>
      </c>
      <c r="C914" t="s">
        <v>3185</v>
      </c>
      <c r="D914" t="s">
        <v>206</v>
      </c>
      <c r="E914">
        <v>3549.6532763999999</v>
      </c>
      <c r="F914">
        <v>570.20000000000005</v>
      </c>
      <c r="G914">
        <v>31.218844649569501</v>
      </c>
      <c r="H914">
        <v>-4.7503283508045699</v>
      </c>
      <c r="I914">
        <v>8.3220566597101602</v>
      </c>
      <c r="J914">
        <v>-1.17572582238086</v>
      </c>
      <c r="K914">
        <v>533.993778089903</v>
      </c>
      <c r="L914">
        <v>481.46228583931401</v>
      </c>
      <c r="M914">
        <v>48.958530825698197</v>
      </c>
      <c r="N914">
        <v>0.86211473854211895</v>
      </c>
      <c r="O914">
        <v>6.9712381620484098</v>
      </c>
      <c r="P914">
        <v>71.566120054159697</v>
      </c>
      <c r="Q914">
        <v>0.142497935582902</v>
      </c>
    </row>
    <row r="915" spans="1:17" hidden="1" x14ac:dyDescent="0.3">
      <c r="A915" t="s">
        <v>1980</v>
      </c>
      <c r="B915" t="s">
        <v>1981</v>
      </c>
      <c r="C915" t="s">
        <v>3185</v>
      </c>
      <c r="D915" t="s">
        <v>132</v>
      </c>
      <c r="E915">
        <v>3546.68857586999</v>
      </c>
      <c r="F915">
        <v>53.71</v>
      </c>
      <c r="G915">
        <v>67.144841488777004</v>
      </c>
      <c r="H915">
        <v>-2.1123160169830402</v>
      </c>
      <c r="I915">
        <v>44.831067982083503</v>
      </c>
      <c r="J915">
        <v>-2.1008784495436399</v>
      </c>
      <c r="K915">
        <v>53.877226033889201</v>
      </c>
      <c r="L915">
        <v>45.134693583436601</v>
      </c>
      <c r="M915">
        <v>46.043080669938497</v>
      </c>
      <c r="N915">
        <v>0.38200024159920898</v>
      </c>
      <c r="O915">
        <v>26.512753677155001</v>
      </c>
      <c r="P915">
        <v>117.44939271254999</v>
      </c>
      <c r="Q915">
        <v>0.113439676282498</v>
      </c>
    </row>
    <row r="916" spans="1:17" hidden="1" x14ac:dyDescent="0.3">
      <c r="A916" t="s">
        <v>1982</v>
      </c>
      <c r="B916" t="s">
        <v>1983</v>
      </c>
      <c r="C916" t="s">
        <v>3185</v>
      </c>
      <c r="D916" t="s">
        <v>127</v>
      </c>
      <c r="E916">
        <v>3534.7173381819998</v>
      </c>
      <c r="F916">
        <v>194.76</v>
      </c>
      <c r="G916">
        <v>22.622327367457299</v>
      </c>
      <c r="H916">
        <v>5.5741492002298196</v>
      </c>
      <c r="I916">
        <v>17.638271517343799</v>
      </c>
      <c r="J916">
        <v>-7.2270799804699202</v>
      </c>
      <c r="K916">
        <v>198.98357263040899</v>
      </c>
      <c r="L916">
        <v>174.85870399493299</v>
      </c>
      <c r="M916">
        <v>37.530296158352101</v>
      </c>
      <c r="N916">
        <v>1.2492148394451701</v>
      </c>
      <c r="O916">
        <v>21.688231669747299</v>
      </c>
      <c r="P916">
        <v>52.037470725995298</v>
      </c>
      <c r="Q916">
        <v>0.10073046790679301</v>
      </c>
    </row>
    <row r="917" spans="1:17" hidden="1" x14ac:dyDescent="0.3">
      <c r="A917" t="s">
        <v>1984</v>
      </c>
      <c r="B917" t="s">
        <v>1985</v>
      </c>
      <c r="C917" t="s">
        <v>3185</v>
      </c>
      <c r="D917" t="s">
        <v>1395</v>
      </c>
      <c r="E917">
        <v>3528.9659557349901</v>
      </c>
      <c r="F917">
        <v>826</v>
      </c>
      <c r="G917">
        <v>-0.55822145665577205</v>
      </c>
      <c r="H917">
        <v>-2.0560584438481802</v>
      </c>
      <c r="I917">
        <v>39.9464594258612</v>
      </c>
      <c r="J917">
        <v>-1.97973386073848</v>
      </c>
      <c r="K917">
        <v>786.42649598240905</v>
      </c>
      <c r="L917">
        <v>685.17287305720095</v>
      </c>
      <c r="M917">
        <v>44.755364210562902</v>
      </c>
      <c r="N917">
        <v>0.41619326614450702</v>
      </c>
      <c r="O917">
        <v>19.007263922518099</v>
      </c>
      <c r="P917">
        <v>83.8824577025823</v>
      </c>
      <c r="Q917">
        <v>-4.0719819773072999E-2</v>
      </c>
    </row>
    <row r="918" spans="1:17" x14ac:dyDescent="0.3">
      <c r="A918" t="s">
        <v>1986</v>
      </c>
      <c r="B918" t="s">
        <v>1987</v>
      </c>
      <c r="C918" t="s">
        <v>3172</v>
      </c>
      <c r="D918" t="s">
        <v>251</v>
      </c>
      <c r="E918">
        <v>3516.5425310000001</v>
      </c>
      <c r="F918">
        <v>1316.1</v>
      </c>
      <c r="G918">
        <v>19.499067937534299</v>
      </c>
      <c r="H918">
        <v>36.289937252579897</v>
      </c>
      <c r="I918">
        <v>66.4606688796665</v>
      </c>
      <c r="J918">
        <v>10.137619217270901</v>
      </c>
      <c r="K918">
        <v>982.37555382258495</v>
      </c>
      <c r="L918">
        <v>876.51991289229397</v>
      </c>
      <c r="M918">
        <v>75.710959461049399</v>
      </c>
      <c r="N918">
        <v>2.2979917460105801</v>
      </c>
      <c r="O918">
        <v>1.85396246485829</v>
      </c>
      <c r="P918">
        <v>99.0170875548162</v>
      </c>
      <c r="Q918">
        <v>-1.1117747886278E-2</v>
      </c>
    </row>
    <row r="919" spans="1:17" x14ac:dyDescent="0.3">
      <c r="A919" t="s">
        <v>1988</v>
      </c>
      <c r="B919" t="s">
        <v>1989</v>
      </c>
      <c r="C919" t="s">
        <v>3179</v>
      </c>
      <c r="D919" t="s">
        <v>1411</v>
      </c>
      <c r="E919">
        <v>3515.5667325129998</v>
      </c>
      <c r="F919">
        <v>131.5</v>
      </c>
      <c r="G919">
        <v>-51.415951297436401</v>
      </c>
      <c r="H919">
        <v>-0.44471282396554401</v>
      </c>
      <c r="I919">
        <v>-8.73749214863426</v>
      </c>
      <c r="J919">
        <v>-4.5493152994669197</v>
      </c>
      <c r="K919">
        <v>131.22062666358201</v>
      </c>
      <c r="L919">
        <v>137.60021927816399</v>
      </c>
      <c r="M919">
        <v>50.615245890247998</v>
      </c>
      <c r="N919">
        <v>0.51295933252566195</v>
      </c>
      <c r="O919">
        <v>38.022813688212899</v>
      </c>
      <c r="P919">
        <v>25.897558640497799</v>
      </c>
      <c r="Q919">
        <v>-7.3393597497199994E-2</v>
      </c>
    </row>
    <row r="920" spans="1:17" x14ac:dyDescent="0.3">
      <c r="A920" t="s">
        <v>1990</v>
      </c>
      <c r="B920" t="s">
        <v>1991</v>
      </c>
      <c r="C920" t="s">
        <v>3180</v>
      </c>
      <c r="D920" t="s">
        <v>46</v>
      </c>
      <c r="E920">
        <v>3510.7906290000001</v>
      </c>
      <c r="F920">
        <v>2127.0500000000002</v>
      </c>
      <c r="G920">
        <v>-0.53760690770601305</v>
      </c>
      <c r="H920">
        <v>6.9200444298880299</v>
      </c>
      <c r="I920">
        <v>21.248516101842601</v>
      </c>
      <c r="J920">
        <v>-0.24486830011997199</v>
      </c>
      <c r="K920">
        <v>1954.6444750440901</v>
      </c>
      <c r="L920">
        <v>1765.30842797116</v>
      </c>
      <c r="M920">
        <v>55.893704368258199</v>
      </c>
      <c r="N920">
        <v>0.62690544026107298</v>
      </c>
      <c r="O920">
        <v>6.4620013633906099</v>
      </c>
      <c r="P920">
        <v>50.427864214992901</v>
      </c>
      <c r="Q920">
        <v>5.8743126389953999E-2</v>
      </c>
    </row>
    <row r="921" spans="1:17" hidden="1" x14ac:dyDescent="0.3">
      <c r="A921" t="s">
        <v>1992</v>
      </c>
      <c r="B921" t="s">
        <v>1993</v>
      </c>
      <c r="C921" t="s">
        <v>3185</v>
      </c>
      <c r="D921" t="s">
        <v>46</v>
      </c>
      <c r="E921">
        <v>3498.69408621</v>
      </c>
      <c r="F921">
        <v>910.65</v>
      </c>
      <c r="G921">
        <v>20.462012990544899</v>
      </c>
      <c r="H921">
        <v>-8.0292718566940202</v>
      </c>
      <c r="I921">
        <v>-1.3274112237342399</v>
      </c>
      <c r="J921">
        <v>-3.2233000324560099</v>
      </c>
      <c r="K921">
        <v>952.20266111684805</v>
      </c>
      <c r="L921">
        <v>904.25173449388205</v>
      </c>
      <c r="M921">
        <v>41.723385030154503</v>
      </c>
      <c r="N921">
        <v>0.68534574453330299</v>
      </c>
      <c r="O921">
        <v>51.100862021632899</v>
      </c>
      <c r="P921">
        <v>48.411016949152497</v>
      </c>
    </row>
    <row r="922" spans="1:17" hidden="1" x14ac:dyDescent="0.3">
      <c r="A922" t="s">
        <v>1994</v>
      </c>
      <c r="B922" t="s">
        <v>1995</v>
      </c>
      <c r="C922" t="s">
        <v>3185</v>
      </c>
      <c r="D922" t="s">
        <v>51</v>
      </c>
      <c r="E922">
        <v>3491.8624200300001</v>
      </c>
      <c r="F922">
        <v>548.9</v>
      </c>
      <c r="G922">
        <v>15.395661849412599</v>
      </c>
      <c r="H922">
        <v>14.4316448330865</v>
      </c>
      <c r="I922">
        <v>25.017652270840799</v>
      </c>
      <c r="J922">
        <v>2.5331389597191301</v>
      </c>
      <c r="K922">
        <v>519.74701065714999</v>
      </c>
      <c r="L922">
        <v>471.82346191671502</v>
      </c>
      <c r="M922">
        <v>78.851743592134994</v>
      </c>
      <c r="N922">
        <v>1.1345879505247101</v>
      </c>
      <c r="O922">
        <v>8.3986154126434798</v>
      </c>
      <c r="P922">
        <v>56.359492949722203</v>
      </c>
      <c r="Q922">
        <v>5.5806440686022002E-2</v>
      </c>
    </row>
    <row r="923" spans="1:17" hidden="1" x14ac:dyDescent="0.3">
      <c r="A923" t="s">
        <v>1996</v>
      </c>
      <c r="B923" t="s">
        <v>1997</v>
      </c>
      <c r="C923" t="s">
        <v>3185</v>
      </c>
      <c r="D923" t="s">
        <v>211</v>
      </c>
      <c r="E923">
        <v>3486.510382125</v>
      </c>
      <c r="F923">
        <v>200.57</v>
      </c>
      <c r="G923">
        <v>53.610781943460701</v>
      </c>
      <c r="H923">
        <v>27.127899717756701</v>
      </c>
      <c r="I923">
        <v>54.428620439334701</v>
      </c>
      <c r="J923">
        <v>3.60136992137291</v>
      </c>
      <c r="K923">
        <v>170.011217861208</v>
      </c>
      <c r="L923">
        <v>143.45105197414699</v>
      </c>
      <c r="M923">
        <v>65.779686220909596</v>
      </c>
      <c r="N923">
        <v>1.2752488326023199</v>
      </c>
      <c r="O923">
        <v>2.6823552874308101</v>
      </c>
      <c r="P923">
        <v>93.693867696764798</v>
      </c>
      <c r="Q923">
        <v>0.158334650781386</v>
      </c>
    </row>
    <row r="924" spans="1:17" hidden="1" x14ac:dyDescent="0.3">
      <c r="A924" t="s">
        <v>1998</v>
      </c>
      <c r="B924" t="s">
        <v>1999</v>
      </c>
      <c r="C924" t="s">
        <v>3185</v>
      </c>
      <c r="D924" t="s">
        <v>57</v>
      </c>
      <c r="E924">
        <v>3481.953598948</v>
      </c>
      <c r="F924">
        <v>226.24</v>
      </c>
      <c r="G924">
        <v>33.390122744853002</v>
      </c>
      <c r="H924">
        <v>5.0027582893257501</v>
      </c>
      <c r="I924">
        <v>24.741649204140099</v>
      </c>
      <c r="J924">
        <v>-2.4541865073487701</v>
      </c>
      <c r="K924">
        <v>229.63351486275499</v>
      </c>
      <c r="L924">
        <v>200.94251896252601</v>
      </c>
      <c r="M924">
        <v>45.751936833248301</v>
      </c>
      <c r="N924">
        <v>0.49071143296599401</v>
      </c>
      <c r="O924">
        <v>19.298090523338001</v>
      </c>
      <c r="P924">
        <v>67.151828592537797</v>
      </c>
      <c r="Q924">
        <v>0.118070867993289</v>
      </c>
    </row>
    <row r="925" spans="1:17" x14ac:dyDescent="0.3">
      <c r="A925" t="s">
        <v>2000</v>
      </c>
      <c r="B925" t="s">
        <v>2001</v>
      </c>
      <c r="C925" t="s">
        <v>3184</v>
      </c>
      <c r="D925" t="s">
        <v>282</v>
      </c>
      <c r="E925">
        <v>3478.1244363999999</v>
      </c>
      <c r="F925">
        <v>339.7</v>
      </c>
      <c r="G925">
        <v>27.067416528775301</v>
      </c>
      <c r="H925">
        <v>2.9389018380923999</v>
      </c>
      <c r="I925">
        <v>30.504361068546899</v>
      </c>
      <c r="J925">
        <v>1.14543009537475</v>
      </c>
      <c r="K925">
        <v>323.24587731306502</v>
      </c>
      <c r="L925">
        <v>277.95180058504098</v>
      </c>
      <c r="M925">
        <v>58.7142752497885</v>
      </c>
      <c r="N925">
        <v>0.45424586811045697</v>
      </c>
      <c r="O925">
        <v>6.8148366205475597</v>
      </c>
      <c r="P925">
        <v>80.068910681155501</v>
      </c>
      <c r="Q925">
        <v>5.3783792536990001E-3</v>
      </c>
    </row>
    <row r="926" spans="1:17" hidden="1" x14ac:dyDescent="0.3">
      <c r="A926" t="s">
        <v>2002</v>
      </c>
      <c r="B926" t="s">
        <v>2003</v>
      </c>
      <c r="C926" t="s">
        <v>3172</v>
      </c>
      <c r="D926" t="s">
        <v>538</v>
      </c>
      <c r="E926">
        <v>3463.29212108</v>
      </c>
      <c r="F926">
        <v>326.85000000000002</v>
      </c>
      <c r="G926">
        <v>-53.2213799880777</v>
      </c>
      <c r="H926">
        <v>9.1008296409282394</v>
      </c>
      <c r="I926">
        <v>9.6127093760599198</v>
      </c>
      <c r="J926">
        <v>7.4299018697916797</v>
      </c>
      <c r="K926">
        <v>307.98035578960599</v>
      </c>
      <c r="M926">
        <v>77.158441313710796</v>
      </c>
      <c r="N926">
        <v>1.3183983412748299</v>
      </c>
      <c r="O926">
        <v>57.381061649074397</v>
      </c>
      <c r="P926">
        <v>32.811865095489601</v>
      </c>
    </row>
    <row r="927" spans="1:17" x14ac:dyDescent="0.3">
      <c r="A927" t="s">
        <v>2004</v>
      </c>
      <c r="B927" t="s">
        <v>2005</v>
      </c>
      <c r="C927" t="s">
        <v>3176</v>
      </c>
      <c r="D927" t="s">
        <v>206</v>
      </c>
      <c r="E927">
        <v>3459.6638989500002</v>
      </c>
      <c r="F927">
        <v>217.56</v>
      </c>
      <c r="G927">
        <v>-43.253795732673403</v>
      </c>
      <c r="H927">
        <v>-0.65486215585944996</v>
      </c>
      <c r="I927">
        <v>-24.815615397813701</v>
      </c>
      <c r="J927">
        <v>-4.9693338646612704</v>
      </c>
      <c r="K927">
        <v>224.65858637988799</v>
      </c>
      <c r="L927">
        <v>230.360749530296</v>
      </c>
      <c r="M927">
        <v>42.731732401090099</v>
      </c>
      <c r="N927">
        <v>0.56488675537242405</v>
      </c>
      <c r="O927">
        <v>37.433351719066003</v>
      </c>
      <c r="P927">
        <v>14.174757281553299</v>
      </c>
      <c r="Q927">
        <v>8.9628198604380007E-3</v>
      </c>
    </row>
    <row r="928" spans="1:17" hidden="1" x14ac:dyDescent="0.3">
      <c r="A928" t="s">
        <v>2006</v>
      </c>
      <c r="B928" t="s">
        <v>2007</v>
      </c>
      <c r="C928" t="s">
        <v>3185</v>
      </c>
      <c r="D928" t="s">
        <v>543</v>
      </c>
      <c r="E928">
        <v>3454.2427954499999</v>
      </c>
      <c r="F928">
        <v>430.95</v>
      </c>
      <c r="G928">
        <v>126.197321699588</v>
      </c>
      <c r="H928">
        <v>24.0459518219199</v>
      </c>
      <c r="I928">
        <v>47.119192534961499</v>
      </c>
      <c r="J928">
        <v>-3.1606043727522399</v>
      </c>
      <c r="K928">
        <v>369.62848530748801</v>
      </c>
      <c r="L928">
        <v>294.13212799366403</v>
      </c>
      <c r="M928">
        <v>58.532367140765203</v>
      </c>
      <c r="N928">
        <v>1.7218673644301501</v>
      </c>
      <c r="O928">
        <v>15.790694976215301</v>
      </c>
      <c r="P928">
        <v>165.97747261225101</v>
      </c>
      <c r="Q928">
        <v>0.15844765136657399</v>
      </c>
    </row>
    <row r="929" spans="1:17" x14ac:dyDescent="0.3">
      <c r="A929" t="s">
        <v>2008</v>
      </c>
      <c r="B929" t="s">
        <v>2009</v>
      </c>
      <c r="C929" t="s">
        <v>3177</v>
      </c>
      <c r="D929" t="s">
        <v>127</v>
      </c>
      <c r="E929">
        <v>3440.92311015</v>
      </c>
      <c r="F929">
        <v>669.4</v>
      </c>
      <c r="G929">
        <v>47.328908861649303</v>
      </c>
      <c r="H929">
        <v>-9.7086759541805705</v>
      </c>
      <c r="I929">
        <v>2.6456562494946101</v>
      </c>
      <c r="J929">
        <v>-1.7782812595292501</v>
      </c>
      <c r="K929">
        <v>681.79303883733598</v>
      </c>
      <c r="L929">
        <v>634.81981480282502</v>
      </c>
      <c r="M929">
        <v>39.536285117591902</v>
      </c>
      <c r="N929">
        <v>0.75759386678653795</v>
      </c>
      <c r="O929">
        <v>31.4610098595757</v>
      </c>
      <c r="P929">
        <v>76.879376403752104</v>
      </c>
      <c r="Q929">
        <v>5.6189530000219E-2</v>
      </c>
    </row>
    <row r="930" spans="1:17" x14ac:dyDescent="0.3">
      <c r="A930" t="s">
        <v>2010</v>
      </c>
      <c r="B930" t="s">
        <v>2011</v>
      </c>
      <c r="C930" t="s">
        <v>3187</v>
      </c>
      <c r="D930" t="s">
        <v>1618</v>
      </c>
      <c r="E930">
        <v>3433.4636612180002</v>
      </c>
      <c r="F930">
        <v>152.69</v>
      </c>
      <c r="G930">
        <v>-29.708479141965299</v>
      </c>
      <c r="H930">
        <v>-6.6040708419102403</v>
      </c>
      <c r="I930">
        <v>-9.5539548110900299</v>
      </c>
      <c r="J930">
        <v>-2.68851167294507</v>
      </c>
      <c r="K930">
        <v>156.11860006914301</v>
      </c>
      <c r="L930">
        <v>151.123311569408</v>
      </c>
      <c r="M930">
        <v>34.039474069424003</v>
      </c>
      <c r="N930">
        <v>0.52715693291059795</v>
      </c>
      <c r="O930">
        <v>17.2899338529045</v>
      </c>
      <c r="P930">
        <v>18.364341085271299</v>
      </c>
      <c r="Q930">
        <v>2.8391051342248001E-2</v>
      </c>
    </row>
    <row r="931" spans="1:17" hidden="1" x14ac:dyDescent="0.3">
      <c r="A931" t="s">
        <v>2012</v>
      </c>
      <c r="B931" t="s">
        <v>2013</v>
      </c>
      <c r="C931" t="s">
        <v>3185</v>
      </c>
      <c r="D931" t="s">
        <v>464</v>
      </c>
      <c r="E931">
        <v>3433.395</v>
      </c>
      <c r="F931">
        <v>530.54999999999995</v>
      </c>
      <c r="G931">
        <v>139.69796724375499</v>
      </c>
      <c r="H931">
        <v>80.270550331196802</v>
      </c>
      <c r="I931">
        <v>160.208938923766</v>
      </c>
      <c r="J931">
        <v>9.0475990585140806</v>
      </c>
      <c r="K931">
        <v>341.97805730716198</v>
      </c>
      <c r="L931">
        <v>253.970969243224</v>
      </c>
      <c r="M931">
        <v>84.036755813081101</v>
      </c>
      <c r="N931">
        <v>1.0386344959913001</v>
      </c>
      <c r="O931">
        <v>2.1581377815474498</v>
      </c>
      <c r="P931">
        <v>199.74576271186399</v>
      </c>
      <c r="Q931">
        <v>0.108744737094864</v>
      </c>
    </row>
    <row r="932" spans="1:17" x14ac:dyDescent="0.3">
      <c r="A932" t="s">
        <v>2014</v>
      </c>
      <c r="B932" t="s">
        <v>2015</v>
      </c>
      <c r="C932" t="s">
        <v>3174</v>
      </c>
      <c r="D932" t="s">
        <v>54</v>
      </c>
      <c r="E932">
        <v>3425.0298267749999</v>
      </c>
      <c r="F932">
        <v>367.45</v>
      </c>
      <c r="G932">
        <v>-22.652661864095698</v>
      </c>
      <c r="H932">
        <v>8.61423083398142</v>
      </c>
      <c r="I932">
        <v>-4.2127176740707899</v>
      </c>
      <c r="J932">
        <v>-3.9532791830580098</v>
      </c>
      <c r="K932">
        <v>349.65835963757701</v>
      </c>
      <c r="L932">
        <v>342.58400523829999</v>
      </c>
      <c r="M932">
        <v>56.7574140416612</v>
      </c>
      <c r="N932">
        <v>1.02165132066914</v>
      </c>
      <c r="O932">
        <v>12.940536127364201</v>
      </c>
      <c r="P932">
        <v>28.2100488485694</v>
      </c>
      <c r="Q932">
        <v>-7.8743911705377007E-2</v>
      </c>
    </row>
    <row r="933" spans="1:17" hidden="1" x14ac:dyDescent="0.3">
      <c r="A933" t="s">
        <v>2016</v>
      </c>
      <c r="B933" t="s">
        <v>2017</v>
      </c>
      <c r="C933" t="s">
        <v>3185</v>
      </c>
      <c r="D933" t="s">
        <v>400</v>
      </c>
      <c r="E933">
        <v>3415.7717197500001</v>
      </c>
      <c r="F933">
        <v>4460.95</v>
      </c>
      <c r="G933">
        <v>22.620243940134099</v>
      </c>
      <c r="H933">
        <v>-1.3241420763296401</v>
      </c>
      <c r="I933">
        <v>-6.3471092035552603</v>
      </c>
      <c r="J933">
        <v>-0.95874684582750103</v>
      </c>
      <c r="K933">
        <v>4433.4253454249301</v>
      </c>
      <c r="L933">
        <v>4195.1624535024503</v>
      </c>
      <c r="M933">
        <v>46.532238291202603</v>
      </c>
      <c r="N933">
        <v>0.39616551262472999</v>
      </c>
      <c r="O933">
        <v>14.2581737073941</v>
      </c>
      <c r="P933">
        <v>51.036887812970797</v>
      </c>
      <c r="Q933">
        <v>7.1959488477308001E-2</v>
      </c>
    </row>
    <row r="934" spans="1:17" hidden="1" x14ac:dyDescent="0.3">
      <c r="A934" t="s">
        <v>2018</v>
      </c>
      <c r="B934" t="s">
        <v>2019</v>
      </c>
      <c r="C934" t="s">
        <v>3185</v>
      </c>
      <c r="D934" t="s">
        <v>372</v>
      </c>
      <c r="E934">
        <v>3414.2169600000002</v>
      </c>
      <c r="F934">
        <v>13305.6</v>
      </c>
      <c r="G934">
        <v>-43.273884050482302</v>
      </c>
      <c r="H934">
        <v>31.427699103756598</v>
      </c>
      <c r="I934">
        <v>-8.1499068773406993</v>
      </c>
      <c r="J934">
        <v>-4.2781058640931198</v>
      </c>
      <c r="K934">
        <v>12136.015720924501</v>
      </c>
      <c r="L934">
        <v>12185.1242510965</v>
      </c>
      <c r="M934">
        <v>49.577047141173701</v>
      </c>
      <c r="N934">
        <v>0.44348516200190402</v>
      </c>
      <c r="O934">
        <v>32.093629749879703</v>
      </c>
      <c r="P934">
        <v>46.2153846153846</v>
      </c>
      <c r="Q934">
        <v>-5.2694874342245998E-2</v>
      </c>
    </row>
    <row r="935" spans="1:17" hidden="1" x14ac:dyDescent="0.3">
      <c r="A935" t="s">
        <v>2020</v>
      </c>
      <c r="B935" t="s">
        <v>2021</v>
      </c>
      <c r="C935" t="s">
        <v>3185</v>
      </c>
      <c r="D935" t="s">
        <v>54</v>
      </c>
      <c r="E935">
        <v>3407.3316107599999</v>
      </c>
      <c r="F935">
        <v>1359.5</v>
      </c>
      <c r="G935">
        <v>110.53103184285899</v>
      </c>
      <c r="H935">
        <v>7.3091173674420897</v>
      </c>
      <c r="I935">
        <v>53.497855758261203</v>
      </c>
      <c r="J935">
        <v>-10.890293511436701</v>
      </c>
      <c r="K935">
        <v>1286.74277865059</v>
      </c>
      <c r="L935">
        <v>1002.85397503755</v>
      </c>
      <c r="M935">
        <v>40.6051199473631</v>
      </c>
      <c r="N935">
        <v>0.87366629497036197</v>
      </c>
      <c r="O935">
        <v>12.5413755057006</v>
      </c>
      <c r="P935">
        <v>174.03135498320199</v>
      </c>
      <c r="Q935">
        <v>0.22763394509055901</v>
      </c>
    </row>
    <row r="936" spans="1:17" hidden="1" x14ac:dyDescent="0.3">
      <c r="A936" t="s">
        <v>2022</v>
      </c>
      <c r="B936" t="s">
        <v>2023</v>
      </c>
      <c r="C936" t="s">
        <v>3185</v>
      </c>
      <c r="D936" t="s">
        <v>438</v>
      </c>
      <c r="E936">
        <v>3396.1245239999998</v>
      </c>
      <c r="F936">
        <v>196.82</v>
      </c>
      <c r="G936">
        <v>100.65024039010299</v>
      </c>
      <c r="H936">
        <v>7.9060749824448902</v>
      </c>
      <c r="I936">
        <v>51.608965863741602</v>
      </c>
      <c r="J936">
        <v>0.37833667521362402</v>
      </c>
      <c r="K936">
        <v>170.38738327776801</v>
      </c>
      <c r="L936">
        <v>139.57078347974399</v>
      </c>
      <c r="M936">
        <v>61.045137887785202</v>
      </c>
      <c r="N936">
        <v>0.76211142551028999</v>
      </c>
      <c r="O936">
        <v>1.31084239406564</v>
      </c>
      <c r="P936">
        <v>147.72813089993701</v>
      </c>
      <c r="Q936">
        <v>0.113077122864298</v>
      </c>
    </row>
    <row r="937" spans="1:17" hidden="1" x14ac:dyDescent="0.3">
      <c r="A937" t="s">
        <v>2024</v>
      </c>
      <c r="B937" t="s">
        <v>2025</v>
      </c>
      <c r="C937" t="s">
        <v>3185</v>
      </c>
      <c r="D937" t="s">
        <v>135</v>
      </c>
      <c r="E937">
        <v>3382.42006575</v>
      </c>
      <c r="F937">
        <v>731.85</v>
      </c>
      <c r="G937">
        <v>86.975529302901407</v>
      </c>
      <c r="H937">
        <v>3.27828182959842</v>
      </c>
      <c r="I937">
        <v>12.4976062609613</v>
      </c>
      <c r="J937">
        <v>-3.5081739174853301</v>
      </c>
      <c r="K937">
        <v>721.96266720183098</v>
      </c>
      <c r="L937">
        <v>625.37844711787295</v>
      </c>
      <c r="M937">
        <v>55.440965998097397</v>
      </c>
      <c r="N937">
        <v>0.87209766220459495</v>
      </c>
      <c r="O937">
        <v>12.864658058345199</v>
      </c>
      <c r="P937">
        <v>136.844660194174</v>
      </c>
      <c r="Q937">
        <v>0.17455247769124599</v>
      </c>
    </row>
    <row r="938" spans="1:17" x14ac:dyDescent="0.3">
      <c r="A938" t="s">
        <v>2026</v>
      </c>
      <c r="B938" t="s">
        <v>2027</v>
      </c>
      <c r="C938" t="s">
        <v>3181</v>
      </c>
      <c r="D938" t="s">
        <v>417</v>
      </c>
      <c r="E938">
        <v>3379.8814963099999</v>
      </c>
      <c r="F938">
        <v>480.6</v>
      </c>
      <c r="G938">
        <v>-7.9011816381991</v>
      </c>
      <c r="H938">
        <v>-5.8972905179468098</v>
      </c>
      <c r="I938">
        <v>-0.46078719858288097</v>
      </c>
      <c r="J938">
        <v>-1.5589211089764301</v>
      </c>
      <c r="K938">
        <v>487.798025818121</v>
      </c>
      <c r="L938">
        <v>457.00692244555103</v>
      </c>
      <c r="M938">
        <v>36.832388566845502</v>
      </c>
      <c r="N938">
        <v>0.41692168231923199</v>
      </c>
      <c r="O938">
        <v>15.41822721598</v>
      </c>
      <c r="P938">
        <v>38.083608676914203</v>
      </c>
      <c r="Q938">
        <v>-9.2053512696987999E-2</v>
      </c>
    </row>
    <row r="939" spans="1:17" hidden="1" x14ac:dyDescent="0.3">
      <c r="A939" t="s">
        <v>2028</v>
      </c>
      <c r="B939" t="s">
        <v>2029</v>
      </c>
      <c r="C939" t="s">
        <v>3185</v>
      </c>
      <c r="D939" t="s">
        <v>211</v>
      </c>
      <c r="E939">
        <v>3377.5688788500001</v>
      </c>
      <c r="F939">
        <v>241.15</v>
      </c>
      <c r="G939">
        <v>270.91855286551299</v>
      </c>
      <c r="H939">
        <v>-11.6949381033913</v>
      </c>
      <c r="I939">
        <v>144.18220864469899</v>
      </c>
      <c r="J939">
        <v>-3.8539638440191801</v>
      </c>
      <c r="K939">
        <v>238.920920431328</v>
      </c>
      <c r="L939">
        <v>161.10139564941599</v>
      </c>
      <c r="M939">
        <v>35.026013677169999</v>
      </c>
      <c r="N939">
        <v>0.24105792869369799</v>
      </c>
      <c r="O939">
        <v>27.721335268505001</v>
      </c>
      <c r="P939">
        <v>337.65880217785798</v>
      </c>
      <c r="Q939">
        <v>0.154552046058751</v>
      </c>
    </row>
    <row r="940" spans="1:17" x14ac:dyDescent="0.3">
      <c r="A940" t="s">
        <v>2030</v>
      </c>
      <c r="B940" t="s">
        <v>2031</v>
      </c>
      <c r="C940" t="s">
        <v>3172</v>
      </c>
      <c r="D940" t="s">
        <v>522</v>
      </c>
      <c r="E940">
        <v>3377.0500996000001</v>
      </c>
      <c r="F940">
        <v>464.55</v>
      </c>
      <c r="G940">
        <v>-9.8618563089190499</v>
      </c>
      <c r="H940">
        <v>-0.95189051994417595</v>
      </c>
      <c r="I940">
        <v>29.7096629348313</v>
      </c>
      <c r="J940">
        <v>1.3015648367752299</v>
      </c>
      <c r="K940">
        <v>432.79483862898701</v>
      </c>
      <c r="L940">
        <v>381.00226812281301</v>
      </c>
      <c r="M940">
        <v>56.812299307997598</v>
      </c>
      <c r="N940">
        <v>0.37657130727474097</v>
      </c>
      <c r="O940">
        <v>8.7073512000860998</v>
      </c>
      <c r="P940">
        <v>57.447890188103699</v>
      </c>
      <c r="Q940">
        <v>5.3725805958320001E-3</v>
      </c>
    </row>
    <row r="941" spans="1:17" hidden="1" x14ac:dyDescent="0.3">
      <c r="A941" t="s">
        <v>2032</v>
      </c>
      <c r="B941" t="s">
        <v>2033</v>
      </c>
      <c r="C941" t="s">
        <v>3185</v>
      </c>
      <c r="D941" t="s">
        <v>206</v>
      </c>
      <c r="E941">
        <v>3356.7128959000001</v>
      </c>
      <c r="F941">
        <v>2226.4</v>
      </c>
      <c r="G941">
        <v>57.8503260515701</v>
      </c>
      <c r="H941">
        <v>31.167104062923499</v>
      </c>
      <c r="I941">
        <v>93.196309566482697</v>
      </c>
      <c r="J941">
        <v>-1.6640632924742</v>
      </c>
      <c r="K941">
        <v>1886.73231206988</v>
      </c>
      <c r="L941">
        <v>1472.07556328694</v>
      </c>
      <c r="M941">
        <v>72.691583108374601</v>
      </c>
      <c r="N941">
        <v>1.0175540459572201</v>
      </c>
      <c r="O941">
        <v>10.433884297520599</v>
      </c>
      <c r="P941">
        <v>118.253112439956</v>
      </c>
      <c r="Q941">
        <v>0.150202905305481</v>
      </c>
    </row>
    <row r="942" spans="1:17" hidden="1" x14ac:dyDescent="0.3">
      <c r="A942" t="s">
        <v>2034</v>
      </c>
      <c r="B942" t="s">
        <v>2035</v>
      </c>
      <c r="C942" t="s">
        <v>3185</v>
      </c>
      <c r="D942" t="s">
        <v>54</v>
      </c>
      <c r="E942">
        <v>3348.47307817</v>
      </c>
      <c r="F942">
        <v>759.55</v>
      </c>
      <c r="G942">
        <v>102.837251062704</v>
      </c>
      <c r="H942">
        <v>25.391086376844001</v>
      </c>
      <c r="I942">
        <v>102.858985447427</v>
      </c>
      <c r="J942">
        <v>2.7893694893141499</v>
      </c>
      <c r="K942">
        <v>662.90803941532204</v>
      </c>
      <c r="L942">
        <v>510.04576849455702</v>
      </c>
      <c r="M942">
        <v>68.725780704429994</v>
      </c>
      <c r="N942">
        <v>0.44172981553542501</v>
      </c>
      <c r="O942">
        <v>7.1687183200579403</v>
      </c>
      <c r="P942">
        <v>188.20094791433999</v>
      </c>
      <c r="Q942">
        <v>-4.5551845183344E-2</v>
      </c>
    </row>
    <row r="943" spans="1:17" hidden="1" x14ac:dyDescent="0.3">
      <c r="A943" t="s">
        <v>2036</v>
      </c>
      <c r="B943" t="s">
        <v>2037</v>
      </c>
      <c r="C943" t="s">
        <v>3185</v>
      </c>
      <c r="D943" t="s">
        <v>282</v>
      </c>
      <c r="E943">
        <v>3345.4005471199998</v>
      </c>
      <c r="F943">
        <v>323.8</v>
      </c>
      <c r="G943">
        <v>29.590023583675599</v>
      </c>
      <c r="H943">
        <v>-4.7158596825058297</v>
      </c>
      <c r="I943">
        <v>59.674118139850499</v>
      </c>
      <c r="J943">
        <v>-5.28650115745201</v>
      </c>
      <c r="K943">
        <v>352.54373358450903</v>
      </c>
      <c r="L943">
        <v>289.81312643651398</v>
      </c>
      <c r="M943">
        <v>28.375962559382401</v>
      </c>
      <c r="N943">
        <v>0.455421001295508</v>
      </c>
      <c r="O943">
        <v>41.599752933909798</v>
      </c>
      <c r="P943">
        <v>102.375</v>
      </c>
      <c r="Q943">
        <v>0.21548808233311001</v>
      </c>
    </row>
    <row r="944" spans="1:17" hidden="1" x14ac:dyDescent="0.3">
      <c r="A944" t="s">
        <v>2038</v>
      </c>
      <c r="B944" t="s">
        <v>2039</v>
      </c>
      <c r="C944" t="s">
        <v>3185</v>
      </c>
      <c r="D944" t="s">
        <v>75</v>
      </c>
      <c r="E944">
        <v>3344.7115199999998</v>
      </c>
      <c r="F944">
        <v>1050.8</v>
      </c>
      <c r="G944">
        <v>80.410310469114194</v>
      </c>
      <c r="H944">
        <v>15.161647101203799</v>
      </c>
      <c r="I944">
        <v>127.28059900217799</v>
      </c>
      <c r="J944">
        <v>6.9395945896853997</v>
      </c>
      <c r="K944">
        <v>864.80770823497301</v>
      </c>
      <c r="L944">
        <v>652.85598194224599</v>
      </c>
      <c r="M944">
        <v>83.877722865575194</v>
      </c>
      <c r="N944">
        <v>0.908370010371371</v>
      </c>
      <c r="O944">
        <v>6.5854586981347598</v>
      </c>
      <c r="P944">
        <v>149.50730143654201</v>
      </c>
      <c r="Q944">
        <v>7.5434476037846004E-2</v>
      </c>
    </row>
    <row r="945" spans="1:17" hidden="1" x14ac:dyDescent="0.3">
      <c r="A945" t="s">
        <v>2040</v>
      </c>
      <c r="B945" t="s">
        <v>2041</v>
      </c>
      <c r="C945" t="s">
        <v>3185</v>
      </c>
      <c r="D945" t="s">
        <v>338</v>
      </c>
      <c r="E945">
        <v>3318.5640688200001</v>
      </c>
      <c r="F945">
        <v>364.2</v>
      </c>
      <c r="G945">
        <v>49.723789403389702</v>
      </c>
      <c r="H945">
        <v>40.890456187455499</v>
      </c>
      <c r="I945">
        <v>106.409330275351</v>
      </c>
      <c r="J945">
        <v>27.8648288068994</v>
      </c>
      <c r="K945">
        <v>263.21251841339898</v>
      </c>
      <c r="M945">
        <v>90.929998149002699</v>
      </c>
      <c r="N945">
        <v>2.3953203629564599</v>
      </c>
      <c r="O945">
        <v>7.9489291598022902</v>
      </c>
      <c r="P945">
        <v>141.83266932270899</v>
      </c>
    </row>
    <row r="946" spans="1:17" x14ac:dyDescent="0.3">
      <c r="A946" t="s">
        <v>2042</v>
      </c>
      <c r="B946" t="s">
        <v>2043</v>
      </c>
      <c r="C946" t="s">
        <v>3182</v>
      </c>
      <c r="D946" t="s">
        <v>127</v>
      </c>
      <c r="E946">
        <v>3313.3935839999999</v>
      </c>
      <c r="F946">
        <v>587.4</v>
      </c>
      <c r="G946">
        <v>-15.9768765297102</v>
      </c>
      <c r="H946">
        <v>-1.7001307653303801</v>
      </c>
      <c r="I946">
        <v>-5.54598620863535</v>
      </c>
      <c r="J946">
        <v>0.737230451881007</v>
      </c>
      <c r="K946">
        <v>583.33902000625699</v>
      </c>
      <c r="L946">
        <v>566.40619422759096</v>
      </c>
      <c r="M946">
        <v>52.566147314399998</v>
      </c>
      <c r="N946">
        <v>0.47449284600970199</v>
      </c>
      <c r="O946">
        <v>17.7987742594484</v>
      </c>
      <c r="P946">
        <v>27.695652173913</v>
      </c>
      <c r="Q946">
        <v>0.13070108228986299</v>
      </c>
    </row>
    <row r="947" spans="1:17" hidden="1" x14ac:dyDescent="0.3">
      <c r="A947" t="s">
        <v>2044</v>
      </c>
      <c r="B947" t="s">
        <v>2045</v>
      </c>
      <c r="C947" t="s">
        <v>3185</v>
      </c>
      <c r="D947" t="s">
        <v>2046</v>
      </c>
      <c r="E947">
        <v>3310.4479083750002</v>
      </c>
      <c r="F947">
        <v>746.25</v>
      </c>
      <c r="G947">
        <v>97.384433795416498</v>
      </c>
      <c r="H947">
        <v>-10.955568244904301</v>
      </c>
      <c r="I947">
        <v>150.26379828793301</v>
      </c>
      <c r="J947">
        <v>-2.4264538573347498</v>
      </c>
      <c r="K947">
        <v>698.86951483282201</v>
      </c>
      <c r="M947">
        <v>36.325731066496203</v>
      </c>
      <c r="N947">
        <v>0.32872287101199399</v>
      </c>
      <c r="O947">
        <v>13.500837520937999</v>
      </c>
      <c r="P947">
        <v>191.73182173573099</v>
      </c>
    </row>
    <row r="948" spans="1:17" hidden="1" x14ac:dyDescent="0.3">
      <c r="A948" t="s">
        <v>2047</v>
      </c>
      <c r="B948" t="s">
        <v>2048</v>
      </c>
      <c r="C948" t="s">
        <v>3185</v>
      </c>
      <c r="D948" t="s">
        <v>46</v>
      </c>
      <c r="E948">
        <v>3308.0180813000002</v>
      </c>
      <c r="F948">
        <v>390.8</v>
      </c>
      <c r="G948">
        <v>52.778502715875597</v>
      </c>
      <c r="H948">
        <v>7.4885688811886002</v>
      </c>
      <c r="I948">
        <v>41.847176842331102</v>
      </c>
      <c r="J948">
        <v>1.4267330936788101</v>
      </c>
      <c r="K948">
        <v>351.906613862764</v>
      </c>
      <c r="L948">
        <v>297.94726413843199</v>
      </c>
      <c r="M948">
        <v>61.989143788112798</v>
      </c>
      <c r="N948">
        <v>0.97141774518256696</v>
      </c>
      <c r="O948">
        <v>3.6079836233367399</v>
      </c>
      <c r="P948">
        <v>108.64922584089599</v>
      </c>
      <c r="Q948">
        <v>8.3237638086476995E-2</v>
      </c>
    </row>
    <row r="949" spans="1:17" hidden="1" x14ac:dyDescent="0.3">
      <c r="A949" t="s">
        <v>2049</v>
      </c>
      <c r="B949" t="s">
        <v>2050</v>
      </c>
      <c r="C949" t="s">
        <v>3185</v>
      </c>
      <c r="D949" t="s">
        <v>54</v>
      </c>
      <c r="E949">
        <v>3304.252959984</v>
      </c>
      <c r="F949">
        <v>151.52000000000001</v>
      </c>
      <c r="G949">
        <v>78.0831349452924</v>
      </c>
      <c r="H949">
        <v>11.337072385385699</v>
      </c>
      <c r="I949">
        <v>31.208541422603101</v>
      </c>
      <c r="J949">
        <v>-2.78069847121645</v>
      </c>
      <c r="K949">
        <v>138.196974622319</v>
      </c>
      <c r="L949">
        <v>112.8354134627</v>
      </c>
      <c r="M949">
        <v>56.892280851433199</v>
      </c>
      <c r="N949">
        <v>0.66487791164073295</v>
      </c>
      <c r="O949">
        <v>6.2565997888067404</v>
      </c>
      <c r="P949">
        <v>149.415637860082</v>
      </c>
      <c r="Q949">
        <v>6.3062137625909995E-2</v>
      </c>
    </row>
    <row r="950" spans="1:17" hidden="1" x14ac:dyDescent="0.3">
      <c r="A950" t="s">
        <v>2051</v>
      </c>
      <c r="B950" t="s">
        <v>2052</v>
      </c>
      <c r="C950" t="s">
        <v>3185</v>
      </c>
      <c r="D950" t="s">
        <v>24</v>
      </c>
      <c r="E950">
        <v>3289.4613580599998</v>
      </c>
      <c r="F950">
        <v>388.9</v>
      </c>
      <c r="G950">
        <v>-10.548350762745899</v>
      </c>
      <c r="H950">
        <v>8.7084270372169694</v>
      </c>
      <c r="I950">
        <v>20.934960358053601</v>
      </c>
      <c r="J950">
        <v>-7.9096270669143198</v>
      </c>
      <c r="K950">
        <v>366.78646895423799</v>
      </c>
      <c r="L950">
        <v>318.75825589838303</v>
      </c>
      <c r="M950">
        <v>43.813250080028702</v>
      </c>
      <c r="N950">
        <v>0.70829946553915901</v>
      </c>
      <c r="O950">
        <v>20.082283363332401</v>
      </c>
      <c r="P950">
        <v>55.9342421812349</v>
      </c>
      <c r="Q950">
        <v>-3.8930874732109003E-2</v>
      </c>
    </row>
    <row r="951" spans="1:17" hidden="1" x14ac:dyDescent="0.3">
      <c r="A951" t="s">
        <v>2053</v>
      </c>
      <c r="B951" t="s">
        <v>2054</v>
      </c>
      <c r="C951" t="s">
        <v>3185</v>
      </c>
      <c r="D951" t="s">
        <v>138</v>
      </c>
      <c r="E951">
        <v>3283.42265628</v>
      </c>
      <c r="F951">
        <v>111.53</v>
      </c>
      <c r="G951">
        <v>73.985876641605202</v>
      </c>
      <c r="H951">
        <v>-5.41877832508212</v>
      </c>
      <c r="I951">
        <v>-0.45649799091904603</v>
      </c>
      <c r="J951">
        <v>2.8456141985672598</v>
      </c>
      <c r="K951">
        <v>107.506144913875</v>
      </c>
      <c r="L951">
        <v>103.61561481139201</v>
      </c>
      <c r="M951">
        <v>63.758249060959898</v>
      </c>
      <c r="N951">
        <v>0.88619330132821394</v>
      </c>
      <c r="O951">
        <v>44.983412534743998</v>
      </c>
      <c r="P951">
        <v>108.66230121608901</v>
      </c>
      <c r="Q951">
        <v>0.18959716303038299</v>
      </c>
    </row>
    <row r="952" spans="1:17" hidden="1" x14ac:dyDescent="0.3">
      <c r="A952" t="s">
        <v>2055</v>
      </c>
      <c r="B952" t="s">
        <v>2056</v>
      </c>
      <c r="C952" t="s">
        <v>3185</v>
      </c>
      <c r="D952" t="s">
        <v>242</v>
      </c>
      <c r="E952">
        <v>3278.597362432</v>
      </c>
      <c r="F952">
        <v>2.4900000000000002</v>
      </c>
      <c r="G952">
        <v>73.490263391829004</v>
      </c>
      <c r="H952">
        <v>-8.9684722849677296</v>
      </c>
      <c r="I952">
        <v>31.212237439434201</v>
      </c>
      <c r="J952">
        <v>2.6958320743481599</v>
      </c>
      <c r="K952">
        <v>2.6586537908629002</v>
      </c>
      <c r="L952">
        <v>2.1470234829456998</v>
      </c>
      <c r="M952">
        <v>45.524723833831999</v>
      </c>
      <c r="N952">
        <v>0.484355412968278</v>
      </c>
      <c r="O952">
        <v>73.895582329317193</v>
      </c>
      <c r="P952">
        <v>192.941176470588</v>
      </c>
      <c r="Q952">
        <v>5.1014719011833999E-2</v>
      </c>
    </row>
    <row r="953" spans="1:17" hidden="1" x14ac:dyDescent="0.3">
      <c r="A953" t="s">
        <v>2057</v>
      </c>
      <c r="B953" t="s">
        <v>2058</v>
      </c>
      <c r="C953" t="s">
        <v>3185</v>
      </c>
      <c r="D953" t="s">
        <v>118</v>
      </c>
      <c r="E953">
        <v>3235.4579179000002</v>
      </c>
      <c r="F953">
        <v>4501.3</v>
      </c>
      <c r="G953">
        <v>50.036481058983703</v>
      </c>
      <c r="H953">
        <v>7.1636346626373602</v>
      </c>
      <c r="I953">
        <v>8.1410049713939294</v>
      </c>
      <c r="J953">
        <v>6.6710963969446802</v>
      </c>
      <c r="K953">
        <v>4229.2675078905204</v>
      </c>
      <c r="L953">
        <v>3851.3453841907999</v>
      </c>
      <c r="M953">
        <v>73.753435947092498</v>
      </c>
      <c r="N953">
        <v>1.02758593479118</v>
      </c>
      <c r="O953">
        <v>14.2558816341945</v>
      </c>
      <c r="P953">
        <v>111.01162572660699</v>
      </c>
      <c r="Q953">
        <v>0.14755013427286801</v>
      </c>
    </row>
    <row r="954" spans="1:17" x14ac:dyDescent="0.3">
      <c r="A954" t="s">
        <v>2059</v>
      </c>
      <c r="B954" t="s">
        <v>2060</v>
      </c>
      <c r="C954" t="s">
        <v>3172</v>
      </c>
      <c r="D954" t="s">
        <v>372</v>
      </c>
      <c r="E954">
        <v>3221.7737431999999</v>
      </c>
      <c r="F954">
        <v>2287</v>
      </c>
      <c r="G954">
        <v>-10.550744689945301</v>
      </c>
      <c r="H954">
        <v>-2.3572451888946002</v>
      </c>
      <c r="I954">
        <v>26.478812601617701</v>
      </c>
      <c r="J954">
        <v>-7.17644698497321</v>
      </c>
      <c r="K954">
        <v>2179.68172046873</v>
      </c>
      <c r="L954">
        <v>1972.12894714198</v>
      </c>
      <c r="M954">
        <v>42.812026937307301</v>
      </c>
      <c r="N954">
        <v>0.82769653873161797</v>
      </c>
      <c r="O954">
        <v>11.934849147354599</v>
      </c>
      <c r="P954">
        <v>49.379490529065897</v>
      </c>
      <c r="Q954">
        <v>-6.2352221174181002E-2</v>
      </c>
    </row>
    <row r="955" spans="1:17" x14ac:dyDescent="0.3">
      <c r="A955" t="s">
        <v>2061</v>
      </c>
      <c r="B955" t="s">
        <v>2062</v>
      </c>
      <c r="C955" t="s">
        <v>3168</v>
      </c>
      <c r="D955" t="s">
        <v>65</v>
      </c>
      <c r="E955">
        <v>3208.2221911400002</v>
      </c>
      <c r="F955">
        <v>241.85</v>
      </c>
      <c r="G955">
        <v>17.3121439358858</v>
      </c>
      <c r="H955">
        <v>-7.5819748166742098</v>
      </c>
      <c r="I955">
        <v>30.522239921439699</v>
      </c>
      <c r="J955">
        <v>-2.3065740552145799</v>
      </c>
      <c r="K955">
        <v>245.45188015606399</v>
      </c>
      <c r="L955">
        <v>211.78270566210199</v>
      </c>
      <c r="M955">
        <v>39.016237441960897</v>
      </c>
      <c r="N955">
        <v>0.28337687655449101</v>
      </c>
      <c r="O955">
        <v>21.3768864998966</v>
      </c>
      <c r="P955">
        <v>56.334841628959197</v>
      </c>
      <c r="Q955">
        <v>2.0410327499121E-2</v>
      </c>
    </row>
    <row r="956" spans="1:17" hidden="1" x14ac:dyDescent="0.3">
      <c r="A956" t="s">
        <v>2063</v>
      </c>
      <c r="B956" t="s">
        <v>2064</v>
      </c>
      <c r="C956" t="s">
        <v>3185</v>
      </c>
      <c r="D956" t="s">
        <v>1395</v>
      </c>
      <c r="E956">
        <v>3181.04884128</v>
      </c>
      <c r="F956">
        <v>216.2</v>
      </c>
      <c r="K956">
        <v>198.53034696656701</v>
      </c>
      <c r="L956">
        <v>172.215069946667</v>
      </c>
      <c r="M956">
        <v>81.1750791682543</v>
      </c>
      <c r="N956">
        <v>1</v>
      </c>
      <c r="Q956">
        <v>0.14788253940821999</v>
      </c>
    </row>
    <row r="957" spans="1:17" hidden="1" x14ac:dyDescent="0.3">
      <c r="A957" t="s">
        <v>2065</v>
      </c>
      <c r="B957" t="s">
        <v>2066</v>
      </c>
      <c r="C957" t="s">
        <v>3185</v>
      </c>
      <c r="D957" t="s">
        <v>75</v>
      </c>
      <c r="E957">
        <v>3178.9379632800001</v>
      </c>
      <c r="F957">
        <v>252.54</v>
      </c>
      <c r="G957">
        <v>88.216565806060302</v>
      </c>
      <c r="H957">
        <v>11.254955158609</v>
      </c>
      <c r="I957">
        <v>31.2690643477432</v>
      </c>
      <c r="J957">
        <v>-1.1942331108789499</v>
      </c>
      <c r="K957">
        <v>236.273036593867</v>
      </c>
      <c r="L957">
        <v>201.64962290674899</v>
      </c>
      <c r="M957">
        <v>56.794929250410902</v>
      </c>
      <c r="N957">
        <v>0.87467577042497502</v>
      </c>
      <c r="O957">
        <v>11.582323592302201</v>
      </c>
      <c r="P957">
        <v>123.88297872340399</v>
      </c>
      <c r="Q957">
        <v>4.7560366831793002E-2</v>
      </c>
    </row>
    <row r="958" spans="1:17" x14ac:dyDescent="0.3">
      <c r="A958" t="s">
        <v>2067</v>
      </c>
      <c r="B958" t="s">
        <v>2068</v>
      </c>
      <c r="C958" t="s">
        <v>3177</v>
      </c>
      <c r="D958" t="s">
        <v>127</v>
      </c>
      <c r="E958">
        <v>3157.2931552499999</v>
      </c>
      <c r="F958">
        <v>1143.55</v>
      </c>
      <c r="G958">
        <v>-18.625739979273099</v>
      </c>
      <c r="H958">
        <v>-2.7323955787967802</v>
      </c>
      <c r="I958">
        <v>2.5301850232677001</v>
      </c>
      <c r="J958">
        <v>-3.9766019499943801</v>
      </c>
      <c r="K958">
        <v>1118.4920962518099</v>
      </c>
      <c r="L958">
        <v>1123.5464289967799</v>
      </c>
      <c r="M958">
        <v>42.666181221104502</v>
      </c>
      <c r="N958">
        <v>0.68255103328073197</v>
      </c>
      <c r="O958">
        <v>18.840452975383599</v>
      </c>
      <c r="P958">
        <v>19.743455497382101</v>
      </c>
      <c r="Q958">
        <v>-1.4109659658445999E-2</v>
      </c>
    </row>
    <row r="959" spans="1:17" hidden="1" x14ac:dyDescent="0.3">
      <c r="A959" t="s">
        <v>2069</v>
      </c>
      <c r="B959" t="s">
        <v>2070</v>
      </c>
      <c r="C959" t="s">
        <v>3185</v>
      </c>
      <c r="D959" t="s">
        <v>135</v>
      </c>
      <c r="E959">
        <v>3145.2039587999998</v>
      </c>
      <c r="F959">
        <v>668.4</v>
      </c>
      <c r="G959">
        <v>23.1709850757582</v>
      </c>
      <c r="H959">
        <v>3.6913759495135601</v>
      </c>
      <c r="I959">
        <v>26.097258805493599</v>
      </c>
      <c r="J959">
        <v>-1.1961422077895301</v>
      </c>
      <c r="K959">
        <v>582.61523921989897</v>
      </c>
      <c r="L959">
        <v>500.26564380230298</v>
      </c>
      <c r="M959">
        <v>63.1923684287027</v>
      </c>
      <c r="N959">
        <v>1.09534919113606</v>
      </c>
      <c r="O959">
        <v>0.61340514661878398</v>
      </c>
      <c r="P959">
        <v>97.927154278945807</v>
      </c>
      <c r="Q959">
        <v>0.18779696430041901</v>
      </c>
    </row>
    <row r="960" spans="1:17" hidden="1" x14ac:dyDescent="0.3">
      <c r="A960" t="s">
        <v>2071</v>
      </c>
      <c r="B960" t="s">
        <v>2072</v>
      </c>
      <c r="C960" t="s">
        <v>3185</v>
      </c>
      <c r="D960" t="s">
        <v>54</v>
      </c>
      <c r="E960">
        <v>3137.2042317999999</v>
      </c>
      <c r="F960">
        <v>364.4</v>
      </c>
      <c r="G960">
        <v>166.628811326044</v>
      </c>
      <c r="H960">
        <v>27.1515020225977</v>
      </c>
      <c r="I960">
        <v>79.607959364567904</v>
      </c>
      <c r="J960">
        <v>9.6982142546571293</v>
      </c>
      <c r="K960">
        <v>305.93875553019501</v>
      </c>
      <c r="L960">
        <v>222.223434503654</v>
      </c>
      <c r="M960">
        <v>73.092812539416798</v>
      </c>
      <c r="N960">
        <v>1.4201469327307199</v>
      </c>
      <c r="O960">
        <v>7.4780461031833196</v>
      </c>
      <c r="P960">
        <v>225.79347340187701</v>
      </c>
      <c r="Q960">
        <v>8.1104455893504998E-2</v>
      </c>
    </row>
    <row r="961" spans="1:17" x14ac:dyDescent="0.3">
      <c r="A961" t="s">
        <v>2073</v>
      </c>
      <c r="B961" t="s">
        <v>2074</v>
      </c>
      <c r="C961" t="s">
        <v>3174</v>
      </c>
      <c r="D961" t="s">
        <v>187</v>
      </c>
      <c r="E961">
        <v>3127.1956128699999</v>
      </c>
      <c r="F961">
        <v>202.79</v>
      </c>
      <c r="G961">
        <v>5.7160572998005401</v>
      </c>
      <c r="H961">
        <v>12.397012798454501</v>
      </c>
      <c r="I961">
        <v>-23.746617943874298</v>
      </c>
      <c r="J961">
        <v>-1.00568693649012</v>
      </c>
      <c r="K961">
        <v>190.61397308086299</v>
      </c>
      <c r="L961">
        <v>186.43439026374301</v>
      </c>
      <c r="M961">
        <v>51.178569310208701</v>
      </c>
      <c r="N961">
        <v>0.84283964006895395</v>
      </c>
      <c r="O961">
        <v>39.553232407909597</v>
      </c>
      <c r="P961">
        <v>52.473684210526301</v>
      </c>
      <c r="Q961">
        <v>-6.7901168205729999E-3</v>
      </c>
    </row>
    <row r="962" spans="1:17" hidden="1" x14ac:dyDescent="0.3">
      <c r="A962" t="s">
        <v>2075</v>
      </c>
      <c r="B962" t="s">
        <v>2076</v>
      </c>
      <c r="C962" t="s">
        <v>3185</v>
      </c>
      <c r="D962" t="s">
        <v>21</v>
      </c>
      <c r="E962">
        <v>3118.2178527000001</v>
      </c>
      <c r="F962">
        <v>794.4</v>
      </c>
      <c r="G962">
        <v>89.312593883099794</v>
      </c>
      <c r="H962">
        <v>14.3523454729515</v>
      </c>
      <c r="I962">
        <v>21.471425451988601</v>
      </c>
      <c r="J962">
        <v>-4.1520153488283604</v>
      </c>
      <c r="K962">
        <v>722.36516984708601</v>
      </c>
      <c r="L962">
        <v>590.81064627627404</v>
      </c>
      <c r="M962">
        <v>50.472756274962002</v>
      </c>
      <c r="N962">
        <v>0.64279001414471804</v>
      </c>
      <c r="O962">
        <v>7.7353977844914299</v>
      </c>
      <c r="P962">
        <v>166.08608273320999</v>
      </c>
      <c r="Q962">
        <v>0.143919505588159</v>
      </c>
    </row>
    <row r="963" spans="1:17" x14ac:dyDescent="0.3">
      <c r="A963" t="s">
        <v>2077</v>
      </c>
      <c r="B963" t="s">
        <v>2078</v>
      </c>
      <c r="C963" t="s">
        <v>3170</v>
      </c>
      <c r="D963" t="s">
        <v>51</v>
      </c>
      <c r="E963">
        <v>3108.1053504000001</v>
      </c>
      <c r="F963">
        <v>308.55</v>
      </c>
      <c r="G963">
        <v>-75.371209811531699</v>
      </c>
      <c r="H963">
        <v>1.3333345498945</v>
      </c>
      <c r="I963">
        <v>-48.443712424270402</v>
      </c>
      <c r="J963">
        <v>-2.6129778154339798</v>
      </c>
      <c r="K963">
        <v>354.40070143372799</v>
      </c>
      <c r="L963">
        <v>448.89600981456903</v>
      </c>
      <c r="M963">
        <v>43.300186120390997</v>
      </c>
      <c r="N963">
        <v>0.47602730434905999</v>
      </c>
      <c r="O963">
        <v>118.716577540106</v>
      </c>
      <c r="P963">
        <v>9.7261735419630302</v>
      </c>
    </row>
    <row r="964" spans="1:17" x14ac:dyDescent="0.3">
      <c r="A964" t="s">
        <v>2079</v>
      </c>
      <c r="B964" t="s">
        <v>2080</v>
      </c>
      <c r="C964" t="s">
        <v>3176</v>
      </c>
      <c r="D964" t="s">
        <v>261</v>
      </c>
      <c r="E964">
        <v>3088.9232619999998</v>
      </c>
      <c r="F964">
        <v>315.55</v>
      </c>
      <c r="G964">
        <v>-9.6133422005182396</v>
      </c>
      <c r="H964">
        <v>2.3942436998212</v>
      </c>
      <c r="I964">
        <v>3.14690248744221</v>
      </c>
      <c r="J964">
        <v>-2.9722584176625899</v>
      </c>
      <c r="K964">
        <v>321.268130858402</v>
      </c>
      <c r="L964">
        <v>307.566795031889</v>
      </c>
      <c r="M964">
        <v>47.362877303333399</v>
      </c>
      <c r="N964">
        <v>0.81399282159569797</v>
      </c>
      <c r="O964">
        <v>27.254000950720901</v>
      </c>
      <c r="P964">
        <v>28.717111972261801</v>
      </c>
      <c r="Q964">
        <v>8.5410425589280997E-2</v>
      </c>
    </row>
    <row r="965" spans="1:17" hidden="1" x14ac:dyDescent="0.3">
      <c r="A965" t="s">
        <v>2081</v>
      </c>
      <c r="B965" t="s">
        <v>2082</v>
      </c>
      <c r="C965" t="s">
        <v>3185</v>
      </c>
      <c r="D965" t="s">
        <v>543</v>
      </c>
      <c r="E965">
        <v>3081.76</v>
      </c>
      <c r="F965">
        <v>172.59</v>
      </c>
      <c r="G965">
        <v>236.493831072836</v>
      </c>
      <c r="H965">
        <v>15.698437739691</v>
      </c>
      <c r="I965">
        <v>133.60970976650401</v>
      </c>
      <c r="J965">
        <v>2.3764210688251199</v>
      </c>
      <c r="K965">
        <v>154.627865708889</v>
      </c>
      <c r="L965">
        <v>117.226911525624</v>
      </c>
      <c r="M965">
        <v>59.761239152789003</v>
      </c>
      <c r="N965">
        <v>1.1045162497323899</v>
      </c>
      <c r="O965">
        <v>8.0595631264847203</v>
      </c>
      <c r="P965">
        <v>271.16129032257999</v>
      </c>
      <c r="Q965">
        <v>6.0491369144416003E-2</v>
      </c>
    </row>
    <row r="966" spans="1:17" hidden="1" x14ac:dyDescent="0.3">
      <c r="A966" t="s">
        <v>2083</v>
      </c>
      <c r="B966" t="s">
        <v>2084</v>
      </c>
      <c r="C966" t="s">
        <v>3185</v>
      </c>
      <c r="D966" t="s">
        <v>372</v>
      </c>
      <c r="E966">
        <v>3070.138162275</v>
      </c>
      <c r="F966">
        <v>272</v>
      </c>
      <c r="G966">
        <v>-9.1965646227350604</v>
      </c>
      <c r="H966">
        <v>21.209758801535799</v>
      </c>
      <c r="I966">
        <v>28.504862734795498</v>
      </c>
      <c r="J966">
        <v>4.0583088832535399</v>
      </c>
      <c r="K966">
        <v>246.95721134154499</v>
      </c>
      <c r="L966">
        <v>223.06239267971901</v>
      </c>
      <c r="M966">
        <v>63.116044697451102</v>
      </c>
      <c r="N966">
        <v>1.7625962683759</v>
      </c>
      <c r="O966">
        <v>10.8823529411764</v>
      </c>
      <c r="P966">
        <v>51.955307262569796</v>
      </c>
      <c r="Q966">
        <v>3.2736301525325001E-2</v>
      </c>
    </row>
    <row r="967" spans="1:17" x14ac:dyDescent="0.3">
      <c r="A967" t="s">
        <v>2085</v>
      </c>
      <c r="B967" t="s">
        <v>2086</v>
      </c>
      <c r="C967" t="s">
        <v>3178</v>
      </c>
      <c r="D967" t="s">
        <v>75</v>
      </c>
      <c r="E967">
        <v>3059.2101609400002</v>
      </c>
      <c r="F967">
        <v>237.75</v>
      </c>
      <c r="G967">
        <v>-22.024607955750501</v>
      </c>
      <c r="H967">
        <v>-0.25041644946956099</v>
      </c>
      <c r="I967">
        <v>-9.6386262290006695</v>
      </c>
      <c r="J967">
        <v>-1.1316267402386799</v>
      </c>
      <c r="K967">
        <v>233.87925599778501</v>
      </c>
      <c r="L967">
        <v>235.335052472483</v>
      </c>
      <c r="M967">
        <v>60.447502491944903</v>
      </c>
      <c r="N967">
        <v>0.309321541438835</v>
      </c>
      <c r="O967">
        <v>28.2860147213459</v>
      </c>
      <c r="P967">
        <v>22.551546391752499</v>
      </c>
      <c r="Q967">
        <v>-6.0960229424521999E-2</v>
      </c>
    </row>
    <row r="968" spans="1:17" hidden="1" x14ac:dyDescent="0.3">
      <c r="A968" t="s">
        <v>2087</v>
      </c>
      <c r="B968" t="s">
        <v>2088</v>
      </c>
      <c r="C968" t="s">
        <v>3185</v>
      </c>
      <c r="D968" t="s">
        <v>282</v>
      </c>
      <c r="E968">
        <v>3059.0119955</v>
      </c>
      <c r="F968">
        <v>563.85</v>
      </c>
      <c r="G968">
        <v>145.09858191639501</v>
      </c>
      <c r="H968">
        <v>-0.68874376720584596</v>
      </c>
      <c r="I968">
        <v>80.2106917057001</v>
      </c>
      <c r="J968">
        <v>-0.18682098687632101</v>
      </c>
      <c r="K968">
        <v>597.08639516331198</v>
      </c>
      <c r="L968">
        <v>482.01405282604401</v>
      </c>
      <c r="M968">
        <v>48.114418868755003</v>
      </c>
      <c r="N968">
        <v>0.42104831202496901</v>
      </c>
      <c r="O968">
        <v>61.177618160858302</v>
      </c>
      <c r="P968">
        <v>189.15384615384599</v>
      </c>
      <c r="Q968">
        <v>0.188962276822358</v>
      </c>
    </row>
    <row r="969" spans="1:17" hidden="1" x14ac:dyDescent="0.3">
      <c r="A969" t="s">
        <v>2089</v>
      </c>
      <c r="B969" t="s">
        <v>2090</v>
      </c>
      <c r="C969" t="s">
        <v>3185</v>
      </c>
      <c r="D969" t="s">
        <v>206</v>
      </c>
      <c r="E969">
        <v>3053.8193745599901</v>
      </c>
      <c r="F969">
        <v>999.85</v>
      </c>
      <c r="G969">
        <v>15.972281246441501</v>
      </c>
      <c r="H969">
        <v>-4.5489948238614701</v>
      </c>
      <c r="I969">
        <v>51.064530348613197</v>
      </c>
      <c r="J969">
        <v>1.2322141664520201</v>
      </c>
      <c r="K969">
        <v>924.587538357222</v>
      </c>
      <c r="L969">
        <v>761.83674059475197</v>
      </c>
      <c r="M969">
        <v>56.201275996647702</v>
      </c>
      <c r="N969">
        <v>0.58569149190320702</v>
      </c>
      <c r="O969">
        <v>13.787068060209</v>
      </c>
      <c r="P969">
        <v>81.115840956435093</v>
      </c>
      <c r="Q969">
        <v>8.1575715757218004E-2</v>
      </c>
    </row>
    <row r="970" spans="1:17" x14ac:dyDescent="0.3">
      <c r="A970" t="s">
        <v>2091</v>
      </c>
      <c r="B970" t="s">
        <v>2092</v>
      </c>
      <c r="C970" t="s">
        <v>3183</v>
      </c>
      <c r="D970" t="s">
        <v>135</v>
      </c>
      <c r="E970">
        <v>3048.1568229449999</v>
      </c>
      <c r="F970">
        <v>416.55</v>
      </c>
      <c r="G970">
        <v>-31.839314072959599</v>
      </c>
      <c r="H970">
        <v>6.4884687720404699</v>
      </c>
      <c r="I970">
        <v>-16.162359360151498</v>
      </c>
      <c r="J970">
        <v>-5.2019599904546201</v>
      </c>
      <c r="K970">
        <v>414.04964858992201</v>
      </c>
      <c r="L970">
        <v>442.26833254575899</v>
      </c>
      <c r="M970">
        <v>37.120816561271702</v>
      </c>
      <c r="N970">
        <v>0.717706168689904</v>
      </c>
      <c r="O970">
        <v>40.439323010442898</v>
      </c>
      <c r="P970">
        <v>20.739130434782599</v>
      </c>
      <c r="Q970">
        <v>1.9660912082147E-2</v>
      </c>
    </row>
    <row r="971" spans="1:17" x14ac:dyDescent="0.3">
      <c r="A971" t="s">
        <v>2093</v>
      </c>
      <c r="B971" t="s">
        <v>2094</v>
      </c>
      <c r="C971" t="s">
        <v>3170</v>
      </c>
      <c r="D971" t="s">
        <v>543</v>
      </c>
      <c r="E971">
        <v>3033.5555925540002</v>
      </c>
      <c r="F971">
        <v>51.81</v>
      </c>
      <c r="G971">
        <v>2.6917503806766501</v>
      </c>
      <c r="H971">
        <v>0.150601866995869</v>
      </c>
      <c r="I971">
        <v>28.061151278828898</v>
      </c>
      <c r="J971">
        <v>-4.0486302642742098</v>
      </c>
      <c r="K971">
        <v>53.867717963302503</v>
      </c>
      <c r="L971">
        <v>48.289010918343202</v>
      </c>
      <c r="M971">
        <v>39.5717453957161</v>
      </c>
      <c r="N971">
        <v>0.42916941569133998</v>
      </c>
      <c r="O971">
        <v>21.598147075854001</v>
      </c>
      <c r="P971">
        <v>55.819548872180398</v>
      </c>
      <c r="Q971">
        <v>-5.4453027875006998E-2</v>
      </c>
    </row>
    <row r="972" spans="1:17" hidden="1" x14ac:dyDescent="0.3">
      <c r="A972" t="s">
        <v>2095</v>
      </c>
      <c r="B972" t="s">
        <v>2096</v>
      </c>
      <c r="C972" t="s">
        <v>3185</v>
      </c>
      <c r="D972" t="s">
        <v>279</v>
      </c>
      <c r="E972">
        <v>3032.6281976250002</v>
      </c>
      <c r="F972">
        <v>286.75</v>
      </c>
      <c r="G972">
        <v>-3.7144164635208501</v>
      </c>
      <c r="H972">
        <v>7.0158018155857604</v>
      </c>
      <c r="I972">
        <v>9.0372712240794595</v>
      </c>
      <c r="J972">
        <v>0.13465908316179501</v>
      </c>
      <c r="K972">
        <v>276.11592058492698</v>
      </c>
      <c r="L972">
        <v>267.86877688775098</v>
      </c>
      <c r="M972">
        <v>62.0304018518897</v>
      </c>
      <c r="N972">
        <v>0.56533045934276605</v>
      </c>
      <c r="O972">
        <v>18.395815170008699</v>
      </c>
      <c r="P972">
        <v>36.320418350368399</v>
      </c>
      <c r="Q972">
        <v>3.5259186981753003E-2</v>
      </c>
    </row>
    <row r="973" spans="1:17" hidden="1" x14ac:dyDescent="0.3">
      <c r="A973" t="s">
        <v>2097</v>
      </c>
      <c r="B973" t="s">
        <v>2098</v>
      </c>
      <c r="C973" t="s">
        <v>3185</v>
      </c>
      <c r="D973" t="s">
        <v>1395</v>
      </c>
      <c r="E973">
        <v>3023.4698031299999</v>
      </c>
      <c r="F973">
        <v>3330.3</v>
      </c>
      <c r="G973">
        <v>34.254718937244299</v>
      </c>
      <c r="H973">
        <v>7.8473663048012003</v>
      </c>
      <c r="I973">
        <v>32.8273800058654</v>
      </c>
      <c r="J973">
        <v>-5.8434041828410699</v>
      </c>
      <c r="K973">
        <v>3022.8225350293501</v>
      </c>
      <c r="L973">
        <v>2469.1888610342899</v>
      </c>
      <c r="M973">
        <v>49.991475925006299</v>
      </c>
      <c r="N973">
        <v>0.43275779761373401</v>
      </c>
      <c r="O973">
        <v>5.8463201513377001</v>
      </c>
      <c r="P973">
        <v>72.908283793255606</v>
      </c>
      <c r="Q973">
        <v>0.18820634644779799</v>
      </c>
    </row>
    <row r="974" spans="1:17" x14ac:dyDescent="0.3">
      <c r="A974" t="s">
        <v>2099</v>
      </c>
      <c r="B974" t="s">
        <v>2100</v>
      </c>
      <c r="C974" t="s">
        <v>3168</v>
      </c>
      <c r="D974" t="s">
        <v>449</v>
      </c>
      <c r="E974">
        <v>3016.0841883540002</v>
      </c>
      <c r="F974">
        <v>91.11</v>
      </c>
      <c r="G974">
        <v>-23.910853926606599</v>
      </c>
      <c r="H974">
        <v>8.2958138348165296</v>
      </c>
      <c r="I974">
        <v>-11.5474799933555</v>
      </c>
      <c r="J974">
        <v>3.03282599431801</v>
      </c>
      <c r="K974">
        <v>86.412124924677798</v>
      </c>
      <c r="L974">
        <v>86.156214319862201</v>
      </c>
      <c r="M974">
        <v>69.068503042755793</v>
      </c>
      <c r="N974">
        <v>0.80596224274880301</v>
      </c>
      <c r="O974">
        <v>31.708923279552099</v>
      </c>
      <c r="P974">
        <v>45.659472422062301</v>
      </c>
      <c r="Q974">
        <v>3.420302794415E-3</v>
      </c>
    </row>
    <row r="975" spans="1:17" hidden="1" x14ac:dyDescent="0.3">
      <c r="A975" t="s">
        <v>2101</v>
      </c>
      <c r="B975" t="s">
        <v>2102</v>
      </c>
      <c r="C975" t="s">
        <v>3185</v>
      </c>
      <c r="D975" t="s">
        <v>108</v>
      </c>
      <c r="E975">
        <v>3014.3519307000001</v>
      </c>
      <c r="F975">
        <v>793.2</v>
      </c>
      <c r="G975">
        <v>-2.2832992005617898</v>
      </c>
      <c r="H975">
        <v>-2.6779872838004399</v>
      </c>
      <c r="I975">
        <v>-5.7154699782932097</v>
      </c>
      <c r="J975">
        <v>3.2670838125385102</v>
      </c>
      <c r="K975">
        <v>799.24781034139198</v>
      </c>
      <c r="L975">
        <v>761.91703853463605</v>
      </c>
      <c r="M975">
        <v>68.702442842490996</v>
      </c>
      <c r="N975">
        <v>0.65357332421099301</v>
      </c>
      <c r="O975">
        <v>28.088754412506201</v>
      </c>
      <c r="P975">
        <v>47.668249092432298</v>
      </c>
      <c r="Q975">
        <v>5.6655756336821003E-2</v>
      </c>
    </row>
    <row r="976" spans="1:17" hidden="1" x14ac:dyDescent="0.3">
      <c r="A976" t="s">
        <v>2103</v>
      </c>
      <c r="B976" t="s">
        <v>2104</v>
      </c>
      <c r="C976" t="s">
        <v>3185</v>
      </c>
      <c r="D976" t="s">
        <v>261</v>
      </c>
      <c r="E976">
        <v>3009.05</v>
      </c>
      <c r="F976">
        <v>15045.25</v>
      </c>
      <c r="G976">
        <v>-19.723311380369001</v>
      </c>
      <c r="H976">
        <v>-0.94533791534066303</v>
      </c>
      <c r="I976">
        <v>24.630446663961699</v>
      </c>
      <c r="J976">
        <v>2.5782179110970098</v>
      </c>
      <c r="K976">
        <v>14860.6666715913</v>
      </c>
      <c r="L976">
        <v>13889.3136861682</v>
      </c>
      <c r="M976">
        <v>60.139478416546702</v>
      </c>
      <c r="N976">
        <v>0.77058098320234203</v>
      </c>
      <c r="O976">
        <v>12.9928050381349</v>
      </c>
      <c r="P976">
        <v>44.6519565426401</v>
      </c>
      <c r="Q976">
        <v>0.13952952473798599</v>
      </c>
    </row>
    <row r="977" spans="1:17" x14ac:dyDescent="0.3">
      <c r="A977" t="s">
        <v>2105</v>
      </c>
      <c r="B977" t="s">
        <v>2106</v>
      </c>
      <c r="C977" t="s">
        <v>3170</v>
      </c>
      <c r="D977" t="s">
        <v>553</v>
      </c>
      <c r="E977">
        <v>3002.0349987999998</v>
      </c>
      <c r="F977">
        <v>1012.6</v>
      </c>
      <c r="G977">
        <v>-5.5982366971336104</v>
      </c>
      <c r="H977">
        <v>-0.59617428358968605</v>
      </c>
      <c r="I977">
        <v>-24.4096158236725</v>
      </c>
      <c r="J977">
        <v>-1.22299319391399</v>
      </c>
      <c r="K977">
        <v>1005.81874374769</v>
      </c>
      <c r="L977">
        <v>1005.8400150216</v>
      </c>
      <c r="M977">
        <v>60.238058927002299</v>
      </c>
      <c r="N977">
        <v>0.71421954095531504</v>
      </c>
      <c r="O977">
        <v>24.8222397787872</v>
      </c>
      <c r="P977">
        <v>21.8238691049085</v>
      </c>
      <c r="Q977">
        <v>2.0743257822603001E-2</v>
      </c>
    </row>
    <row r="978" spans="1:17" hidden="1" x14ac:dyDescent="0.3">
      <c r="A978" t="s">
        <v>2107</v>
      </c>
      <c r="B978" t="s">
        <v>2108</v>
      </c>
      <c r="C978" t="s">
        <v>3185</v>
      </c>
      <c r="D978" t="s">
        <v>2109</v>
      </c>
      <c r="E978">
        <v>3001.1455510400001</v>
      </c>
      <c r="F978">
        <v>254.7</v>
      </c>
      <c r="G978">
        <v>8.3428949707764293</v>
      </c>
      <c r="H978">
        <v>-7.4186567868127602</v>
      </c>
      <c r="I978">
        <v>19.147981657966</v>
      </c>
      <c r="J978">
        <v>-1.2335773705892299</v>
      </c>
      <c r="K978">
        <v>271.85519677347202</v>
      </c>
      <c r="M978">
        <v>40.700889415352698</v>
      </c>
      <c r="N978">
        <v>0.345450225812798</v>
      </c>
      <c r="O978">
        <v>29.564193168433398</v>
      </c>
      <c r="P978">
        <v>135.28868360277099</v>
      </c>
    </row>
    <row r="979" spans="1:17" hidden="1" x14ac:dyDescent="0.3">
      <c r="A979" t="s">
        <v>2110</v>
      </c>
      <c r="B979" t="s">
        <v>2111</v>
      </c>
      <c r="C979" t="s">
        <v>3185</v>
      </c>
      <c r="D979" t="s">
        <v>46</v>
      </c>
      <c r="E979">
        <v>2999.3621641250002</v>
      </c>
      <c r="F979">
        <v>2766.25</v>
      </c>
      <c r="G979">
        <v>43.072105424838</v>
      </c>
      <c r="H979">
        <v>-7.2160256300664001</v>
      </c>
      <c r="I979">
        <v>2.9372567925865498</v>
      </c>
      <c r="J979">
        <v>1.53999207678769</v>
      </c>
      <c r="K979">
        <v>2838.5761513284001</v>
      </c>
      <c r="L979">
        <v>2578.4597967617201</v>
      </c>
      <c r="M979">
        <v>60.280916084523803</v>
      </c>
      <c r="N979">
        <v>0.49286385491221701</v>
      </c>
      <c r="O979">
        <v>34.040668775417899</v>
      </c>
      <c r="P979">
        <v>76.026089723194403</v>
      </c>
      <c r="Q979">
        <v>0.107527583528901</v>
      </c>
    </row>
    <row r="980" spans="1:17" hidden="1" x14ac:dyDescent="0.3">
      <c r="A980" t="s">
        <v>2112</v>
      </c>
      <c r="B980" t="s">
        <v>2113</v>
      </c>
      <c r="C980" t="s">
        <v>3185</v>
      </c>
      <c r="D980" t="s">
        <v>206</v>
      </c>
      <c r="E980">
        <v>2999.1981183749999</v>
      </c>
      <c r="F980">
        <v>1953.4</v>
      </c>
      <c r="G980">
        <v>-39.170806494094002</v>
      </c>
      <c r="H980">
        <v>2.1021976464264802</v>
      </c>
      <c r="I980">
        <v>-12.2662331146851</v>
      </c>
      <c r="J980">
        <v>-2.0628080651246998</v>
      </c>
      <c r="K980">
        <v>1992.73993448224</v>
      </c>
      <c r="L980">
        <v>2023.3824311401299</v>
      </c>
      <c r="M980">
        <v>47.578737371919203</v>
      </c>
      <c r="N980">
        <v>0.365783207826339</v>
      </c>
      <c r="O980">
        <v>25.934268455001501</v>
      </c>
      <c r="P980">
        <v>12.125821542346999</v>
      </c>
      <c r="Q980">
        <v>4.3031866866805997E-2</v>
      </c>
    </row>
    <row r="981" spans="1:17" hidden="1" x14ac:dyDescent="0.3">
      <c r="A981" t="s">
        <v>2114</v>
      </c>
      <c r="B981" t="s">
        <v>2115</v>
      </c>
      <c r="C981" t="s">
        <v>3185</v>
      </c>
      <c r="D981" t="s">
        <v>127</v>
      </c>
      <c r="E981">
        <v>2999.04297</v>
      </c>
      <c r="F981">
        <v>586.9</v>
      </c>
      <c r="G981">
        <v>-48.169770958811696</v>
      </c>
      <c r="H981">
        <v>-1.5270941534256901</v>
      </c>
      <c r="I981">
        <v>-16.900717144108501</v>
      </c>
      <c r="J981">
        <v>-2.5833491312210399</v>
      </c>
      <c r="K981">
        <v>591.67795876680896</v>
      </c>
      <c r="L981">
        <v>632.69721157232595</v>
      </c>
      <c r="M981">
        <v>47.124680485384303</v>
      </c>
      <c r="N981">
        <v>0.50593515858701199</v>
      </c>
      <c r="O981">
        <v>46.362242289998299</v>
      </c>
      <c r="P981">
        <v>17.145708582834299</v>
      </c>
      <c r="Q981">
        <v>3.4107284993144998E-2</v>
      </c>
    </row>
    <row r="982" spans="1:17" x14ac:dyDescent="0.3">
      <c r="A982" t="s">
        <v>2116</v>
      </c>
      <c r="B982" t="s">
        <v>2117</v>
      </c>
      <c r="C982" t="s">
        <v>3182</v>
      </c>
      <c r="D982" t="s">
        <v>98</v>
      </c>
      <c r="E982">
        <v>2996.6842849999998</v>
      </c>
      <c r="F982">
        <v>716.85</v>
      </c>
      <c r="G982">
        <v>-53.417481666662198</v>
      </c>
      <c r="H982">
        <v>-0.89385123695379798</v>
      </c>
      <c r="I982">
        <v>-13.9296349855552</v>
      </c>
      <c r="J982">
        <v>-1.7221247635593999</v>
      </c>
      <c r="K982">
        <v>724.49623392782803</v>
      </c>
      <c r="L982">
        <v>777.737937331014</v>
      </c>
      <c r="M982">
        <v>41.803897604535102</v>
      </c>
      <c r="N982">
        <v>0.21137139907500699</v>
      </c>
      <c r="O982">
        <v>41.647485526958199</v>
      </c>
      <c r="P982">
        <v>15.8451842275371</v>
      </c>
    </row>
    <row r="983" spans="1:17" x14ac:dyDescent="0.3">
      <c r="A983" t="s">
        <v>2118</v>
      </c>
      <c r="B983" t="s">
        <v>2119</v>
      </c>
      <c r="C983" t="s">
        <v>3174</v>
      </c>
      <c r="D983" t="s">
        <v>282</v>
      </c>
      <c r="E983">
        <v>2982.8265566199998</v>
      </c>
      <c r="F983">
        <v>510.1</v>
      </c>
      <c r="G983">
        <v>-24.015159255698801</v>
      </c>
      <c r="H983">
        <v>27.351653850656501</v>
      </c>
      <c r="I983">
        <v>25.653251414084899</v>
      </c>
      <c r="J983">
        <v>6.4275484030521701</v>
      </c>
      <c r="K983">
        <v>439.90977454774202</v>
      </c>
      <c r="L983">
        <v>417.14434639547102</v>
      </c>
      <c r="M983">
        <v>69.628574832773495</v>
      </c>
      <c r="N983">
        <v>2.6874990837075501</v>
      </c>
      <c r="O983">
        <v>5.4107037835718401</v>
      </c>
      <c r="P983">
        <v>54.178630799455902</v>
      </c>
      <c r="Q983">
        <v>-2.5974545567498002E-2</v>
      </c>
    </row>
    <row r="984" spans="1:17" hidden="1" x14ac:dyDescent="0.3">
      <c r="A984" t="s">
        <v>2120</v>
      </c>
      <c r="B984" t="s">
        <v>2121</v>
      </c>
      <c r="C984" t="s">
        <v>3185</v>
      </c>
      <c r="D984" t="s">
        <v>835</v>
      </c>
      <c r="E984">
        <v>2976.6</v>
      </c>
      <c r="F984">
        <v>494.75</v>
      </c>
      <c r="G984">
        <v>-14.0658237118604</v>
      </c>
      <c r="H984">
        <v>23.771711270713901</v>
      </c>
      <c r="I984">
        <v>-3.61443789954934</v>
      </c>
      <c r="J984">
        <v>12.6994587269478</v>
      </c>
      <c r="O984">
        <v>6.0434562910560903</v>
      </c>
      <c r="P984">
        <v>30.197368421052602</v>
      </c>
    </row>
    <row r="985" spans="1:17" hidden="1" x14ac:dyDescent="0.3">
      <c r="A985" t="s">
        <v>2122</v>
      </c>
      <c r="B985" t="s">
        <v>2123</v>
      </c>
      <c r="C985" t="s">
        <v>3185</v>
      </c>
      <c r="D985" t="s">
        <v>749</v>
      </c>
      <c r="E985">
        <v>2976.0427396</v>
      </c>
      <c r="F985">
        <v>724.6</v>
      </c>
      <c r="G985">
        <v>-21.6229736978785</v>
      </c>
      <c r="H985">
        <v>-1.68099859710875</v>
      </c>
      <c r="I985">
        <v>3.2662259604990198</v>
      </c>
      <c r="J985">
        <v>0.78535917202209005</v>
      </c>
      <c r="K985">
        <v>729.39748103360398</v>
      </c>
      <c r="L985">
        <v>704.37345791209805</v>
      </c>
      <c r="M985">
        <v>57.142382721235002</v>
      </c>
      <c r="N985">
        <v>0.351070914355194</v>
      </c>
      <c r="O985">
        <v>20.425062103229301</v>
      </c>
      <c r="P985">
        <v>29.116179615110401</v>
      </c>
      <c r="Q985">
        <v>-2.0459526016129999E-2</v>
      </c>
    </row>
    <row r="986" spans="1:17" hidden="1" x14ac:dyDescent="0.3">
      <c r="A986" t="s">
        <v>2124</v>
      </c>
      <c r="B986" t="s">
        <v>2125</v>
      </c>
      <c r="C986" t="s">
        <v>3185</v>
      </c>
      <c r="D986" t="s">
        <v>46</v>
      </c>
      <c r="E986">
        <v>2971.51296</v>
      </c>
      <c r="F986">
        <v>238.4</v>
      </c>
      <c r="G986">
        <v>11.0267130620326</v>
      </c>
      <c r="H986">
        <v>-5.0632910833723397</v>
      </c>
      <c r="I986">
        <v>28.356107035465399</v>
      </c>
      <c r="J986">
        <v>-0.60550883553020896</v>
      </c>
      <c r="K986">
        <v>234.96897088799699</v>
      </c>
      <c r="L986">
        <v>207.56832024162199</v>
      </c>
      <c r="M986">
        <v>42.129520456516197</v>
      </c>
      <c r="N986">
        <v>0.24337778207550601</v>
      </c>
      <c r="O986">
        <v>24.580536912751601</v>
      </c>
      <c r="P986">
        <v>69.078014184397105</v>
      </c>
    </row>
    <row r="987" spans="1:17" hidden="1" x14ac:dyDescent="0.3">
      <c r="A987" t="s">
        <v>2126</v>
      </c>
      <c r="B987" t="s">
        <v>2127</v>
      </c>
      <c r="C987" t="s">
        <v>3185</v>
      </c>
      <c r="D987" t="s">
        <v>467</v>
      </c>
      <c r="E987">
        <v>2969.3521797549902</v>
      </c>
      <c r="F987">
        <v>4675.7</v>
      </c>
      <c r="G987">
        <v>10.9007844792905</v>
      </c>
      <c r="H987">
        <v>-11.252840588963799</v>
      </c>
      <c r="I987">
        <v>42.024345651933402</v>
      </c>
      <c r="J987">
        <v>-4.9384934665506304</v>
      </c>
      <c r="K987">
        <v>4641.55155462517</v>
      </c>
      <c r="L987">
        <v>3965.4337044743802</v>
      </c>
      <c r="M987">
        <v>27.651296106082</v>
      </c>
      <c r="N987">
        <v>0.26991628987252603</v>
      </c>
      <c r="O987">
        <v>16.046795132279598</v>
      </c>
      <c r="P987">
        <v>63.941726126821003</v>
      </c>
      <c r="Q987">
        <v>0.12663990470935099</v>
      </c>
    </row>
    <row r="988" spans="1:17" hidden="1" x14ac:dyDescent="0.3">
      <c r="A988" t="s">
        <v>2128</v>
      </c>
      <c r="B988" t="s">
        <v>2129</v>
      </c>
      <c r="C988" t="s">
        <v>3185</v>
      </c>
      <c r="D988" t="s">
        <v>158</v>
      </c>
      <c r="E988">
        <v>2968.4734953500001</v>
      </c>
      <c r="F988">
        <v>321.5</v>
      </c>
      <c r="G988">
        <v>-22.383366690124902</v>
      </c>
      <c r="H988">
        <v>-13.5823254207522</v>
      </c>
      <c r="I988">
        <v>-19.445506212340199</v>
      </c>
      <c r="J988">
        <v>-2.65534524456152</v>
      </c>
      <c r="K988">
        <v>341.47797657454402</v>
      </c>
      <c r="L988">
        <v>342.65823901026602</v>
      </c>
      <c r="M988">
        <v>43.0254642965645</v>
      </c>
      <c r="N988">
        <v>1.2277774844334099</v>
      </c>
      <c r="O988">
        <v>50.295489891135297</v>
      </c>
      <c r="P988">
        <v>17.765567765567699</v>
      </c>
      <c r="Q988">
        <v>8.4901841652967006E-2</v>
      </c>
    </row>
    <row r="989" spans="1:17" hidden="1" x14ac:dyDescent="0.3">
      <c r="A989" t="s">
        <v>2130</v>
      </c>
      <c r="B989" t="s">
        <v>2131</v>
      </c>
      <c r="C989" t="s">
        <v>3185</v>
      </c>
      <c r="D989" t="s">
        <v>1313</v>
      </c>
      <c r="E989">
        <v>2939.1159483000001</v>
      </c>
      <c r="F989">
        <v>547.20000000000005</v>
      </c>
      <c r="G989">
        <v>86.671400593459197</v>
      </c>
      <c r="H989">
        <v>6.37860944094251</v>
      </c>
      <c r="I989">
        <v>91.857470551604194</v>
      </c>
      <c r="J989">
        <v>4.0479890579699203E-2</v>
      </c>
      <c r="K989">
        <v>502.17874578149201</v>
      </c>
      <c r="L989">
        <v>373.21723404073703</v>
      </c>
      <c r="M989">
        <v>55.326509569944598</v>
      </c>
      <c r="N989">
        <v>1.1511071680226601</v>
      </c>
      <c r="O989">
        <v>12.1527777777777</v>
      </c>
      <c r="P989">
        <v>158.54004252303301</v>
      </c>
      <c r="Q989">
        <v>0.10280149043937201</v>
      </c>
    </row>
    <row r="990" spans="1:17" hidden="1" x14ac:dyDescent="0.3">
      <c r="A990" t="s">
        <v>2132</v>
      </c>
      <c r="B990" t="s">
        <v>2133</v>
      </c>
      <c r="C990" t="s">
        <v>3185</v>
      </c>
      <c r="D990" t="s">
        <v>464</v>
      </c>
      <c r="E990">
        <v>2934.4920487999998</v>
      </c>
      <c r="F990">
        <v>517.79999999999995</v>
      </c>
      <c r="G990">
        <v>-6.8392131921929797</v>
      </c>
      <c r="H990">
        <v>4.4369051754575404</v>
      </c>
      <c r="I990">
        <v>-10.387464719910399</v>
      </c>
      <c r="J990">
        <v>0.46910562924892801</v>
      </c>
      <c r="K990">
        <v>517.58155251453104</v>
      </c>
      <c r="L990">
        <v>507.23300324795099</v>
      </c>
      <c r="M990">
        <v>57.246927946573898</v>
      </c>
      <c r="N990">
        <v>0.70985181482508797</v>
      </c>
      <c r="O990">
        <v>27.452684434144398</v>
      </c>
      <c r="P990">
        <v>34.406229720960397</v>
      </c>
      <c r="Q990">
        <v>2.4032771338058E-2</v>
      </c>
    </row>
    <row r="991" spans="1:17" hidden="1" x14ac:dyDescent="0.3">
      <c r="A991" t="s">
        <v>2134</v>
      </c>
      <c r="B991" t="s">
        <v>2135</v>
      </c>
      <c r="C991" t="s">
        <v>3185</v>
      </c>
      <c r="D991" t="s">
        <v>291</v>
      </c>
      <c r="E991">
        <v>2928.84795282</v>
      </c>
      <c r="F991">
        <v>162.46</v>
      </c>
      <c r="G991">
        <v>59.429864531430198</v>
      </c>
      <c r="H991">
        <v>16.4423140597378</v>
      </c>
      <c r="I991">
        <v>23.537035791068799</v>
      </c>
      <c r="J991">
        <v>3.4222558403129102</v>
      </c>
      <c r="K991">
        <v>147.55401199236999</v>
      </c>
      <c r="L991">
        <v>131.67025342709599</v>
      </c>
      <c r="M991">
        <v>58.002691421605697</v>
      </c>
      <c r="N991">
        <v>1.7617859050792399</v>
      </c>
      <c r="O991">
        <v>11.5905453650129</v>
      </c>
      <c r="P991">
        <v>93.404761904761898</v>
      </c>
      <c r="Q991">
        <v>0.17108433436787601</v>
      </c>
    </row>
    <row r="992" spans="1:17" hidden="1" x14ac:dyDescent="0.3">
      <c r="A992" t="s">
        <v>2136</v>
      </c>
      <c r="B992" t="s">
        <v>2137</v>
      </c>
      <c r="C992" t="s">
        <v>3185</v>
      </c>
      <c r="D992" t="s">
        <v>765</v>
      </c>
      <c r="E992">
        <v>2922.5367000000001</v>
      </c>
      <c r="F992">
        <v>34.29</v>
      </c>
      <c r="G992">
        <v>131.91610862098</v>
      </c>
      <c r="H992">
        <v>-2.2531277635673699</v>
      </c>
      <c r="I992">
        <v>-23.099511852098502</v>
      </c>
      <c r="J992">
        <v>-5.0115760370759102</v>
      </c>
      <c r="K992">
        <v>34.791650037996298</v>
      </c>
      <c r="L992">
        <v>32.339775778830699</v>
      </c>
      <c r="M992">
        <v>47.8737302192634</v>
      </c>
      <c r="N992">
        <v>1.6557609391139501</v>
      </c>
      <c r="O992">
        <v>31.962671332749998</v>
      </c>
      <c r="P992">
        <v>163.76923076923001</v>
      </c>
      <c r="Q992">
        <v>0.151220773114249</v>
      </c>
    </row>
    <row r="993" spans="1:17" hidden="1" x14ac:dyDescent="0.3">
      <c r="A993" t="s">
        <v>2138</v>
      </c>
      <c r="B993" t="s">
        <v>2139</v>
      </c>
      <c r="C993" t="s">
        <v>3185</v>
      </c>
      <c r="D993" t="s">
        <v>1395</v>
      </c>
      <c r="E993">
        <v>2918.5451394299998</v>
      </c>
      <c r="F993">
        <v>389.85</v>
      </c>
      <c r="G993">
        <v>24.203741569102601</v>
      </c>
      <c r="H993">
        <v>-13.141360859647801</v>
      </c>
      <c r="I993">
        <v>8.3074178253762803</v>
      </c>
      <c r="J993">
        <v>-4.8299693640292203</v>
      </c>
      <c r="K993">
        <v>395.06777348932701</v>
      </c>
      <c r="L993">
        <v>346.42962649947702</v>
      </c>
      <c r="M993">
        <v>31.368885857426701</v>
      </c>
      <c r="N993">
        <v>0.29104876781127598</v>
      </c>
      <c r="O993">
        <v>15.9035526484545</v>
      </c>
      <c r="P993">
        <v>57.165893972989302</v>
      </c>
      <c r="Q993">
        <v>1.8310859974425001E-2</v>
      </c>
    </row>
    <row r="994" spans="1:17" hidden="1" x14ac:dyDescent="0.3">
      <c r="A994" t="s">
        <v>2140</v>
      </c>
      <c r="B994" t="s">
        <v>2141</v>
      </c>
      <c r="C994" t="s">
        <v>3185</v>
      </c>
      <c r="D994" t="s">
        <v>78</v>
      </c>
      <c r="E994">
        <v>2912.7247858699998</v>
      </c>
      <c r="F994">
        <v>500.35</v>
      </c>
      <c r="G994">
        <v>-20.317424865148201</v>
      </c>
      <c r="H994">
        <v>-6.4795357425372</v>
      </c>
      <c r="I994">
        <v>-9.8660390528372002</v>
      </c>
      <c r="J994">
        <v>1.0237879925512099</v>
      </c>
      <c r="K994">
        <v>534.69385015380794</v>
      </c>
      <c r="M994">
        <v>51.031490028629698</v>
      </c>
      <c r="O994">
        <v>25.412211451983602</v>
      </c>
      <c r="P994">
        <v>6.4121650361548204</v>
      </c>
    </row>
    <row r="995" spans="1:17" hidden="1" x14ac:dyDescent="0.3">
      <c r="A995" t="s">
        <v>2142</v>
      </c>
      <c r="B995" t="s">
        <v>2143</v>
      </c>
      <c r="C995" t="s">
        <v>3185</v>
      </c>
      <c r="D995" t="s">
        <v>625</v>
      </c>
      <c r="E995">
        <v>2906.7067229200002</v>
      </c>
      <c r="F995">
        <v>1983.6</v>
      </c>
      <c r="G995">
        <v>265.53286694212397</v>
      </c>
      <c r="H995">
        <v>2.14088984718303</v>
      </c>
      <c r="I995">
        <v>36.607820777083496</v>
      </c>
      <c r="J995">
        <v>2.8834804230868301</v>
      </c>
      <c r="K995">
        <v>1874.3693359838601</v>
      </c>
      <c r="L995">
        <v>1489.8947844444999</v>
      </c>
      <c r="M995">
        <v>64.945998037931801</v>
      </c>
      <c r="N995">
        <v>0.87681302685184004</v>
      </c>
      <c r="O995">
        <v>13.1982254486791</v>
      </c>
      <c r="P995">
        <v>308.98969072164903</v>
      </c>
      <c r="Q995">
        <v>0.25147457161367498</v>
      </c>
    </row>
    <row r="996" spans="1:17" hidden="1" x14ac:dyDescent="0.3">
      <c r="A996" t="s">
        <v>2144</v>
      </c>
      <c r="B996" t="s">
        <v>2145</v>
      </c>
      <c r="C996" t="s">
        <v>3185</v>
      </c>
      <c r="D996" t="s">
        <v>234</v>
      </c>
      <c r="E996">
        <v>2901.1819597200001</v>
      </c>
      <c r="F996">
        <v>2695.85</v>
      </c>
      <c r="G996">
        <v>152.413651403796</v>
      </c>
      <c r="H996">
        <v>33.678232300476701</v>
      </c>
      <c r="I996">
        <v>107.880332314681</v>
      </c>
      <c r="J996">
        <v>7.2336290027350199</v>
      </c>
      <c r="K996">
        <v>2155.1638608092499</v>
      </c>
      <c r="L996">
        <v>1624.0749363560401</v>
      </c>
      <c r="M996">
        <v>70.371982468919001</v>
      </c>
      <c r="N996">
        <v>1.52533305074811</v>
      </c>
      <c r="O996">
        <v>3.81512324498767</v>
      </c>
      <c r="P996">
        <v>193.01124938862</v>
      </c>
      <c r="Q996">
        <v>0.13581740733185499</v>
      </c>
    </row>
    <row r="997" spans="1:17" hidden="1" x14ac:dyDescent="0.3">
      <c r="A997" t="s">
        <v>2146</v>
      </c>
      <c r="B997" t="s">
        <v>2147</v>
      </c>
      <c r="C997" t="s">
        <v>3185</v>
      </c>
      <c r="D997" t="s">
        <v>400</v>
      </c>
      <c r="E997">
        <v>2894.6285575000002</v>
      </c>
      <c r="F997">
        <v>1694.85</v>
      </c>
      <c r="G997">
        <v>266.16309576177099</v>
      </c>
      <c r="H997">
        <v>-6.86780077395251</v>
      </c>
      <c r="I997">
        <v>137.81765338511599</v>
      </c>
      <c r="J997">
        <v>-3.83164500343947</v>
      </c>
      <c r="K997">
        <v>1693.73030397159</v>
      </c>
      <c r="L997">
        <v>1218.2739011036399</v>
      </c>
      <c r="M997">
        <v>41.283652956695498</v>
      </c>
      <c r="N997">
        <v>0.36757268103414997</v>
      </c>
      <c r="O997">
        <v>28.577750243384301</v>
      </c>
      <c r="P997">
        <v>309.38405797101399</v>
      </c>
      <c r="Q997">
        <v>0.27921294077842501</v>
      </c>
    </row>
    <row r="998" spans="1:17" hidden="1" x14ac:dyDescent="0.3">
      <c r="A998" t="s">
        <v>2148</v>
      </c>
      <c r="B998" t="s">
        <v>2149</v>
      </c>
      <c r="C998" t="s">
        <v>3185</v>
      </c>
      <c r="D998" t="s">
        <v>535</v>
      </c>
      <c r="E998">
        <v>2890.4776327300001</v>
      </c>
      <c r="F998">
        <v>94.96</v>
      </c>
      <c r="G998">
        <v>12.7159193685054</v>
      </c>
      <c r="H998">
        <v>13.7504129580323</v>
      </c>
      <c r="I998">
        <v>31.171872797046799</v>
      </c>
      <c r="J998">
        <v>3.3646782682506302</v>
      </c>
      <c r="K998">
        <v>83.395454157806896</v>
      </c>
      <c r="L998">
        <v>76.2435922840031</v>
      </c>
      <c r="M998">
        <v>74.863160477024607</v>
      </c>
      <c r="N998">
        <v>2.8438314266765801</v>
      </c>
      <c r="O998">
        <v>23.051811288963702</v>
      </c>
      <c r="P998">
        <v>84.388349514563004</v>
      </c>
      <c r="Q998">
        <v>0.15422910979907201</v>
      </c>
    </row>
    <row r="999" spans="1:17" hidden="1" x14ac:dyDescent="0.3">
      <c r="A999" t="s">
        <v>2150</v>
      </c>
      <c r="B999" t="s">
        <v>2151</v>
      </c>
      <c r="C999" t="s">
        <v>3185</v>
      </c>
      <c r="D999" t="s">
        <v>338</v>
      </c>
      <c r="E999">
        <v>2879.9650204650002</v>
      </c>
      <c r="F999">
        <v>937.4</v>
      </c>
      <c r="G999">
        <v>52.317041475581803</v>
      </c>
      <c r="H999">
        <v>17.235465491842501</v>
      </c>
      <c r="I999">
        <v>90.334367703975602</v>
      </c>
      <c r="J999">
        <v>2.1981593210363202</v>
      </c>
      <c r="K999">
        <v>729.29148383113898</v>
      </c>
      <c r="L999">
        <v>581.51488750346095</v>
      </c>
      <c r="M999">
        <v>69.530890174356301</v>
      </c>
      <c r="N999">
        <v>0.53997318366444202</v>
      </c>
      <c r="O999">
        <v>0.490719010027729</v>
      </c>
      <c r="P999">
        <v>128.91330891330799</v>
      </c>
      <c r="Q999">
        <v>-2.5460487545826999E-2</v>
      </c>
    </row>
    <row r="1000" spans="1:17" hidden="1" x14ac:dyDescent="0.3">
      <c r="A1000" t="s">
        <v>2152</v>
      </c>
      <c r="B1000" t="s">
        <v>2153</v>
      </c>
      <c r="C1000" t="s">
        <v>3185</v>
      </c>
      <c r="D1000" t="s">
        <v>201</v>
      </c>
      <c r="E1000">
        <v>2874.7201196699998</v>
      </c>
      <c r="F1000">
        <v>1977.4</v>
      </c>
      <c r="G1000">
        <v>38.403467807133197</v>
      </c>
      <c r="H1000">
        <v>-5.4894778766522299</v>
      </c>
      <c r="I1000">
        <v>-8.5333939737527604</v>
      </c>
      <c r="J1000">
        <v>-5.3947694150768504</v>
      </c>
      <c r="K1000">
        <v>2029.1723739436</v>
      </c>
      <c r="L1000">
        <v>1862.3372497882899</v>
      </c>
      <c r="M1000">
        <v>47.844524579067603</v>
      </c>
      <c r="N1000">
        <v>0.84717124292150303</v>
      </c>
      <c r="O1000">
        <v>25.4172145241225</v>
      </c>
      <c r="P1000">
        <v>70.649406688241598</v>
      </c>
      <c r="Q1000">
        <v>0.12721374573351699</v>
      </c>
    </row>
    <row r="1001" spans="1:17" hidden="1" x14ac:dyDescent="0.3">
      <c r="A1001" t="s">
        <v>2154</v>
      </c>
      <c r="B1001" t="s">
        <v>2155</v>
      </c>
      <c r="C1001" t="s">
        <v>3185</v>
      </c>
      <c r="D1001" t="s">
        <v>282</v>
      </c>
      <c r="E1001">
        <v>2852.3780842880001</v>
      </c>
      <c r="F1001">
        <v>96.21</v>
      </c>
      <c r="G1001">
        <v>42.342665138553897</v>
      </c>
      <c r="H1001">
        <v>24.770350643192501</v>
      </c>
      <c r="I1001">
        <v>76.395035658323394</v>
      </c>
      <c r="J1001">
        <v>2.5688871279030701</v>
      </c>
      <c r="K1001">
        <v>77.505630590029298</v>
      </c>
      <c r="L1001">
        <v>62.749525253056802</v>
      </c>
      <c r="M1001">
        <v>65.130968940774693</v>
      </c>
      <c r="N1001">
        <v>1.2674170315283999</v>
      </c>
      <c r="O1001">
        <v>7.7330838790146696</v>
      </c>
      <c r="P1001">
        <v>109.37976060935701</v>
      </c>
      <c r="Q1001">
        <v>8.9989368584130994E-2</v>
      </c>
    </row>
    <row r="1002" spans="1:17" hidden="1" x14ac:dyDescent="0.3">
      <c r="A1002" t="s">
        <v>2156</v>
      </c>
      <c r="B1002" t="s">
        <v>2157</v>
      </c>
      <c r="C1002" t="s">
        <v>3185</v>
      </c>
      <c r="D1002" t="s">
        <v>375</v>
      </c>
      <c r="E1002">
        <v>2848.3369593749999</v>
      </c>
      <c r="F1002">
        <v>1904.5</v>
      </c>
      <c r="G1002">
        <v>-45.164166720245298</v>
      </c>
      <c r="H1002">
        <v>0.59132555836466005</v>
      </c>
      <c r="I1002">
        <v>-12.3902509795046</v>
      </c>
      <c r="J1002">
        <v>-1.2037290675969401</v>
      </c>
      <c r="K1002">
        <v>1889.1530323405</v>
      </c>
      <c r="L1002">
        <v>1969.45716140237</v>
      </c>
      <c r="M1002">
        <v>62.645863478824403</v>
      </c>
      <c r="N1002">
        <v>0.45204423878281202</v>
      </c>
      <c r="O1002">
        <v>29.167760567077899</v>
      </c>
      <c r="P1002">
        <v>12.692307692307599</v>
      </c>
      <c r="Q1002">
        <v>-0.106383569987474</v>
      </c>
    </row>
    <row r="1003" spans="1:17" hidden="1" x14ac:dyDescent="0.3">
      <c r="A1003" t="s">
        <v>2158</v>
      </c>
      <c r="B1003" t="s">
        <v>2159</v>
      </c>
      <c r="C1003" t="s">
        <v>3185</v>
      </c>
      <c r="E1003">
        <v>2836.7986698</v>
      </c>
      <c r="F1003">
        <v>1620.2</v>
      </c>
      <c r="G1003">
        <v>5744.5801184642896</v>
      </c>
      <c r="H1003">
        <v>84.777841222565698</v>
      </c>
      <c r="I1003">
        <v>366.22753330517997</v>
      </c>
      <c r="J1003">
        <v>23.321579819322999</v>
      </c>
      <c r="K1003">
        <v>973.96794920978095</v>
      </c>
      <c r="L1003">
        <v>603.65842491627404</v>
      </c>
      <c r="M1003">
        <v>99.866768852288104</v>
      </c>
      <c r="N1003">
        <v>0.28494651682761402</v>
      </c>
      <c r="O1003">
        <v>0</v>
      </c>
      <c r="P1003">
        <v>5770.2898550724603</v>
      </c>
    </row>
    <row r="1004" spans="1:17" hidden="1" x14ac:dyDescent="0.3">
      <c r="A1004" t="s">
        <v>2160</v>
      </c>
      <c r="B1004" t="s">
        <v>2161</v>
      </c>
      <c r="C1004" t="s">
        <v>3185</v>
      </c>
      <c r="D1004" t="s">
        <v>1959</v>
      </c>
      <c r="E1004">
        <v>2834.24</v>
      </c>
      <c r="F1004">
        <v>430.7</v>
      </c>
      <c r="G1004">
        <v>44.460156714626301</v>
      </c>
      <c r="H1004">
        <v>35.9590917215505</v>
      </c>
      <c r="I1004">
        <v>49.887354725612497</v>
      </c>
      <c r="J1004">
        <v>-2.9435174154477401</v>
      </c>
      <c r="K1004">
        <v>361.77132934305399</v>
      </c>
      <c r="L1004">
        <v>300.15784349785503</v>
      </c>
      <c r="M1004">
        <v>66.395701947012597</v>
      </c>
      <c r="N1004">
        <v>2.2706103493424199</v>
      </c>
      <c r="O1004">
        <v>10.657069886231699</v>
      </c>
      <c r="P1004">
        <v>89.693900022021495</v>
      </c>
      <c r="Q1004">
        <v>0.18452588526677899</v>
      </c>
    </row>
    <row r="1005" spans="1:17" hidden="1" x14ac:dyDescent="0.3">
      <c r="A1005" t="s">
        <v>2162</v>
      </c>
      <c r="B1005" t="s">
        <v>2163</v>
      </c>
      <c r="C1005" t="s">
        <v>3185</v>
      </c>
      <c r="D1005" t="s">
        <v>673</v>
      </c>
      <c r="E1005">
        <v>2831.9414767950002</v>
      </c>
      <c r="F1005">
        <v>2389.65</v>
      </c>
      <c r="G1005">
        <v>-24.8699855795814</v>
      </c>
      <c r="H1005">
        <v>-1.93190905521447</v>
      </c>
      <c r="I1005">
        <v>-2.5097603596617599</v>
      </c>
      <c r="J1005">
        <v>0.54650724805791195</v>
      </c>
      <c r="K1005">
        <v>2515.5990518633798</v>
      </c>
      <c r="L1005">
        <v>2416.43396900998</v>
      </c>
      <c r="M1005">
        <v>44.513469683358501</v>
      </c>
      <c r="N1005">
        <v>0.68656879151951</v>
      </c>
      <c r="O1005">
        <v>35.166237733559299</v>
      </c>
      <c r="P1005">
        <v>22.731825068693599</v>
      </c>
      <c r="Q1005">
        <v>7.5233691502874997E-2</v>
      </c>
    </row>
    <row r="1006" spans="1:17" hidden="1" x14ac:dyDescent="0.3">
      <c r="A1006" t="s">
        <v>2164</v>
      </c>
      <c r="B1006" t="s">
        <v>2165</v>
      </c>
      <c r="C1006" t="s">
        <v>3185</v>
      </c>
      <c r="D1006" t="s">
        <v>383</v>
      </c>
      <c r="E1006">
        <v>2820.0819093599998</v>
      </c>
      <c r="F1006">
        <v>925.55</v>
      </c>
      <c r="G1006">
        <v>67.657024072911199</v>
      </c>
      <c r="H1006">
        <v>5.2468613819995804</v>
      </c>
      <c r="I1006">
        <v>78.695966052421795</v>
      </c>
      <c r="J1006">
        <v>-1.3406164534024201</v>
      </c>
      <c r="K1006">
        <v>858.21907586973896</v>
      </c>
      <c r="L1006">
        <v>688.625597849776</v>
      </c>
      <c r="M1006">
        <v>55.630122856230003</v>
      </c>
      <c r="N1006">
        <v>0.51340154584494302</v>
      </c>
      <c r="O1006">
        <v>17.146561503970599</v>
      </c>
      <c r="P1006">
        <v>102.77138788476201</v>
      </c>
      <c r="Q1006">
        <v>6.7537226480876997E-2</v>
      </c>
    </row>
    <row r="1007" spans="1:17" hidden="1" x14ac:dyDescent="0.3">
      <c r="A1007" t="s">
        <v>2166</v>
      </c>
      <c r="B1007" t="s">
        <v>2167</v>
      </c>
      <c r="C1007" t="s">
        <v>3185</v>
      </c>
      <c r="D1007" t="s">
        <v>984</v>
      </c>
      <c r="E1007">
        <v>2810.9986960000001</v>
      </c>
      <c r="F1007">
        <v>1189.4000000000001</v>
      </c>
      <c r="G1007">
        <v>22.483634934315901</v>
      </c>
      <c r="H1007">
        <v>34.548213889958497</v>
      </c>
      <c r="I1007">
        <v>52.428100635128402</v>
      </c>
      <c r="J1007">
        <v>-1.10329401689097</v>
      </c>
      <c r="K1007">
        <v>1036.8713933045001</v>
      </c>
      <c r="L1007">
        <v>857.67638078256095</v>
      </c>
      <c r="M1007">
        <v>59.2929611062915</v>
      </c>
      <c r="N1007">
        <v>0.39366040714317102</v>
      </c>
      <c r="O1007">
        <v>12.241466285522</v>
      </c>
      <c r="P1007">
        <v>85.1062174149871</v>
      </c>
      <c r="Q1007">
        <v>8.6055747701249005E-2</v>
      </c>
    </row>
    <row r="1008" spans="1:17" hidden="1" x14ac:dyDescent="0.3">
      <c r="A1008" t="s">
        <v>2168</v>
      </c>
      <c r="B1008" t="s">
        <v>2169</v>
      </c>
      <c r="C1008" t="s">
        <v>3185</v>
      </c>
      <c r="D1008" t="s">
        <v>127</v>
      </c>
      <c r="E1008">
        <v>2810.0026159560002</v>
      </c>
      <c r="F1008">
        <v>56.34</v>
      </c>
      <c r="G1008">
        <v>32.238118732451397</v>
      </c>
      <c r="H1008">
        <v>17.621618461794899</v>
      </c>
      <c r="I1008">
        <v>45.897255611462803</v>
      </c>
      <c r="J1008">
        <v>7.5726546829046901</v>
      </c>
      <c r="K1008">
        <v>47.716577145224399</v>
      </c>
      <c r="L1008">
        <v>41.421364898733302</v>
      </c>
      <c r="M1008">
        <v>70.919756180643901</v>
      </c>
      <c r="N1008">
        <v>0.716720741077297</v>
      </c>
      <c r="O1008">
        <v>3.8338658146964599</v>
      </c>
      <c r="P1008">
        <v>83.637548891786096</v>
      </c>
      <c r="Q1008">
        <v>0.118361949065782</v>
      </c>
    </row>
    <row r="1009" spans="1:17" x14ac:dyDescent="0.3">
      <c r="A1009" t="s">
        <v>2170</v>
      </c>
      <c r="B1009" t="s">
        <v>2171</v>
      </c>
      <c r="C1009" t="s">
        <v>3173</v>
      </c>
      <c r="D1009" t="s">
        <v>46</v>
      </c>
      <c r="E1009">
        <v>2796.7283550500001</v>
      </c>
      <c r="F1009">
        <v>695.8</v>
      </c>
      <c r="G1009">
        <v>-39.686370100165703</v>
      </c>
      <c r="H1009">
        <v>8.8226499188114899E-2</v>
      </c>
      <c r="I1009">
        <v>-1.7972827159576901</v>
      </c>
      <c r="J1009">
        <v>2.74778617450345</v>
      </c>
      <c r="K1009">
        <v>679.96731434409605</v>
      </c>
      <c r="L1009">
        <v>693.12400393330597</v>
      </c>
      <c r="M1009">
        <v>69.577205337465898</v>
      </c>
      <c r="N1009">
        <v>0.54141962964467705</v>
      </c>
      <c r="O1009">
        <v>17.1313595860879</v>
      </c>
      <c r="P1009">
        <v>15.985997666277701</v>
      </c>
      <c r="Q1009">
        <v>4.0066262842187998E-2</v>
      </c>
    </row>
    <row r="1010" spans="1:17" hidden="1" x14ac:dyDescent="0.3">
      <c r="A1010" t="s">
        <v>2172</v>
      </c>
      <c r="B1010" t="s">
        <v>2173</v>
      </c>
      <c r="C1010" t="s">
        <v>3185</v>
      </c>
      <c r="D1010" t="s">
        <v>127</v>
      </c>
      <c r="E1010">
        <v>2792.1249280000002</v>
      </c>
      <c r="F1010">
        <v>607</v>
      </c>
      <c r="G1010">
        <v>7.9244755113733403</v>
      </c>
      <c r="H1010">
        <v>-1.9861754643677401</v>
      </c>
      <c r="I1010">
        <v>21.5612141765282</v>
      </c>
      <c r="J1010">
        <v>-2.56609836701162</v>
      </c>
      <c r="K1010">
        <v>590.74952310777303</v>
      </c>
      <c r="L1010">
        <v>545.40774910816901</v>
      </c>
      <c r="M1010">
        <v>47.922887922232803</v>
      </c>
      <c r="N1010">
        <v>0.54686365279072102</v>
      </c>
      <c r="O1010">
        <v>20.230642504118599</v>
      </c>
      <c r="P1010">
        <v>47.151515151515099</v>
      </c>
      <c r="Q1010">
        <v>1.9658647028812998E-2</v>
      </c>
    </row>
    <row r="1011" spans="1:17" hidden="1" x14ac:dyDescent="0.3">
      <c r="A1011" t="s">
        <v>2174</v>
      </c>
      <c r="B1011" t="s">
        <v>2175</v>
      </c>
      <c r="C1011" t="s">
        <v>3185</v>
      </c>
      <c r="D1011" t="s">
        <v>211</v>
      </c>
      <c r="E1011">
        <v>2778.82</v>
      </c>
      <c r="F1011">
        <v>633.70000000000005</v>
      </c>
      <c r="G1011">
        <v>98.608847462625505</v>
      </c>
      <c r="H1011">
        <v>34.144188990866198</v>
      </c>
      <c r="I1011">
        <v>134.77124083957099</v>
      </c>
      <c r="J1011">
        <v>-3.8716442843633998</v>
      </c>
      <c r="K1011">
        <v>510.79620077198098</v>
      </c>
      <c r="L1011">
        <v>388.04614121521303</v>
      </c>
      <c r="M1011">
        <v>69.6488891778138</v>
      </c>
      <c r="N1011">
        <v>0.75006748258549205</v>
      </c>
      <c r="O1011">
        <v>5.7282625848193103</v>
      </c>
      <c r="P1011">
        <v>178.61068366673899</v>
      </c>
      <c r="Q1011">
        <v>0.206072657554836</v>
      </c>
    </row>
    <row r="1012" spans="1:17" hidden="1" x14ac:dyDescent="0.3">
      <c r="A1012" t="s">
        <v>2176</v>
      </c>
      <c r="B1012" t="s">
        <v>2177</v>
      </c>
      <c r="C1012" t="s">
        <v>3185</v>
      </c>
      <c r="D1012" t="s">
        <v>211</v>
      </c>
      <c r="E1012">
        <v>2762.36643</v>
      </c>
      <c r="F1012">
        <v>1725</v>
      </c>
      <c r="G1012">
        <v>48.708868042991803</v>
      </c>
      <c r="H1012">
        <v>-7.7577412587385499</v>
      </c>
      <c r="I1012">
        <v>8.7576095190328402</v>
      </c>
      <c r="J1012">
        <v>-3.4578989533277702</v>
      </c>
      <c r="K1012">
        <v>1861.9922604281601</v>
      </c>
      <c r="L1012">
        <v>1589.9068951777799</v>
      </c>
      <c r="M1012">
        <v>44.5561858925374</v>
      </c>
      <c r="N1012">
        <v>0.32866065232477398</v>
      </c>
      <c r="O1012">
        <v>46.086956521739097</v>
      </c>
      <c r="P1012">
        <v>86.275039144754601</v>
      </c>
    </row>
    <row r="1013" spans="1:17" x14ac:dyDescent="0.3">
      <c r="A1013" t="s">
        <v>2178</v>
      </c>
      <c r="B1013" t="s">
        <v>2179</v>
      </c>
      <c r="C1013" t="s">
        <v>3182</v>
      </c>
      <c r="D1013" t="s">
        <v>261</v>
      </c>
      <c r="E1013">
        <v>2760.3146837999998</v>
      </c>
      <c r="F1013">
        <v>402.8</v>
      </c>
      <c r="G1013">
        <v>-57.177197263211298</v>
      </c>
      <c r="H1013">
        <v>-4.2794198770331597</v>
      </c>
      <c r="I1013">
        <v>-24.2198153681279</v>
      </c>
      <c r="J1013">
        <v>-3.2681353839801801</v>
      </c>
      <c r="K1013">
        <v>422.50497696867899</v>
      </c>
      <c r="L1013">
        <v>469.15624937638898</v>
      </c>
      <c r="M1013">
        <v>38.007800122237803</v>
      </c>
      <c r="N1013">
        <v>0.73442836324203797</v>
      </c>
      <c r="O1013">
        <v>47.715988083416001</v>
      </c>
      <c r="P1013">
        <v>1.23146519225936</v>
      </c>
      <c r="Q1013">
        <v>-0.14431749226292001</v>
      </c>
    </row>
    <row r="1014" spans="1:17" hidden="1" x14ac:dyDescent="0.3">
      <c r="A1014" t="s">
        <v>2180</v>
      </c>
      <c r="B1014" t="s">
        <v>2181</v>
      </c>
      <c r="C1014" t="s">
        <v>3185</v>
      </c>
      <c r="D1014" t="s">
        <v>46</v>
      </c>
      <c r="E1014">
        <v>2759.6876845500001</v>
      </c>
      <c r="F1014">
        <v>413.35</v>
      </c>
      <c r="G1014">
        <v>110.153316173569</v>
      </c>
      <c r="H1014">
        <v>-9.8614999068327407</v>
      </c>
      <c r="I1014">
        <v>50.645723055233802</v>
      </c>
      <c r="J1014">
        <v>-1.67201262450698</v>
      </c>
      <c r="K1014">
        <v>432.850600650964</v>
      </c>
      <c r="L1014">
        <v>352.463891264197</v>
      </c>
      <c r="M1014">
        <v>42.657775906169299</v>
      </c>
      <c r="N1014">
        <v>0.15236123068229901</v>
      </c>
      <c r="O1014">
        <v>56.284020805612599</v>
      </c>
      <c r="P1014">
        <v>162.02852614896901</v>
      </c>
      <c r="Q1014">
        <v>2.9793501728203001E-2</v>
      </c>
    </row>
    <row r="1015" spans="1:17" hidden="1" x14ac:dyDescent="0.3">
      <c r="A1015" t="s">
        <v>2182</v>
      </c>
      <c r="B1015" t="s">
        <v>2183</v>
      </c>
      <c r="C1015" t="s">
        <v>3185</v>
      </c>
      <c r="D1015" t="s">
        <v>108</v>
      </c>
      <c r="E1015">
        <v>2752.9632000000001</v>
      </c>
      <c r="F1015">
        <v>428.25</v>
      </c>
      <c r="G1015">
        <v>120.694175934982</v>
      </c>
      <c r="H1015">
        <v>9.5850635583989092</v>
      </c>
      <c r="I1015">
        <v>9.9975719885800398</v>
      </c>
      <c r="J1015">
        <v>6.1134992327028099</v>
      </c>
      <c r="K1015">
        <v>400.31037475472499</v>
      </c>
      <c r="L1015">
        <v>356.22622090060099</v>
      </c>
      <c r="M1015">
        <v>71.924394512591604</v>
      </c>
      <c r="N1015">
        <v>0.943926703908746</v>
      </c>
      <c r="O1015">
        <v>19.999999999999901</v>
      </c>
      <c r="P1015">
        <v>169.36785826606501</v>
      </c>
      <c r="Q1015">
        <v>0.236572643247693</v>
      </c>
    </row>
    <row r="1016" spans="1:17" x14ac:dyDescent="0.3">
      <c r="A1016" t="s">
        <v>2184</v>
      </c>
      <c r="B1016" t="s">
        <v>2185</v>
      </c>
      <c r="C1016" t="s">
        <v>3169</v>
      </c>
      <c r="D1016" t="s">
        <v>258</v>
      </c>
      <c r="E1016">
        <v>2737.2523734849901</v>
      </c>
      <c r="F1016">
        <v>1815.25</v>
      </c>
      <c r="G1016">
        <v>-4.3492151306512801</v>
      </c>
      <c r="H1016">
        <v>3.1888685971419002</v>
      </c>
      <c r="I1016">
        <v>-7.2077555577646102</v>
      </c>
      <c r="J1016">
        <v>0.58712146192096504</v>
      </c>
      <c r="K1016">
        <v>1775.9204912509199</v>
      </c>
      <c r="L1016">
        <v>1699.65380876421</v>
      </c>
      <c r="M1016">
        <v>69.787798504951894</v>
      </c>
      <c r="N1016">
        <v>0.61249479740811996</v>
      </c>
      <c r="O1016">
        <v>17.195978515356</v>
      </c>
      <c r="P1016">
        <v>38.568702290076303</v>
      </c>
      <c r="Q1016">
        <v>2.7176327369097E-2</v>
      </c>
    </row>
    <row r="1017" spans="1:17" hidden="1" x14ac:dyDescent="0.3">
      <c r="A1017" t="s">
        <v>2186</v>
      </c>
      <c r="B1017" t="s">
        <v>2187</v>
      </c>
      <c r="C1017" t="s">
        <v>3185</v>
      </c>
      <c r="D1017" t="s">
        <v>21</v>
      </c>
      <c r="E1017">
        <v>2710.4812736700001</v>
      </c>
      <c r="F1017">
        <v>395.05</v>
      </c>
      <c r="G1017">
        <v>7.5954768218948603</v>
      </c>
      <c r="H1017">
        <v>20.7009114237947</v>
      </c>
      <c r="I1017">
        <v>-17.509990038715198</v>
      </c>
      <c r="J1017">
        <v>-1.06730767349719</v>
      </c>
      <c r="K1017">
        <v>368.99057307453302</v>
      </c>
      <c r="L1017">
        <v>370.94213021191399</v>
      </c>
      <c r="M1017">
        <v>66.549820367140498</v>
      </c>
      <c r="N1017">
        <v>1.81243166264819</v>
      </c>
      <c r="O1017">
        <v>74.851284647512898</v>
      </c>
      <c r="P1017">
        <v>65.258314160217495</v>
      </c>
      <c r="Q1017">
        <v>0.12543229745708501</v>
      </c>
    </row>
    <row r="1018" spans="1:17" hidden="1" x14ac:dyDescent="0.3">
      <c r="A1018" t="s">
        <v>2188</v>
      </c>
      <c r="B1018" t="s">
        <v>2189</v>
      </c>
      <c r="C1018" t="s">
        <v>3185</v>
      </c>
      <c r="D1018" t="s">
        <v>979</v>
      </c>
      <c r="E1018">
        <v>2701.4065177500001</v>
      </c>
      <c r="F1018">
        <v>151.87</v>
      </c>
      <c r="G1018">
        <v>6.2707969800797096</v>
      </c>
      <c r="H1018">
        <v>25.7768341116108</v>
      </c>
      <c r="I1018">
        <v>16.722182792390701</v>
      </c>
      <c r="J1018">
        <v>7.9328849234691496</v>
      </c>
      <c r="M1018">
        <v>67.525686674003694</v>
      </c>
      <c r="O1018">
        <v>4.5631131889115801</v>
      </c>
      <c r="P1018">
        <v>41.802054154995297</v>
      </c>
    </row>
    <row r="1019" spans="1:17" hidden="1" x14ac:dyDescent="0.3">
      <c r="A1019" t="s">
        <v>2190</v>
      </c>
      <c r="B1019" t="s">
        <v>2191</v>
      </c>
      <c r="C1019" t="s">
        <v>3185</v>
      </c>
      <c r="D1019" t="s">
        <v>2192</v>
      </c>
      <c r="E1019">
        <v>2698.1691575899999</v>
      </c>
      <c r="F1019">
        <v>5439.85</v>
      </c>
      <c r="G1019">
        <v>59.605973078589201</v>
      </c>
      <c r="H1019">
        <v>12.865401837534201</v>
      </c>
      <c r="I1019">
        <v>50.308060209740297</v>
      </c>
      <c r="J1019">
        <v>5.5807659653736303</v>
      </c>
      <c r="K1019">
        <v>5164.3808128819901</v>
      </c>
      <c r="L1019">
        <v>4227.8180810837903</v>
      </c>
      <c r="M1019">
        <v>71.521755851920901</v>
      </c>
      <c r="N1019">
        <v>0.41626625696923297</v>
      </c>
      <c r="O1019">
        <v>18.440765829940101</v>
      </c>
      <c r="P1019">
        <v>129.14279696714399</v>
      </c>
      <c r="Q1019">
        <v>0.15278411619503901</v>
      </c>
    </row>
    <row r="1020" spans="1:17" hidden="1" x14ac:dyDescent="0.3">
      <c r="A1020" t="s">
        <v>2193</v>
      </c>
      <c r="B1020" t="s">
        <v>2194</v>
      </c>
      <c r="C1020" t="s">
        <v>3185</v>
      </c>
      <c r="D1020" t="s">
        <v>375</v>
      </c>
      <c r="E1020">
        <v>2691.0436002900001</v>
      </c>
      <c r="F1020">
        <v>789.7</v>
      </c>
      <c r="G1020">
        <v>-41.150361942789097</v>
      </c>
      <c r="H1020">
        <v>0.194222221056019</v>
      </c>
      <c r="I1020">
        <v>-17.559476615481199</v>
      </c>
      <c r="J1020">
        <v>-9.2595142259224092E-3</v>
      </c>
      <c r="K1020">
        <v>791.18789562609402</v>
      </c>
      <c r="L1020">
        <v>825.91557456032103</v>
      </c>
      <c r="M1020">
        <v>62.644351854675001</v>
      </c>
      <c r="N1020">
        <v>0.837929508905501</v>
      </c>
      <c r="O1020">
        <v>19.615043687476199</v>
      </c>
      <c r="P1020">
        <v>10.509375874615101</v>
      </c>
      <c r="Q1020">
        <v>2.2977389331349001E-2</v>
      </c>
    </row>
    <row r="1021" spans="1:17" hidden="1" x14ac:dyDescent="0.3">
      <c r="A1021" t="s">
        <v>2195</v>
      </c>
      <c r="B1021" t="s">
        <v>2196</v>
      </c>
      <c r="C1021" t="s">
        <v>3185</v>
      </c>
      <c r="D1021" t="s">
        <v>400</v>
      </c>
      <c r="E1021">
        <v>2689.2087185949999</v>
      </c>
      <c r="F1021">
        <v>1171.8499999999999</v>
      </c>
      <c r="G1021">
        <v>-36.368067717841903</v>
      </c>
      <c r="H1021">
        <v>-4.62838282279934</v>
      </c>
      <c r="I1021">
        <v>-16.225983686927201</v>
      </c>
      <c r="J1021">
        <v>-2.0762201840953098</v>
      </c>
      <c r="K1021">
        <v>1176.8205733909799</v>
      </c>
      <c r="L1021">
        <v>1205.3295338958801</v>
      </c>
      <c r="M1021">
        <v>46.217017666548301</v>
      </c>
      <c r="N1021">
        <v>0.92144784317670003</v>
      </c>
      <c r="O1021">
        <v>22.8826214959252</v>
      </c>
      <c r="P1021">
        <v>7.4106324472960496</v>
      </c>
      <c r="Q1021">
        <v>-2.0829117838455001E-2</v>
      </c>
    </row>
    <row r="1022" spans="1:17" hidden="1" x14ac:dyDescent="0.3">
      <c r="A1022" t="s">
        <v>2197</v>
      </c>
      <c r="B1022" t="s">
        <v>2198</v>
      </c>
      <c r="C1022" t="s">
        <v>3185</v>
      </c>
      <c r="D1022" t="s">
        <v>282</v>
      </c>
      <c r="E1022">
        <v>2688.3584280300001</v>
      </c>
      <c r="F1022">
        <v>2110.1</v>
      </c>
      <c r="G1022">
        <v>342.83694930278699</v>
      </c>
      <c r="H1022">
        <v>49.730141171755001</v>
      </c>
      <c r="I1022">
        <v>222.195671273546</v>
      </c>
      <c r="J1022">
        <v>-10.0997400948244</v>
      </c>
      <c r="K1022">
        <v>1619.8980084867101</v>
      </c>
      <c r="L1022">
        <v>1009.09141788568</v>
      </c>
      <c r="M1022">
        <v>60.172349876776302</v>
      </c>
      <c r="N1022">
        <v>0.591945932361579</v>
      </c>
      <c r="O1022">
        <v>12.7908629922752</v>
      </c>
      <c r="P1022">
        <v>451.73225258203598</v>
      </c>
    </row>
    <row r="1023" spans="1:17" hidden="1" x14ac:dyDescent="0.3">
      <c r="A1023" t="s">
        <v>2199</v>
      </c>
      <c r="B1023" t="s">
        <v>2200</v>
      </c>
      <c r="C1023" t="s">
        <v>3185</v>
      </c>
      <c r="D1023" t="s">
        <v>1551</v>
      </c>
      <c r="E1023">
        <v>2682.1207535849999</v>
      </c>
      <c r="F1023">
        <v>348.85</v>
      </c>
      <c r="G1023">
        <v>-38.497236608170901</v>
      </c>
      <c r="H1023">
        <v>-11.0298179626918</v>
      </c>
      <c r="I1023">
        <v>-28.045850795859799</v>
      </c>
      <c r="J1023">
        <v>-10.528253548221199</v>
      </c>
      <c r="O1023">
        <v>23.591801633940001</v>
      </c>
      <c r="P1023">
        <v>2.4221961244861898</v>
      </c>
    </row>
    <row r="1024" spans="1:17" hidden="1" x14ac:dyDescent="0.3">
      <c r="A1024" t="s">
        <v>2201</v>
      </c>
      <c r="B1024" t="s">
        <v>2202</v>
      </c>
      <c r="C1024" t="s">
        <v>3185</v>
      </c>
      <c r="D1024" t="s">
        <v>625</v>
      </c>
      <c r="E1024">
        <v>2681.3283630000001</v>
      </c>
      <c r="F1024">
        <v>619.79999999999995</v>
      </c>
      <c r="G1024">
        <v>-3.0984606437792399</v>
      </c>
      <c r="H1024">
        <v>-10.0465053385474</v>
      </c>
      <c r="I1024">
        <v>10.499993527970901</v>
      </c>
      <c r="J1024">
        <v>-4.4118902547463001</v>
      </c>
      <c r="K1024">
        <v>623.80100452306306</v>
      </c>
      <c r="L1024">
        <v>574.79297993784996</v>
      </c>
      <c r="M1024">
        <v>38.004841446930698</v>
      </c>
      <c r="N1024">
        <v>0.50789966384491803</v>
      </c>
      <c r="O1024">
        <v>12.939657954178699</v>
      </c>
      <c r="P1024">
        <v>36.219780219780198</v>
      </c>
      <c r="Q1024">
        <v>1.0137082375955E-2</v>
      </c>
    </row>
    <row r="1025" spans="1:17" hidden="1" x14ac:dyDescent="0.3">
      <c r="A1025" t="s">
        <v>2203</v>
      </c>
      <c r="B1025" t="s">
        <v>2204</v>
      </c>
      <c r="C1025" t="s">
        <v>3185</v>
      </c>
      <c r="D1025" t="s">
        <v>282</v>
      </c>
      <c r="E1025">
        <v>2680.2174697290002</v>
      </c>
      <c r="F1025">
        <v>109.08</v>
      </c>
      <c r="G1025">
        <v>4.9249939307512296</v>
      </c>
      <c r="H1025">
        <v>15.9210564517692</v>
      </c>
      <c r="I1025">
        <v>20.836471412499399</v>
      </c>
      <c r="J1025">
        <v>-1.8034515100533299</v>
      </c>
      <c r="K1025">
        <v>96.172799819881604</v>
      </c>
      <c r="L1025">
        <v>88.151126984934805</v>
      </c>
      <c r="M1025">
        <v>52.788284272223997</v>
      </c>
      <c r="N1025">
        <v>1.2604072756643301</v>
      </c>
      <c r="O1025">
        <v>3.6395306197286299</v>
      </c>
      <c r="P1025">
        <v>52.773109243697398</v>
      </c>
      <c r="Q1025">
        <v>-3.4113098302777999E-2</v>
      </c>
    </row>
    <row r="1026" spans="1:17" hidden="1" x14ac:dyDescent="0.3">
      <c r="A1026" t="s">
        <v>2205</v>
      </c>
      <c r="B1026" t="s">
        <v>2206</v>
      </c>
      <c r="C1026" t="s">
        <v>3185</v>
      </c>
      <c r="D1026" t="s">
        <v>132</v>
      </c>
      <c r="E1026">
        <v>2675.1347000000001</v>
      </c>
      <c r="F1026">
        <v>500.05</v>
      </c>
      <c r="G1026">
        <v>-35.740323150092401</v>
      </c>
      <c r="H1026">
        <v>20.2358337115806</v>
      </c>
      <c r="I1026">
        <v>3.3352695053378301</v>
      </c>
      <c r="J1026">
        <v>-4.7050095890237298</v>
      </c>
      <c r="K1026">
        <v>430.96404255931998</v>
      </c>
      <c r="L1026">
        <v>439.49129134355098</v>
      </c>
      <c r="M1026">
        <v>61.127513456374899</v>
      </c>
      <c r="N1026">
        <v>2.1423416798266</v>
      </c>
      <c r="O1026">
        <v>19.988001199879999</v>
      </c>
      <c r="P1026">
        <v>53.861538461538402</v>
      </c>
      <c r="Q1026">
        <v>0.26232750519165898</v>
      </c>
    </row>
    <row r="1027" spans="1:17" hidden="1" x14ac:dyDescent="0.3">
      <c r="A1027" t="s">
        <v>2207</v>
      </c>
      <c r="B1027" t="s">
        <v>2208</v>
      </c>
      <c r="C1027" t="s">
        <v>3185</v>
      </c>
      <c r="D1027" t="s">
        <v>234</v>
      </c>
      <c r="E1027">
        <v>2661.0468845400001</v>
      </c>
      <c r="F1027">
        <v>6400.65</v>
      </c>
      <c r="G1027">
        <v>105.03994343941601</v>
      </c>
      <c r="H1027">
        <v>4.0789949916168498</v>
      </c>
      <c r="I1027">
        <v>63.139575538853101</v>
      </c>
      <c r="J1027">
        <v>1.3061951384927299</v>
      </c>
      <c r="K1027">
        <v>5833.0225015489304</v>
      </c>
      <c r="L1027">
        <v>4687.5951207017997</v>
      </c>
      <c r="M1027">
        <v>66.190885815484094</v>
      </c>
      <c r="N1027">
        <v>0.15530351953004501</v>
      </c>
      <c r="O1027">
        <v>5.6166170623296097</v>
      </c>
      <c r="P1027">
        <v>159.76136847872399</v>
      </c>
      <c r="Q1027">
        <v>0.11124888075361899</v>
      </c>
    </row>
    <row r="1028" spans="1:17" hidden="1" x14ac:dyDescent="0.3">
      <c r="A1028" t="s">
        <v>2209</v>
      </c>
      <c r="B1028" t="s">
        <v>2210</v>
      </c>
      <c r="C1028" t="s">
        <v>3185</v>
      </c>
      <c r="D1028" t="s">
        <v>161</v>
      </c>
      <c r="E1028">
        <v>2656.2545707949998</v>
      </c>
      <c r="F1028">
        <v>1709.7</v>
      </c>
      <c r="G1028">
        <v>121.03582552200599</v>
      </c>
      <c r="H1028">
        <v>2.8324058503958902</v>
      </c>
      <c r="I1028">
        <v>25.370890413270299</v>
      </c>
      <c r="J1028">
        <v>-9.3961651018808094</v>
      </c>
      <c r="K1028">
        <v>1631.57478577698</v>
      </c>
      <c r="L1028">
        <v>1256.08677114937</v>
      </c>
      <c r="M1028">
        <v>49.683234855050202</v>
      </c>
      <c r="N1028">
        <v>0.89007247919023502</v>
      </c>
      <c r="O1028">
        <v>13.8796280049131</v>
      </c>
      <c r="P1028">
        <v>219.122725151656</v>
      </c>
      <c r="Q1028">
        <v>0.10713151266540499</v>
      </c>
    </row>
    <row r="1029" spans="1:17" x14ac:dyDescent="0.3">
      <c r="A1029" t="s">
        <v>2211</v>
      </c>
      <c r="B1029" t="s">
        <v>2212</v>
      </c>
      <c r="C1029" t="s">
        <v>3181</v>
      </c>
      <c r="D1029" t="s">
        <v>417</v>
      </c>
      <c r="E1029">
        <v>2655.8510824800001</v>
      </c>
      <c r="F1029">
        <v>500.35</v>
      </c>
      <c r="G1029">
        <v>-23.325861019875401</v>
      </c>
      <c r="H1029">
        <v>7.90266049355328</v>
      </c>
      <c r="I1029">
        <v>-11.5696138774058</v>
      </c>
      <c r="J1029">
        <v>-1.5836904886572101</v>
      </c>
      <c r="K1029">
        <v>477.67311008811703</v>
      </c>
      <c r="L1029">
        <v>493.80015719348899</v>
      </c>
      <c r="M1029">
        <v>71.538071481682294</v>
      </c>
      <c r="N1029">
        <v>2.6538489757052699</v>
      </c>
      <c r="O1029">
        <v>16.318576996102699</v>
      </c>
      <c r="P1029">
        <v>15.527591780189301</v>
      </c>
      <c r="Q1029">
        <v>-2.3531286354410001E-3</v>
      </c>
    </row>
    <row r="1030" spans="1:17" hidden="1" x14ac:dyDescent="0.3">
      <c r="A1030" t="s">
        <v>2213</v>
      </c>
      <c r="B1030" t="s">
        <v>2214</v>
      </c>
      <c r="C1030" t="s">
        <v>3185</v>
      </c>
      <c r="D1030" t="s">
        <v>2215</v>
      </c>
      <c r="E1030">
        <v>2654.3994980000002</v>
      </c>
      <c r="F1030">
        <v>261.2</v>
      </c>
      <c r="G1030">
        <v>126.535555521235</v>
      </c>
      <c r="H1030">
        <v>54.865179907011203</v>
      </c>
      <c r="I1030">
        <v>75.120657950495797</v>
      </c>
      <c r="J1030">
        <v>34.6584653057783</v>
      </c>
      <c r="K1030">
        <v>188.803970368509</v>
      </c>
      <c r="M1030">
        <v>88.359199614530993</v>
      </c>
      <c r="N1030">
        <v>3.4331481732037599</v>
      </c>
      <c r="O1030">
        <v>4.8621745788667701</v>
      </c>
      <c r="P1030">
        <v>193.97861564434399</v>
      </c>
    </row>
    <row r="1031" spans="1:17" hidden="1" x14ac:dyDescent="0.3">
      <c r="A1031" t="s">
        <v>2216</v>
      </c>
      <c r="B1031" t="s">
        <v>2217</v>
      </c>
      <c r="C1031" t="s">
        <v>3185</v>
      </c>
      <c r="D1031" t="s">
        <v>54</v>
      </c>
      <c r="E1031">
        <v>2649.8163340400001</v>
      </c>
      <c r="F1031">
        <v>1052.95</v>
      </c>
      <c r="G1031">
        <v>15.417458137841599</v>
      </c>
      <c r="H1031">
        <v>-6.1351395092102399</v>
      </c>
      <c r="I1031">
        <v>-8.5710819372550606</v>
      </c>
      <c r="J1031">
        <v>-4.4956864188151799</v>
      </c>
      <c r="K1031">
        <v>1107.2785621834701</v>
      </c>
      <c r="L1031">
        <v>1010.09259877826</v>
      </c>
      <c r="M1031">
        <v>28.9370146225335</v>
      </c>
      <c r="N1031">
        <v>0.63131505268003696</v>
      </c>
      <c r="O1031">
        <v>17.764376276176399</v>
      </c>
      <c r="P1031">
        <v>75.506292191015902</v>
      </c>
      <c r="Q1031">
        <v>5.6689833466500002E-3</v>
      </c>
    </row>
    <row r="1032" spans="1:17" hidden="1" x14ac:dyDescent="0.3">
      <c r="A1032" t="s">
        <v>2218</v>
      </c>
      <c r="B1032" t="s">
        <v>2219</v>
      </c>
      <c r="C1032" t="s">
        <v>3185</v>
      </c>
      <c r="D1032" t="s">
        <v>1687</v>
      </c>
      <c r="E1032">
        <v>2644.090741</v>
      </c>
      <c r="F1032">
        <v>63.97</v>
      </c>
      <c r="G1032">
        <v>-2.4059586590575899</v>
      </c>
      <c r="H1032">
        <v>1.21964429007555</v>
      </c>
      <c r="I1032">
        <v>-3.3248424843987801</v>
      </c>
      <c r="J1032">
        <v>1.09528174185561</v>
      </c>
      <c r="K1032">
        <v>62.245495150534197</v>
      </c>
      <c r="L1032">
        <v>59.641344893232599</v>
      </c>
      <c r="M1032">
        <v>53.860821394049402</v>
      </c>
      <c r="N1032">
        <v>1.28095649690945</v>
      </c>
      <c r="O1032">
        <v>3.0952008754103502</v>
      </c>
      <c r="P1032">
        <v>30.258603135817498</v>
      </c>
      <c r="Q1032">
        <v>-2.7484158448541001E-2</v>
      </c>
    </row>
    <row r="1033" spans="1:17" hidden="1" x14ac:dyDescent="0.3">
      <c r="A1033" t="s">
        <v>2220</v>
      </c>
      <c r="B1033" t="s">
        <v>2221</v>
      </c>
      <c r="C1033" t="s">
        <v>3185</v>
      </c>
      <c r="D1033" t="s">
        <v>514</v>
      </c>
      <c r="E1033">
        <v>2638.43510406</v>
      </c>
      <c r="F1033">
        <v>394.1</v>
      </c>
      <c r="G1033">
        <v>13.1067480695325</v>
      </c>
      <c r="H1033">
        <v>25.1053958509738</v>
      </c>
      <c r="I1033">
        <v>7.9171453754169097</v>
      </c>
      <c r="J1033">
        <v>4.7771556800478798</v>
      </c>
      <c r="K1033">
        <v>341.05290718978603</v>
      </c>
      <c r="L1033">
        <v>319.19162462752098</v>
      </c>
      <c r="M1033">
        <v>70.345419679856406</v>
      </c>
      <c r="N1033">
        <v>2.0410489078328</v>
      </c>
      <c r="O1033">
        <v>2.7150469424004098</v>
      </c>
      <c r="P1033">
        <v>67.488312792180196</v>
      </c>
    </row>
    <row r="1034" spans="1:17" hidden="1" x14ac:dyDescent="0.3">
      <c r="A1034" t="s">
        <v>2222</v>
      </c>
      <c r="B1034" t="s">
        <v>2223</v>
      </c>
      <c r="C1034" t="s">
        <v>3185</v>
      </c>
      <c r="D1034" t="s">
        <v>467</v>
      </c>
      <c r="E1034">
        <v>2633.1222720000001</v>
      </c>
      <c r="F1034">
        <v>1142.55</v>
      </c>
      <c r="G1034">
        <v>103.648890311431</v>
      </c>
      <c r="H1034">
        <v>8.1890593487285592</v>
      </c>
      <c r="I1034">
        <v>76.283979463989198</v>
      </c>
      <c r="J1034">
        <v>-1.16679836882071</v>
      </c>
      <c r="K1034">
        <v>1041.3423894136999</v>
      </c>
      <c r="L1034">
        <v>804.91098755799396</v>
      </c>
      <c r="M1034">
        <v>47.973207101843798</v>
      </c>
      <c r="N1034">
        <v>1.01751482651367</v>
      </c>
      <c r="O1034">
        <v>10.143976193602001</v>
      </c>
      <c r="P1034">
        <v>134.82684205117599</v>
      </c>
    </row>
    <row r="1035" spans="1:17" hidden="1" x14ac:dyDescent="0.3">
      <c r="A1035" t="s">
        <v>2224</v>
      </c>
      <c r="B1035" t="s">
        <v>2225</v>
      </c>
      <c r="C1035" t="s">
        <v>3185</v>
      </c>
      <c r="D1035" t="s">
        <v>995</v>
      </c>
      <c r="E1035">
        <v>2620.5001787249998</v>
      </c>
      <c r="F1035">
        <v>414.2</v>
      </c>
      <c r="G1035">
        <v>3.1238559268212902</v>
      </c>
      <c r="H1035">
        <v>-2.8770887007563699</v>
      </c>
      <c r="I1035">
        <v>18.376106374651499</v>
      </c>
      <c r="J1035">
        <v>-0.43021161358329602</v>
      </c>
      <c r="K1035">
        <v>398.68359310218398</v>
      </c>
      <c r="M1035">
        <v>40.825699349947499</v>
      </c>
      <c r="N1035">
        <v>0.381713684011248</v>
      </c>
      <c r="O1035">
        <v>14.6547561564461</v>
      </c>
      <c r="P1035">
        <v>46.775336640680301</v>
      </c>
    </row>
    <row r="1036" spans="1:17" hidden="1" x14ac:dyDescent="0.3">
      <c r="A1036" t="s">
        <v>2226</v>
      </c>
      <c r="B1036" t="s">
        <v>2227</v>
      </c>
      <c r="C1036" t="s">
        <v>3185</v>
      </c>
      <c r="D1036" t="s">
        <v>261</v>
      </c>
      <c r="E1036">
        <v>2616.3547388249999</v>
      </c>
      <c r="F1036">
        <v>17899</v>
      </c>
      <c r="G1036">
        <v>-2.7250968049573401</v>
      </c>
      <c r="H1036">
        <v>-8.7355380986860194</v>
      </c>
      <c r="I1036">
        <v>17.523548313932402</v>
      </c>
      <c r="J1036">
        <v>-1.5622096149223099</v>
      </c>
      <c r="K1036">
        <v>17921.896804604701</v>
      </c>
      <c r="L1036">
        <v>15768.600176424099</v>
      </c>
      <c r="M1036">
        <v>39.8244703060695</v>
      </c>
      <c r="N1036">
        <v>0.36936050928406899</v>
      </c>
      <c r="O1036">
        <v>16.766299793284499</v>
      </c>
      <c r="P1036">
        <v>42.0555555555555</v>
      </c>
      <c r="Q1036">
        <v>0.14040592490722201</v>
      </c>
    </row>
    <row r="1037" spans="1:17" hidden="1" x14ac:dyDescent="0.3">
      <c r="A1037" t="s">
        <v>2228</v>
      </c>
      <c r="B1037" t="s">
        <v>2229</v>
      </c>
      <c r="C1037" t="s">
        <v>3185</v>
      </c>
      <c r="D1037" t="s">
        <v>258</v>
      </c>
      <c r="E1037">
        <v>2612.2197500000002</v>
      </c>
      <c r="F1037">
        <v>3960</v>
      </c>
      <c r="G1037">
        <v>2141.0332513712201</v>
      </c>
      <c r="H1037">
        <v>12.2026941766968</v>
      </c>
      <c r="I1037">
        <v>172.45916291794799</v>
      </c>
      <c r="J1037">
        <v>-5.7074539016078401</v>
      </c>
      <c r="K1037">
        <v>3665.4552194111898</v>
      </c>
      <c r="L1037">
        <v>2306.32430967866</v>
      </c>
      <c r="M1037">
        <v>49.4835932619822</v>
      </c>
      <c r="N1037">
        <v>0.94114577037390901</v>
      </c>
      <c r="O1037">
        <v>21.184343434343401</v>
      </c>
      <c r="P1037">
        <v>2329.4478527607298</v>
      </c>
      <c r="Q1037">
        <v>0.23990036934301701</v>
      </c>
    </row>
    <row r="1038" spans="1:17" hidden="1" x14ac:dyDescent="0.3">
      <c r="A1038" t="s">
        <v>2230</v>
      </c>
      <c r="B1038" t="s">
        <v>2231</v>
      </c>
      <c r="C1038" t="s">
        <v>3185</v>
      </c>
      <c r="D1038" t="s">
        <v>135</v>
      </c>
      <c r="E1038">
        <v>2611.068444906</v>
      </c>
      <c r="F1038">
        <v>9.98</v>
      </c>
      <c r="G1038">
        <v>218.42819442631099</v>
      </c>
      <c r="H1038">
        <v>-2.42127118542638</v>
      </c>
      <c r="I1038">
        <v>-3.1235193351856898</v>
      </c>
      <c r="J1038">
        <v>-9.3865564366117695</v>
      </c>
      <c r="K1038">
        <v>10.1144528298134</v>
      </c>
      <c r="L1038">
        <v>9.5319547978392603</v>
      </c>
      <c r="M1038">
        <v>56.015813928633897</v>
      </c>
      <c r="N1038">
        <v>0.97589090399393996</v>
      </c>
      <c r="O1038">
        <v>98.396793587174301</v>
      </c>
      <c r="P1038">
        <v>353.636363636363</v>
      </c>
      <c r="Q1038">
        <v>0.13585006767330299</v>
      </c>
    </row>
    <row r="1039" spans="1:17" hidden="1" x14ac:dyDescent="0.3">
      <c r="A1039" t="s">
        <v>2232</v>
      </c>
      <c r="B1039" t="s">
        <v>2233</v>
      </c>
      <c r="C1039" t="s">
        <v>3185</v>
      </c>
      <c r="D1039" t="s">
        <v>158</v>
      </c>
      <c r="E1039">
        <v>2599.8101780299999</v>
      </c>
      <c r="F1039">
        <v>1455</v>
      </c>
      <c r="G1039">
        <v>428.57597767754299</v>
      </c>
      <c r="H1039">
        <v>5.82584232484502</v>
      </c>
      <c r="I1039">
        <v>429.37949311205699</v>
      </c>
      <c r="J1039">
        <v>9.8807787362352109</v>
      </c>
      <c r="K1039">
        <v>1315.9556668374701</v>
      </c>
      <c r="M1039">
        <v>70.945424623265495</v>
      </c>
      <c r="N1039">
        <v>0.267434808975136</v>
      </c>
      <c r="O1039">
        <v>7.8350515463917398</v>
      </c>
      <c r="P1039">
        <v>528.91722498378999</v>
      </c>
    </row>
    <row r="1040" spans="1:17" hidden="1" x14ac:dyDescent="0.3">
      <c r="A1040" t="s">
        <v>2234</v>
      </c>
      <c r="B1040" t="s">
        <v>2235</v>
      </c>
      <c r="C1040" t="s">
        <v>3185</v>
      </c>
      <c r="D1040" t="s">
        <v>375</v>
      </c>
      <c r="E1040">
        <v>2598.4350399250002</v>
      </c>
      <c r="F1040">
        <v>1179.25</v>
      </c>
      <c r="G1040">
        <v>-6.7077687995024702</v>
      </c>
      <c r="H1040">
        <v>5.1531392350148604</v>
      </c>
      <c r="I1040">
        <v>-5.0635182957430498</v>
      </c>
      <c r="J1040">
        <v>-0.466416155412885</v>
      </c>
      <c r="K1040">
        <v>1113.6172747387</v>
      </c>
      <c r="L1040">
        <v>1050.0853240282599</v>
      </c>
      <c r="M1040">
        <v>56.010770835041598</v>
      </c>
      <c r="N1040">
        <v>0.557490964796308</v>
      </c>
      <c r="O1040">
        <v>10.0529997880008</v>
      </c>
      <c r="P1040">
        <v>37.1220930232558</v>
      </c>
      <c r="Q1040">
        <v>0.12802962445070801</v>
      </c>
    </row>
    <row r="1041" spans="1:17" x14ac:dyDescent="0.3">
      <c r="A1041" t="s">
        <v>2236</v>
      </c>
      <c r="B1041" t="s">
        <v>2237</v>
      </c>
      <c r="C1041" t="s">
        <v>3174</v>
      </c>
      <c r="D1041" t="s">
        <v>279</v>
      </c>
      <c r="E1041">
        <v>2598.1957797949999</v>
      </c>
      <c r="F1041">
        <v>824.65</v>
      </c>
      <c r="G1041">
        <v>1.0717223817591</v>
      </c>
      <c r="H1041">
        <v>18.0873865089143</v>
      </c>
      <c r="I1041">
        <v>29.913729126682099</v>
      </c>
      <c r="J1041">
        <v>6.0462827551900897</v>
      </c>
      <c r="K1041">
        <v>707.003247112233</v>
      </c>
      <c r="L1041">
        <v>653.06781495646703</v>
      </c>
      <c r="M1041">
        <v>76.3353655327887</v>
      </c>
      <c r="N1041">
        <v>1.1397489131479701</v>
      </c>
      <c r="O1041">
        <v>1.3035833383859801</v>
      </c>
      <c r="P1041">
        <v>56.1689233974055</v>
      </c>
      <c r="Q1041">
        <v>-2.0509331931165001E-2</v>
      </c>
    </row>
    <row r="1042" spans="1:17" x14ac:dyDescent="0.3">
      <c r="A1042" t="s">
        <v>2238</v>
      </c>
      <c r="B1042" t="s">
        <v>2239</v>
      </c>
      <c r="C1042" t="s">
        <v>3180</v>
      </c>
      <c r="D1042" t="s">
        <v>1211</v>
      </c>
      <c r="E1042">
        <v>2593.6331706249998</v>
      </c>
      <c r="F1042">
        <v>344.8</v>
      </c>
      <c r="G1042">
        <v>-65.916100953961205</v>
      </c>
      <c r="H1042">
        <v>-7.2537922695348698</v>
      </c>
      <c r="I1042">
        <v>-24.1498820417311</v>
      </c>
      <c r="J1042">
        <v>-3.2362715363268699</v>
      </c>
      <c r="K1042">
        <v>389.86759844954901</v>
      </c>
      <c r="L1042">
        <v>418.70594441519398</v>
      </c>
      <c r="M1042">
        <v>35.216734442349598</v>
      </c>
      <c r="N1042">
        <v>0.50763804780425204</v>
      </c>
      <c r="O1042">
        <v>71.635730858468605</v>
      </c>
      <c r="P1042">
        <v>9.4603174603174498</v>
      </c>
      <c r="Q1042">
        <v>-3.3849599148259003E-2</v>
      </c>
    </row>
    <row r="1043" spans="1:17" hidden="1" x14ac:dyDescent="0.3">
      <c r="A1043" t="s">
        <v>2240</v>
      </c>
      <c r="B1043" t="s">
        <v>2241</v>
      </c>
      <c r="C1043" t="s">
        <v>3185</v>
      </c>
      <c r="D1043" t="s">
        <v>161</v>
      </c>
      <c r="E1043">
        <v>2586.030750675</v>
      </c>
      <c r="F1043">
        <v>394.65</v>
      </c>
      <c r="G1043">
        <v>-7.7629344563478604</v>
      </c>
      <c r="H1043">
        <v>-6.9419743916269496</v>
      </c>
      <c r="I1043">
        <v>27.266026235559401</v>
      </c>
      <c r="J1043">
        <v>-1.8319577649918299</v>
      </c>
      <c r="K1043">
        <v>410.249772209394</v>
      </c>
      <c r="L1043">
        <v>367.45637632936001</v>
      </c>
      <c r="M1043">
        <v>35.604726004791502</v>
      </c>
      <c r="N1043">
        <v>0.62937651249095405</v>
      </c>
      <c r="O1043">
        <v>22.640314202457802</v>
      </c>
      <c r="P1043">
        <v>59.777327935222601</v>
      </c>
      <c r="Q1043">
        <v>0.103027419826454</v>
      </c>
    </row>
    <row r="1044" spans="1:17" hidden="1" x14ac:dyDescent="0.3">
      <c r="A1044" t="s">
        <v>2242</v>
      </c>
      <c r="B1044" t="s">
        <v>2243</v>
      </c>
      <c r="C1044" t="s">
        <v>3185</v>
      </c>
      <c r="D1044" t="s">
        <v>75</v>
      </c>
      <c r="E1044">
        <v>2581.03387677</v>
      </c>
      <c r="F1044">
        <v>928.9</v>
      </c>
      <c r="G1044">
        <v>127.465515504121</v>
      </c>
      <c r="H1044">
        <v>-2.1493597453125299</v>
      </c>
      <c r="I1044">
        <v>25.622820054219702</v>
      </c>
      <c r="J1044">
        <v>-7.4572804269337496</v>
      </c>
      <c r="K1044">
        <v>948.62773169079105</v>
      </c>
      <c r="L1044">
        <v>793.68200166259805</v>
      </c>
      <c r="M1044">
        <v>33.045622876980502</v>
      </c>
      <c r="N1044">
        <v>1.2497168725066601</v>
      </c>
      <c r="O1044">
        <v>17.741414576380599</v>
      </c>
      <c r="P1044">
        <v>164.3050220515</v>
      </c>
      <c r="Q1044">
        <v>6.8807438261918E-2</v>
      </c>
    </row>
    <row r="1045" spans="1:17" hidden="1" x14ac:dyDescent="0.3">
      <c r="A1045" t="s">
        <v>2244</v>
      </c>
      <c r="B1045" t="s">
        <v>2245</v>
      </c>
      <c r="C1045" t="s">
        <v>3185</v>
      </c>
      <c r="D1045" t="s">
        <v>1370</v>
      </c>
      <c r="E1045">
        <v>2580.8388</v>
      </c>
      <c r="F1045">
        <v>999.99</v>
      </c>
      <c r="G1045">
        <v>-25.710736608170901</v>
      </c>
      <c r="H1045">
        <v>-3.43241692441413</v>
      </c>
      <c r="I1045">
        <v>-15.258350795859799</v>
      </c>
      <c r="J1045">
        <v>-1.7929638340190699</v>
      </c>
      <c r="K1045">
        <v>999.99634693266296</v>
      </c>
      <c r="L1045">
        <v>999.99656536227201</v>
      </c>
      <c r="M1045">
        <v>55.379180563809697</v>
      </c>
      <c r="N1045">
        <v>0.80797692872930005</v>
      </c>
      <c r="O1045">
        <v>3.0010300103000902</v>
      </c>
      <c r="P1045">
        <v>3.09175257731959</v>
      </c>
      <c r="Q1045">
        <v>-0.101916752053546</v>
      </c>
    </row>
    <row r="1046" spans="1:17" hidden="1" x14ac:dyDescent="0.3">
      <c r="A1046" t="s">
        <v>2246</v>
      </c>
      <c r="B1046" t="s">
        <v>2247</v>
      </c>
      <c r="C1046" t="s">
        <v>3185</v>
      </c>
      <c r="D1046" t="s">
        <v>46</v>
      </c>
      <c r="E1046">
        <v>2580.3370298999998</v>
      </c>
      <c r="F1046">
        <v>2045.35</v>
      </c>
      <c r="G1046">
        <v>27.0195047299413</v>
      </c>
      <c r="H1046">
        <v>-13.577207784087401</v>
      </c>
      <c r="I1046">
        <v>14.440444384863</v>
      </c>
      <c r="J1046">
        <v>-0.20775694746746301</v>
      </c>
      <c r="K1046">
        <v>2177.0677389022399</v>
      </c>
      <c r="L1046">
        <v>1946.9662792715201</v>
      </c>
      <c r="M1046">
        <v>42.6021852983882</v>
      </c>
      <c r="N1046">
        <v>1.6923574553120699</v>
      </c>
      <c r="O1046">
        <v>29.073263744591401</v>
      </c>
      <c r="P1046">
        <v>63.497202238209397</v>
      </c>
      <c r="Q1046">
        <v>0.14287213251658301</v>
      </c>
    </row>
    <row r="1047" spans="1:17" x14ac:dyDescent="0.3">
      <c r="A1047" t="s">
        <v>2248</v>
      </c>
      <c r="B1047" t="s">
        <v>2249</v>
      </c>
      <c r="C1047" t="s">
        <v>3187</v>
      </c>
      <c r="D1047" t="s">
        <v>1926</v>
      </c>
      <c r="E1047">
        <v>2577.7586156000002</v>
      </c>
      <c r="F1047">
        <v>13.99</v>
      </c>
      <c r="G1047">
        <v>-53.596334546315198</v>
      </c>
      <c r="H1047">
        <v>-8.1953216963189899</v>
      </c>
      <c r="I1047">
        <v>-34.624345032171099</v>
      </c>
      <c r="J1047">
        <v>-1.2192512003410101</v>
      </c>
      <c r="K1047">
        <v>14.9131570284153</v>
      </c>
      <c r="L1047">
        <v>16.6117521415715</v>
      </c>
      <c r="M1047">
        <v>37.576456305963099</v>
      </c>
      <c r="N1047">
        <v>0.77996925523052496</v>
      </c>
      <c r="O1047">
        <v>86.204431736954902</v>
      </c>
      <c r="P1047">
        <v>8.8715953307393107</v>
      </c>
      <c r="Q1047">
        <v>-3.3405764313736E-2</v>
      </c>
    </row>
    <row r="1048" spans="1:17" x14ac:dyDescent="0.3">
      <c r="A1048" t="s">
        <v>2250</v>
      </c>
      <c r="B1048" t="s">
        <v>2251</v>
      </c>
      <c r="C1048" t="s">
        <v>3170</v>
      </c>
      <c r="D1048" t="s">
        <v>24</v>
      </c>
      <c r="E1048">
        <v>2573.8992899999998</v>
      </c>
      <c r="F1048">
        <v>49.94</v>
      </c>
      <c r="G1048">
        <v>-53.3853340013642</v>
      </c>
      <c r="H1048">
        <v>-4.4235159443152199</v>
      </c>
      <c r="I1048">
        <v>-28.103027933730701</v>
      </c>
      <c r="J1048">
        <v>-0.57938894523375095</v>
      </c>
      <c r="K1048">
        <v>51.191326268191702</v>
      </c>
      <c r="L1048">
        <v>59.2481833636784</v>
      </c>
      <c r="M1048">
        <v>48.067047888978898</v>
      </c>
      <c r="N1048">
        <v>0.62840806373608105</v>
      </c>
      <c r="O1048">
        <v>64.997997597116495</v>
      </c>
      <c r="P1048">
        <v>2.1685761047462999</v>
      </c>
    </row>
    <row r="1049" spans="1:17" hidden="1" x14ac:dyDescent="0.3">
      <c r="A1049" t="s">
        <v>2252</v>
      </c>
      <c r="B1049" t="s">
        <v>2253</v>
      </c>
      <c r="C1049" t="s">
        <v>3185</v>
      </c>
      <c r="D1049" t="s">
        <v>438</v>
      </c>
      <c r="E1049">
        <v>2570.8460282999999</v>
      </c>
      <c r="F1049">
        <v>630.1</v>
      </c>
      <c r="G1049">
        <v>-34.523050645797497</v>
      </c>
      <c r="H1049">
        <v>8.3091768183826904</v>
      </c>
      <c r="I1049">
        <v>-18.5801766493312</v>
      </c>
      <c r="J1049">
        <v>-3.8570325606806102</v>
      </c>
      <c r="K1049">
        <v>614.91271948257304</v>
      </c>
      <c r="L1049">
        <v>640.40034344020398</v>
      </c>
      <c r="M1049">
        <v>52.7465059784045</v>
      </c>
      <c r="N1049">
        <v>2.37483550255264</v>
      </c>
      <c r="O1049">
        <v>26.7497222663069</v>
      </c>
      <c r="P1049">
        <v>16.966771858177001</v>
      </c>
      <c r="Q1049">
        <v>2.2593055106000001E-4</v>
      </c>
    </row>
    <row r="1050" spans="1:17" hidden="1" x14ac:dyDescent="0.3">
      <c r="A1050" t="s">
        <v>2254</v>
      </c>
      <c r="B1050" t="s">
        <v>2255</v>
      </c>
      <c r="C1050" t="s">
        <v>3185</v>
      </c>
      <c r="D1050" t="s">
        <v>72</v>
      </c>
      <c r="E1050">
        <v>2570.1406499999998</v>
      </c>
      <c r="F1050">
        <v>939.5</v>
      </c>
      <c r="G1050">
        <v>266.23853206099801</v>
      </c>
      <c r="H1050">
        <v>6.6107775211904203</v>
      </c>
      <c r="I1050">
        <v>-14.4482214970777</v>
      </c>
      <c r="J1050">
        <v>-9.5495568197228096</v>
      </c>
      <c r="K1050">
        <v>1041.4631225533601</v>
      </c>
      <c r="L1050">
        <v>930.99903234243197</v>
      </c>
      <c r="M1050">
        <v>27.664087089152801</v>
      </c>
      <c r="N1050">
        <v>1.43791084308086</v>
      </c>
      <c r="O1050">
        <v>69.026077700904693</v>
      </c>
      <c r="P1050">
        <v>323.57980162308297</v>
      </c>
      <c r="Q1050">
        <v>0.16952724801857899</v>
      </c>
    </row>
    <row r="1051" spans="1:17" hidden="1" x14ac:dyDescent="0.3">
      <c r="A1051" t="s">
        <v>2256</v>
      </c>
      <c r="B1051" t="s">
        <v>2257</v>
      </c>
      <c r="C1051" t="s">
        <v>3185</v>
      </c>
      <c r="D1051" t="s">
        <v>127</v>
      </c>
      <c r="E1051">
        <v>2565.1988593199999</v>
      </c>
      <c r="F1051">
        <v>196.2</v>
      </c>
      <c r="G1051">
        <v>2.0662321316532202</v>
      </c>
      <c r="H1051">
        <v>24.400571594296199</v>
      </c>
      <c r="I1051">
        <v>37.724105344491001</v>
      </c>
      <c r="J1051">
        <v>4.16757461751929</v>
      </c>
      <c r="K1051">
        <v>169.89865633174099</v>
      </c>
      <c r="L1051">
        <v>157.04290439179999</v>
      </c>
      <c r="M1051">
        <v>69.2358237745498</v>
      </c>
      <c r="N1051">
        <v>2.5687477483993302</v>
      </c>
      <c r="O1051">
        <v>6.98267074413865</v>
      </c>
      <c r="P1051">
        <v>70.608695652173907</v>
      </c>
    </row>
    <row r="1052" spans="1:17" hidden="1" x14ac:dyDescent="0.3">
      <c r="A1052" t="s">
        <v>2258</v>
      </c>
      <c r="B1052" t="s">
        <v>2259</v>
      </c>
      <c r="C1052" t="s">
        <v>3185</v>
      </c>
      <c r="D1052" t="s">
        <v>464</v>
      </c>
      <c r="E1052">
        <v>2565.0646827999999</v>
      </c>
      <c r="F1052">
        <v>319.35000000000002</v>
      </c>
      <c r="G1052">
        <v>-7.3881360153587501</v>
      </c>
      <c r="H1052">
        <v>3.1242309017271599</v>
      </c>
      <c r="I1052">
        <v>11.669312161214799</v>
      </c>
      <c r="J1052">
        <v>2.0868735150790498</v>
      </c>
      <c r="K1052">
        <v>309.89350639099501</v>
      </c>
      <c r="L1052">
        <v>284.22836628335801</v>
      </c>
      <c r="M1052">
        <v>51.9768710525342</v>
      </c>
      <c r="N1052">
        <v>0.59417611344529797</v>
      </c>
      <c r="O1052">
        <v>13.3552528573665</v>
      </c>
      <c r="P1052">
        <v>40.775843068106603</v>
      </c>
      <c r="Q1052">
        <v>-6.7633131787115996E-2</v>
      </c>
    </row>
    <row r="1053" spans="1:17" hidden="1" x14ac:dyDescent="0.3">
      <c r="A1053" t="s">
        <v>2260</v>
      </c>
      <c r="B1053" t="s">
        <v>2261</v>
      </c>
      <c r="C1053" t="s">
        <v>3185</v>
      </c>
      <c r="D1053" t="s">
        <v>206</v>
      </c>
      <c r="E1053">
        <v>2561.2318293399999</v>
      </c>
      <c r="F1053">
        <v>2763.8</v>
      </c>
      <c r="G1053">
        <v>-9.1453453047399496</v>
      </c>
      <c r="H1053">
        <v>3.9229814669649699</v>
      </c>
      <c r="I1053">
        <v>3.2960727966334402</v>
      </c>
      <c r="J1053">
        <v>-7.2705567994819704</v>
      </c>
      <c r="K1053">
        <v>2823.9177823640898</v>
      </c>
      <c r="L1053">
        <v>2612.7358131029901</v>
      </c>
      <c r="M1053">
        <v>34.862539020692601</v>
      </c>
      <c r="N1053">
        <v>1.0073095991027099</v>
      </c>
      <c r="O1053">
        <v>9.7691584050944194</v>
      </c>
      <c r="P1053">
        <v>31.6722248689852</v>
      </c>
      <c r="Q1053">
        <v>5.8566978929453999E-2</v>
      </c>
    </row>
    <row r="1054" spans="1:17" hidden="1" x14ac:dyDescent="0.3">
      <c r="A1054" t="s">
        <v>2262</v>
      </c>
      <c r="B1054" t="s">
        <v>2263</v>
      </c>
      <c r="C1054" t="s">
        <v>3185</v>
      </c>
      <c r="D1054" t="s">
        <v>291</v>
      </c>
      <c r="E1054">
        <v>2560.8477553500002</v>
      </c>
      <c r="F1054">
        <v>409.3</v>
      </c>
      <c r="G1054">
        <v>45.724818365650997</v>
      </c>
      <c r="H1054">
        <v>-5.9841415720953899</v>
      </c>
      <c r="I1054">
        <v>7.9227491966162598</v>
      </c>
      <c r="J1054">
        <v>-3.85159021305592E-2</v>
      </c>
      <c r="K1054">
        <v>424.33958450963797</v>
      </c>
      <c r="L1054">
        <v>375.65080229480498</v>
      </c>
      <c r="M1054">
        <v>54.464755938344901</v>
      </c>
      <c r="N1054">
        <v>0.68594336793372501</v>
      </c>
      <c r="O1054">
        <v>32.897630100171</v>
      </c>
      <c r="P1054">
        <v>97.825036249395794</v>
      </c>
      <c r="Q1054">
        <v>9.6167663007241E-2</v>
      </c>
    </row>
    <row r="1055" spans="1:17" x14ac:dyDescent="0.3">
      <c r="A1055" t="s">
        <v>2264</v>
      </c>
      <c r="B1055" t="s">
        <v>2265</v>
      </c>
      <c r="C1055" t="s">
        <v>3179</v>
      </c>
      <c r="D1055" t="s">
        <v>625</v>
      </c>
      <c r="E1055">
        <v>2557.9954271199999</v>
      </c>
      <c r="F1055">
        <v>185.41</v>
      </c>
      <c r="G1055">
        <v>-50.001284178607797</v>
      </c>
      <c r="H1055">
        <v>14.405301501643301</v>
      </c>
      <c r="I1055">
        <v>-11.619446379985</v>
      </c>
      <c r="J1055">
        <v>-4.3206342539012601</v>
      </c>
      <c r="K1055">
        <v>172.802722613074</v>
      </c>
      <c r="L1055">
        <v>206.994613252325</v>
      </c>
      <c r="M1055">
        <v>53.555033254173303</v>
      </c>
      <c r="N1055">
        <v>1.6192948263362299</v>
      </c>
      <c r="O1055">
        <v>68.275713284073106</v>
      </c>
      <c r="P1055">
        <v>28.8285158421345</v>
      </c>
    </row>
    <row r="1056" spans="1:17" hidden="1" x14ac:dyDescent="0.3">
      <c r="A1056" t="s">
        <v>2266</v>
      </c>
      <c r="B1056" t="s">
        <v>2267</v>
      </c>
      <c r="C1056" t="s">
        <v>3185</v>
      </c>
      <c r="D1056" t="s">
        <v>1959</v>
      </c>
      <c r="E1056">
        <v>2528.4894789</v>
      </c>
      <c r="F1056">
        <v>628.79999999999995</v>
      </c>
      <c r="G1056">
        <v>1786.40825031595</v>
      </c>
      <c r="H1056">
        <v>-8.7300905933893596</v>
      </c>
      <c r="I1056">
        <v>83.446025882920296</v>
      </c>
      <c r="J1056">
        <v>-1.4685670186223601</v>
      </c>
      <c r="K1056">
        <v>659.56072319775603</v>
      </c>
      <c r="L1056">
        <v>449.68327222393202</v>
      </c>
      <c r="M1056">
        <v>34.022956815073897</v>
      </c>
      <c r="N1056">
        <v>0.43936025438915599</v>
      </c>
      <c r="O1056">
        <v>50.874681933842197</v>
      </c>
    </row>
    <row r="1057" spans="1:17" hidden="1" x14ac:dyDescent="0.3">
      <c r="A1057" t="s">
        <v>2268</v>
      </c>
      <c r="B1057" t="s">
        <v>2269</v>
      </c>
      <c r="C1057" t="s">
        <v>3185</v>
      </c>
      <c r="D1057" t="s">
        <v>438</v>
      </c>
      <c r="E1057">
        <v>2525.625496875</v>
      </c>
      <c r="F1057">
        <v>16.14</v>
      </c>
      <c r="G1057">
        <v>5.3322119709901097</v>
      </c>
      <c r="H1057">
        <v>49.7239817460758</v>
      </c>
      <c r="I1057">
        <v>11.3298844982577</v>
      </c>
      <c r="J1057">
        <v>-2.4055846391262201</v>
      </c>
      <c r="K1057">
        <v>12.224073302347101</v>
      </c>
      <c r="L1057">
        <v>12.176276303981901</v>
      </c>
      <c r="M1057">
        <v>73.095863355116904</v>
      </c>
      <c r="N1057">
        <v>3.7306355616001898</v>
      </c>
      <c r="O1057">
        <v>8.7360594795539104</v>
      </c>
      <c r="P1057">
        <v>63.030303030303003</v>
      </c>
      <c r="Q1057">
        <v>0.12514436898706899</v>
      </c>
    </row>
    <row r="1058" spans="1:17" hidden="1" x14ac:dyDescent="0.3">
      <c r="A1058" t="s">
        <v>2270</v>
      </c>
      <c r="B1058" t="s">
        <v>2271</v>
      </c>
      <c r="C1058" t="s">
        <v>3185</v>
      </c>
      <c r="D1058" t="s">
        <v>438</v>
      </c>
      <c r="E1058">
        <v>2523.0539523000002</v>
      </c>
      <c r="F1058">
        <v>392</v>
      </c>
      <c r="G1058">
        <v>107.069360779002</v>
      </c>
      <c r="H1058">
        <v>-15.0547321271579</v>
      </c>
      <c r="I1058">
        <v>-4.2887825014507897</v>
      </c>
      <c r="J1058">
        <v>-2.59569456430423</v>
      </c>
      <c r="K1058">
        <v>419.443908632481</v>
      </c>
      <c r="L1058">
        <v>370.42788037446502</v>
      </c>
      <c r="M1058">
        <v>30.482205644702699</v>
      </c>
      <c r="N1058">
        <v>0.48818886321670202</v>
      </c>
      <c r="O1058">
        <v>31.0459183673469</v>
      </c>
      <c r="P1058">
        <v>136.57211828605901</v>
      </c>
      <c r="Q1058">
        <v>0.12919271375033201</v>
      </c>
    </row>
    <row r="1059" spans="1:17" hidden="1" x14ac:dyDescent="0.3">
      <c r="A1059" t="s">
        <v>2272</v>
      </c>
      <c r="B1059" t="s">
        <v>2273</v>
      </c>
      <c r="C1059" t="s">
        <v>3185</v>
      </c>
      <c r="D1059" t="s">
        <v>464</v>
      </c>
      <c r="E1059">
        <v>2522.9354669999998</v>
      </c>
      <c r="F1059">
        <v>976.85</v>
      </c>
      <c r="G1059">
        <v>60.836620691552099</v>
      </c>
      <c r="H1059">
        <v>7.9120980157518801</v>
      </c>
      <c r="I1059">
        <v>57.6201555310138</v>
      </c>
      <c r="J1059">
        <v>-11.619075951642399</v>
      </c>
      <c r="K1059">
        <v>882.80214057907403</v>
      </c>
      <c r="L1059">
        <v>707.22832113779896</v>
      </c>
      <c r="M1059">
        <v>59.769406909021903</v>
      </c>
      <c r="N1059">
        <v>0.92734207802338497</v>
      </c>
      <c r="O1059">
        <v>15.9952909863336</v>
      </c>
      <c r="P1059">
        <v>101.39160911246201</v>
      </c>
      <c r="Q1059">
        <v>0.126116403686553</v>
      </c>
    </row>
    <row r="1060" spans="1:17" hidden="1" x14ac:dyDescent="0.3">
      <c r="A1060" t="s">
        <v>2274</v>
      </c>
      <c r="B1060" t="s">
        <v>2275</v>
      </c>
      <c r="C1060" t="s">
        <v>3185</v>
      </c>
      <c r="D1060" t="s">
        <v>206</v>
      </c>
      <c r="E1060">
        <v>2521.2090184049998</v>
      </c>
      <c r="F1060">
        <v>260.83999999999997</v>
      </c>
      <c r="G1060">
        <v>-29.689121846529101</v>
      </c>
      <c r="H1060">
        <v>41.175681403913103</v>
      </c>
      <c r="I1060">
        <v>14.7715594733325</v>
      </c>
      <c r="J1060">
        <v>0.88688721981061103</v>
      </c>
      <c r="K1060">
        <v>226.01755780081501</v>
      </c>
      <c r="L1060">
        <v>212.991607125065</v>
      </c>
      <c r="M1060">
        <v>61.157565568850998</v>
      </c>
      <c r="N1060">
        <v>1.06067677639194</v>
      </c>
      <c r="O1060">
        <v>12.1760466186167</v>
      </c>
      <c r="P1060">
        <v>51.080220098464999</v>
      </c>
      <c r="Q1060">
        <v>0.103305474709477</v>
      </c>
    </row>
    <row r="1061" spans="1:17" hidden="1" x14ac:dyDescent="0.3">
      <c r="A1061" t="s">
        <v>2276</v>
      </c>
      <c r="B1061" t="s">
        <v>2277</v>
      </c>
      <c r="C1061" t="s">
        <v>3185</v>
      </c>
      <c r="D1061" t="s">
        <v>2278</v>
      </c>
      <c r="E1061">
        <v>2510.7361427199999</v>
      </c>
      <c r="F1061">
        <v>507</v>
      </c>
      <c r="G1061">
        <v>94.008573250984</v>
      </c>
      <c r="H1061">
        <v>-5.4916693615987002</v>
      </c>
      <c r="I1061">
        <v>44.476998920586198</v>
      </c>
      <c r="J1061">
        <v>-3.46079296966496</v>
      </c>
      <c r="K1061">
        <v>507.47199268419001</v>
      </c>
      <c r="L1061">
        <v>430.74232877779298</v>
      </c>
      <c r="M1061">
        <v>51.9298344378198</v>
      </c>
      <c r="N1061">
        <v>1.6607305609109699</v>
      </c>
      <c r="O1061">
        <v>21.893491124260301</v>
      </c>
      <c r="P1061">
        <v>146.715328467153</v>
      </c>
    </row>
    <row r="1062" spans="1:17" hidden="1" x14ac:dyDescent="0.3">
      <c r="A1062" t="s">
        <v>2279</v>
      </c>
      <c r="B1062" t="s">
        <v>2280</v>
      </c>
      <c r="C1062" t="s">
        <v>3185</v>
      </c>
      <c r="D1062" t="s">
        <v>535</v>
      </c>
      <c r="E1062">
        <v>2508.996477015</v>
      </c>
      <c r="F1062">
        <v>723.15</v>
      </c>
      <c r="G1062">
        <v>30.444441755033498</v>
      </c>
      <c r="H1062">
        <v>2.24391756799699</v>
      </c>
      <c r="I1062">
        <v>67.424483611112393</v>
      </c>
      <c r="J1062">
        <v>5.3393694893141497</v>
      </c>
      <c r="K1062">
        <v>718.288994033069</v>
      </c>
      <c r="L1062">
        <v>618.75118469194194</v>
      </c>
      <c r="M1062">
        <v>65.823146854563504</v>
      </c>
      <c r="N1062">
        <v>0.95832678841084495</v>
      </c>
      <c r="O1062">
        <v>29.710295236119698</v>
      </c>
      <c r="P1062">
        <v>87.831168831168796</v>
      </c>
      <c r="Q1062">
        <v>0.16297146091179299</v>
      </c>
    </row>
    <row r="1063" spans="1:17" hidden="1" x14ac:dyDescent="0.3">
      <c r="A1063" t="s">
        <v>2281</v>
      </c>
      <c r="B1063" t="s">
        <v>2282</v>
      </c>
      <c r="C1063" t="s">
        <v>3185</v>
      </c>
      <c r="D1063" t="s">
        <v>1211</v>
      </c>
      <c r="E1063">
        <v>2505.6881370799902</v>
      </c>
      <c r="F1063">
        <v>880.3</v>
      </c>
      <c r="G1063">
        <v>17.778445950916201</v>
      </c>
      <c r="H1063">
        <v>5.6260104355690697</v>
      </c>
      <c r="I1063">
        <v>-22.1541731120946</v>
      </c>
      <c r="J1063">
        <v>-0.209953706354297</v>
      </c>
      <c r="K1063">
        <v>852.09754789139902</v>
      </c>
      <c r="L1063">
        <v>841.36721129268506</v>
      </c>
      <c r="M1063">
        <v>53.981431298541402</v>
      </c>
      <c r="N1063">
        <v>0.61457108686065498</v>
      </c>
      <c r="O1063">
        <v>30.7452004998296</v>
      </c>
      <c r="P1063">
        <v>48.436050923193598</v>
      </c>
      <c r="Q1063">
        <v>2.3047784827614E-2</v>
      </c>
    </row>
    <row r="1064" spans="1:17" hidden="1" x14ac:dyDescent="0.3">
      <c r="A1064" t="s">
        <v>2283</v>
      </c>
      <c r="B1064" t="s">
        <v>2284</v>
      </c>
      <c r="C1064" t="s">
        <v>3185</v>
      </c>
      <c r="D1064" t="s">
        <v>258</v>
      </c>
      <c r="E1064">
        <v>2501.6449121999999</v>
      </c>
      <c r="F1064">
        <v>3880.3</v>
      </c>
      <c r="G1064">
        <v>2048.1277984058302</v>
      </c>
      <c r="H1064">
        <v>5.8486414415713801</v>
      </c>
      <c r="I1064">
        <v>308.88768407324397</v>
      </c>
      <c r="J1064">
        <v>12.6987897791692</v>
      </c>
      <c r="K1064">
        <v>3470.4169107003599</v>
      </c>
      <c r="L1064">
        <v>1994.2231485674399</v>
      </c>
      <c r="M1064">
        <v>72.872911763869496</v>
      </c>
      <c r="N1064">
        <v>0.77812578466743298</v>
      </c>
      <c r="O1064">
        <v>7.5947735999793702</v>
      </c>
      <c r="P1064">
        <v>2196.0355029585799</v>
      </c>
    </row>
    <row r="1065" spans="1:17" hidden="1" x14ac:dyDescent="0.3">
      <c r="A1065" t="s">
        <v>2285</v>
      </c>
      <c r="B1065" t="s">
        <v>2286</v>
      </c>
      <c r="C1065" t="s">
        <v>3185</v>
      </c>
      <c r="D1065" t="s">
        <v>467</v>
      </c>
      <c r="E1065">
        <v>2495.9658534800001</v>
      </c>
      <c r="F1065">
        <v>414.35</v>
      </c>
      <c r="G1065">
        <v>1.9986930420063</v>
      </c>
      <c r="H1065">
        <v>1.58058153847964</v>
      </c>
      <c r="I1065">
        <v>12.825111337061299</v>
      </c>
      <c r="J1065">
        <v>-1.74546723878153</v>
      </c>
      <c r="K1065">
        <v>406.83655694121802</v>
      </c>
      <c r="L1065">
        <v>369.009813005007</v>
      </c>
      <c r="M1065">
        <v>49.914320022420597</v>
      </c>
      <c r="N1065">
        <v>0.45005658980680002</v>
      </c>
      <c r="O1065">
        <v>9.2071919874502104</v>
      </c>
      <c r="P1065">
        <v>42.388316151202702</v>
      </c>
      <c r="Q1065">
        <v>2.7882828042019001E-2</v>
      </c>
    </row>
    <row r="1066" spans="1:17" x14ac:dyDescent="0.3">
      <c r="A1066" t="s">
        <v>2287</v>
      </c>
      <c r="B1066" t="s">
        <v>2288</v>
      </c>
      <c r="C1066" t="s">
        <v>3184</v>
      </c>
      <c r="D1066" t="s">
        <v>383</v>
      </c>
      <c r="E1066">
        <v>2495.8235453759999</v>
      </c>
      <c r="F1066">
        <v>215.73</v>
      </c>
      <c r="G1066">
        <v>-51.384155212822002</v>
      </c>
      <c r="H1066">
        <v>-0.233416934414233</v>
      </c>
      <c r="I1066">
        <v>-16.367679239591201</v>
      </c>
      <c r="J1066">
        <v>-2.6585171581402198</v>
      </c>
      <c r="K1066">
        <v>219.16224637979201</v>
      </c>
      <c r="L1066">
        <v>249.21038377412901</v>
      </c>
      <c r="M1066">
        <v>46.330918743804602</v>
      </c>
      <c r="N1066">
        <v>0.73785672632416099</v>
      </c>
      <c r="O1066">
        <v>100.13442729337601</v>
      </c>
      <c r="P1066">
        <v>12.652741514360301</v>
      </c>
      <c r="Q1066">
        <v>-4.1684456071730998E-2</v>
      </c>
    </row>
    <row r="1067" spans="1:17" x14ac:dyDescent="0.3">
      <c r="A1067" t="s">
        <v>2289</v>
      </c>
      <c r="B1067" t="s">
        <v>2290</v>
      </c>
      <c r="C1067" t="s">
        <v>3172</v>
      </c>
      <c r="D1067" t="s">
        <v>372</v>
      </c>
      <c r="E1067">
        <v>2492.3311452900002</v>
      </c>
      <c r="F1067">
        <v>50.52</v>
      </c>
      <c r="G1067">
        <v>-62.118572910014898</v>
      </c>
      <c r="H1067">
        <v>-1.84125526876818</v>
      </c>
      <c r="I1067">
        <v>-16.586475795859801</v>
      </c>
      <c r="J1067">
        <v>-3.3369905502506199</v>
      </c>
      <c r="K1067">
        <v>51.656956531556503</v>
      </c>
      <c r="L1067">
        <v>58.308268476958403</v>
      </c>
      <c r="M1067">
        <v>40.129979996162703</v>
      </c>
      <c r="N1067">
        <v>1.3015006568443801</v>
      </c>
      <c r="O1067">
        <v>66.369754552652395</v>
      </c>
      <c r="P1067">
        <v>5.2499999999999902</v>
      </c>
    </row>
    <row r="1068" spans="1:17" hidden="1" x14ac:dyDescent="0.3">
      <c r="A1068" t="s">
        <v>2291</v>
      </c>
      <c r="B1068" t="s">
        <v>2292</v>
      </c>
      <c r="C1068" t="s">
        <v>3185</v>
      </c>
      <c r="D1068" t="s">
        <v>54</v>
      </c>
      <c r="E1068">
        <v>2479.5608327999998</v>
      </c>
      <c r="F1068">
        <v>269.39999999999998</v>
      </c>
      <c r="G1068">
        <v>31.921696059100299</v>
      </c>
      <c r="H1068">
        <v>1.33033962790348</v>
      </c>
      <c r="I1068">
        <v>8.8033577005711692</v>
      </c>
      <c r="J1068">
        <v>9.1158755960796096</v>
      </c>
      <c r="K1068">
        <v>244.82403377141</v>
      </c>
      <c r="L1068">
        <v>218.174505966662</v>
      </c>
      <c r="M1068">
        <v>65.940378891235994</v>
      </c>
      <c r="N1068">
        <v>2.2683671304161899</v>
      </c>
      <c r="O1068">
        <v>5.4194506310319301</v>
      </c>
      <c r="P1068">
        <v>89.7183098591549</v>
      </c>
      <c r="Q1068">
        <v>0.10271174649003</v>
      </c>
    </row>
    <row r="1069" spans="1:17" hidden="1" x14ac:dyDescent="0.3">
      <c r="A1069" t="s">
        <v>2293</v>
      </c>
      <c r="B1069" t="s">
        <v>2294</v>
      </c>
      <c r="C1069" t="s">
        <v>3185</v>
      </c>
      <c r="D1069" t="s">
        <v>206</v>
      </c>
      <c r="E1069">
        <v>2473.9608211</v>
      </c>
      <c r="F1069">
        <v>447.75</v>
      </c>
      <c r="G1069">
        <v>-3.7402460061551301</v>
      </c>
      <c r="H1069">
        <v>-4.7427822251377201</v>
      </c>
      <c r="I1069">
        <v>15.281007804723201</v>
      </c>
      <c r="J1069">
        <v>1.3129223141074</v>
      </c>
      <c r="K1069">
        <v>435.35258629239797</v>
      </c>
      <c r="L1069">
        <v>399.34485305368901</v>
      </c>
      <c r="M1069">
        <v>59.611453488168202</v>
      </c>
      <c r="N1069">
        <v>0.50068055910629805</v>
      </c>
      <c r="O1069">
        <v>9.2127303182579503</v>
      </c>
      <c r="P1069">
        <v>43.028270244369899</v>
      </c>
      <c r="Q1069">
        <v>3.2601193813473997E-2</v>
      </c>
    </row>
    <row r="1070" spans="1:17" hidden="1" x14ac:dyDescent="0.3">
      <c r="A1070" t="s">
        <v>2295</v>
      </c>
      <c r="B1070" t="s">
        <v>2296</v>
      </c>
      <c r="C1070" t="s">
        <v>3185</v>
      </c>
      <c r="D1070" t="s">
        <v>258</v>
      </c>
      <c r="E1070">
        <v>2472.3481825280001</v>
      </c>
      <c r="F1070">
        <v>241.36</v>
      </c>
      <c r="G1070">
        <v>-10.820170728506</v>
      </c>
      <c r="H1070">
        <v>17.2465830655857</v>
      </c>
      <c r="I1070">
        <v>-0.36878491619496501</v>
      </c>
      <c r="J1070">
        <v>21.060561250147501</v>
      </c>
      <c r="M1070">
        <v>72.207735439920498</v>
      </c>
      <c r="O1070">
        <v>9.3760357971494699</v>
      </c>
      <c r="P1070">
        <v>29.0005344735435</v>
      </c>
    </row>
    <row r="1071" spans="1:17" hidden="1" x14ac:dyDescent="0.3">
      <c r="A1071" t="s">
        <v>2297</v>
      </c>
      <c r="B1071" t="s">
        <v>2298</v>
      </c>
      <c r="C1071" t="s">
        <v>3185</v>
      </c>
      <c r="D1071" t="s">
        <v>2299</v>
      </c>
      <c r="E1071">
        <v>2470.7199999999998</v>
      </c>
      <c r="F1071">
        <v>867.55</v>
      </c>
      <c r="G1071">
        <v>55.067508651258102</v>
      </c>
      <c r="H1071">
        <v>-8.5516965043066993</v>
      </c>
      <c r="I1071">
        <v>15.4066089149617</v>
      </c>
      <c r="J1071">
        <v>-3.7658574173125099</v>
      </c>
      <c r="K1071">
        <v>981.14533608287104</v>
      </c>
      <c r="L1071">
        <v>865.11641629827704</v>
      </c>
      <c r="M1071">
        <v>47.078172692841399</v>
      </c>
      <c r="N1071">
        <v>0.47131221779969101</v>
      </c>
      <c r="O1071">
        <v>68.053714483315105</v>
      </c>
      <c r="P1071">
        <v>103.602440741609</v>
      </c>
      <c r="Q1071">
        <v>8.2870427798418994E-2</v>
      </c>
    </row>
    <row r="1072" spans="1:17" x14ac:dyDescent="0.3">
      <c r="A1072" t="s">
        <v>2300</v>
      </c>
      <c r="B1072" t="s">
        <v>2301</v>
      </c>
      <c r="C1072" t="s">
        <v>3187</v>
      </c>
      <c r="D1072" t="s">
        <v>1926</v>
      </c>
      <c r="E1072">
        <v>2467.7403708639999</v>
      </c>
      <c r="F1072">
        <v>55.59</v>
      </c>
      <c r="G1072">
        <v>-12.3764032748375</v>
      </c>
      <c r="H1072">
        <v>-1.9432208559828601</v>
      </c>
      <c r="I1072">
        <v>-4.8512008455122801</v>
      </c>
      <c r="J1072">
        <v>0.39754652123254702</v>
      </c>
      <c r="K1072">
        <v>52.558322561666003</v>
      </c>
      <c r="L1072">
        <v>51.854689973084099</v>
      </c>
      <c r="M1072">
        <v>52.182965590140903</v>
      </c>
      <c r="N1072">
        <v>0.87242522417594004</v>
      </c>
      <c r="O1072">
        <v>24.842597589494499</v>
      </c>
      <c r="P1072">
        <v>30.954063604240201</v>
      </c>
      <c r="Q1072">
        <v>-1.4575204268471999E-2</v>
      </c>
    </row>
    <row r="1073" spans="1:17" hidden="1" x14ac:dyDescent="0.3">
      <c r="A1073" t="s">
        <v>2302</v>
      </c>
      <c r="B1073" t="s">
        <v>2303</v>
      </c>
      <c r="C1073" t="s">
        <v>3185</v>
      </c>
      <c r="D1073" t="s">
        <v>54</v>
      </c>
      <c r="E1073">
        <v>2458.3953353400002</v>
      </c>
      <c r="F1073">
        <v>1739.8</v>
      </c>
      <c r="G1073">
        <v>23.4308917403782</v>
      </c>
      <c r="H1073">
        <v>4.6555492683690698</v>
      </c>
      <c r="I1073">
        <v>0.72831587080681004</v>
      </c>
      <c r="J1073">
        <v>1.5165079353222799</v>
      </c>
      <c r="K1073">
        <v>1609.48342989395</v>
      </c>
      <c r="L1073">
        <v>1481.3411906771901</v>
      </c>
      <c r="M1073">
        <v>57.174731291878601</v>
      </c>
      <c r="N1073">
        <v>1.0937013984249</v>
      </c>
      <c r="O1073">
        <v>8.8602138176802008</v>
      </c>
      <c r="P1073">
        <v>57.991282237558998</v>
      </c>
      <c r="Q1073">
        <v>9.6244221046195996E-2</v>
      </c>
    </row>
    <row r="1074" spans="1:17" x14ac:dyDescent="0.3">
      <c r="A1074" t="s">
        <v>2304</v>
      </c>
      <c r="B1074" t="s">
        <v>2305</v>
      </c>
      <c r="C1074" t="s">
        <v>3176</v>
      </c>
      <c r="D1074" t="s">
        <v>1551</v>
      </c>
      <c r="E1074">
        <v>2451.7495812000002</v>
      </c>
      <c r="F1074">
        <v>599.65</v>
      </c>
      <c r="G1074">
        <v>-49.282257637995002</v>
      </c>
      <c r="H1074">
        <v>0.92052800357503495</v>
      </c>
      <c r="I1074">
        <v>-32.313472173548497</v>
      </c>
      <c r="J1074">
        <v>-0.95248488099324602</v>
      </c>
      <c r="K1074">
        <v>616.94709875310195</v>
      </c>
      <c r="L1074">
        <v>683.70150162452899</v>
      </c>
      <c r="M1074">
        <v>52.827777301406101</v>
      </c>
      <c r="N1074">
        <v>0.73027126907456696</v>
      </c>
      <c r="O1074">
        <v>50.921370799633102</v>
      </c>
      <c r="P1074">
        <v>10.800073909829999</v>
      </c>
    </row>
    <row r="1075" spans="1:17" hidden="1" x14ac:dyDescent="0.3">
      <c r="A1075" t="s">
        <v>2306</v>
      </c>
      <c r="B1075" t="s">
        <v>2307</v>
      </c>
      <c r="C1075" t="s">
        <v>3185</v>
      </c>
      <c r="D1075" t="s">
        <v>1513</v>
      </c>
      <c r="E1075">
        <v>2450.5774601399999</v>
      </c>
      <c r="F1075">
        <v>185.93</v>
      </c>
      <c r="G1075">
        <v>18.422046337565501</v>
      </c>
      <c r="H1075">
        <v>60.7668006934421</v>
      </c>
      <c r="I1075">
        <v>59.8169787709951</v>
      </c>
      <c r="J1075">
        <v>-6.1918309048923996</v>
      </c>
      <c r="K1075">
        <v>145.393152487533</v>
      </c>
      <c r="L1075">
        <v>120.399054841349</v>
      </c>
      <c r="M1075">
        <v>58.8322155788834</v>
      </c>
      <c r="N1075">
        <v>1.31430613998477</v>
      </c>
      <c r="O1075">
        <v>9.6649276609476598</v>
      </c>
      <c r="P1075">
        <v>105.33406957482001</v>
      </c>
      <c r="Q1075">
        <v>8.5075565111530999E-2</v>
      </c>
    </row>
    <row r="1076" spans="1:17" x14ac:dyDescent="0.3">
      <c r="A1076" t="s">
        <v>2308</v>
      </c>
      <c r="B1076" t="s">
        <v>2309</v>
      </c>
      <c r="C1076" t="s">
        <v>3179</v>
      </c>
      <c r="D1076" t="s">
        <v>493</v>
      </c>
      <c r="E1076">
        <v>2448.5059104299999</v>
      </c>
      <c r="F1076">
        <v>615.15</v>
      </c>
      <c r="G1076">
        <v>-41.821832612534699</v>
      </c>
      <c r="H1076">
        <v>3.6953974941693901</v>
      </c>
      <c r="I1076">
        <v>-0.33074687245957701</v>
      </c>
      <c r="J1076">
        <v>-4.7893198811708801</v>
      </c>
      <c r="K1076">
        <v>601.14161807538801</v>
      </c>
      <c r="L1076">
        <v>599.78978488545397</v>
      </c>
      <c r="M1076">
        <v>49.408561492267999</v>
      </c>
      <c r="N1076">
        <v>0.478341729067076</v>
      </c>
      <c r="O1076">
        <v>28.7003169958546</v>
      </c>
      <c r="P1076">
        <v>33.423706756317003</v>
      </c>
      <c r="Q1076">
        <v>-9.5594173049286996E-2</v>
      </c>
    </row>
    <row r="1077" spans="1:17" hidden="1" x14ac:dyDescent="0.3">
      <c r="A1077" t="s">
        <v>2310</v>
      </c>
      <c r="B1077" t="s">
        <v>2311</v>
      </c>
      <c r="C1077" t="s">
        <v>3185</v>
      </c>
      <c r="D1077" t="s">
        <v>2312</v>
      </c>
      <c r="E1077">
        <v>2441.5</v>
      </c>
      <c r="F1077">
        <v>481.1</v>
      </c>
      <c r="G1077">
        <v>103.385501487067</v>
      </c>
      <c r="H1077">
        <v>-9.6197762043469801</v>
      </c>
      <c r="I1077">
        <v>113.83688729937801</v>
      </c>
      <c r="J1077">
        <v>0.13694107196036301</v>
      </c>
      <c r="K1077">
        <v>511.280855586325</v>
      </c>
      <c r="M1077">
        <v>51.453272282928602</v>
      </c>
      <c r="N1077">
        <v>0.59770875985538097</v>
      </c>
      <c r="O1077">
        <v>48.981500727499402</v>
      </c>
      <c r="P1077">
        <v>140.55000000000001</v>
      </c>
    </row>
    <row r="1078" spans="1:17" hidden="1" x14ac:dyDescent="0.3">
      <c r="A1078" t="s">
        <v>2313</v>
      </c>
      <c r="B1078" t="s">
        <v>2314</v>
      </c>
      <c r="C1078" t="s">
        <v>3185</v>
      </c>
      <c r="D1078" t="s">
        <v>95</v>
      </c>
      <c r="E1078">
        <v>2439.4488317999999</v>
      </c>
      <c r="F1078">
        <v>27.66</v>
      </c>
      <c r="G1078">
        <v>92.020592298816098</v>
      </c>
      <c r="H1078">
        <v>8.2112409287310193</v>
      </c>
      <c r="I1078">
        <v>8.5554361334149895</v>
      </c>
      <c r="J1078">
        <v>1.5776552741727401</v>
      </c>
      <c r="K1078">
        <v>27.323075678385798</v>
      </c>
      <c r="L1078">
        <v>23.959022563821499</v>
      </c>
      <c r="M1078">
        <v>53.010411094771499</v>
      </c>
      <c r="N1078">
        <v>0.71478434728136198</v>
      </c>
      <c r="O1078">
        <v>21.294287780187901</v>
      </c>
      <c r="P1078">
        <v>157.40563328559301</v>
      </c>
      <c r="Q1078">
        <v>6.8898693050684995E-2</v>
      </c>
    </row>
    <row r="1079" spans="1:17" hidden="1" x14ac:dyDescent="0.3">
      <c r="A1079" t="s">
        <v>2315</v>
      </c>
      <c r="B1079" t="s">
        <v>2316</v>
      </c>
      <c r="C1079" t="s">
        <v>3185</v>
      </c>
      <c r="D1079" t="s">
        <v>135</v>
      </c>
      <c r="E1079">
        <v>2436.5689418749998</v>
      </c>
      <c r="F1079">
        <v>679.85</v>
      </c>
      <c r="G1079">
        <v>72.581986515794298</v>
      </c>
      <c r="H1079">
        <v>-3.1925410220054702</v>
      </c>
      <c r="I1079">
        <v>-10.0238402090768</v>
      </c>
      <c r="J1079">
        <v>-2.16395804018866</v>
      </c>
      <c r="K1079">
        <v>683.76352596970401</v>
      </c>
      <c r="L1079">
        <v>614.28156882153598</v>
      </c>
      <c r="M1079">
        <v>51.788320755901701</v>
      </c>
      <c r="N1079">
        <v>0.57074296518020196</v>
      </c>
      <c r="O1079">
        <v>20.438018497161199</v>
      </c>
      <c r="P1079">
        <v>109.422209216613</v>
      </c>
      <c r="Q1079">
        <v>7.7179612206873E-2</v>
      </c>
    </row>
    <row r="1080" spans="1:17" hidden="1" x14ac:dyDescent="0.3">
      <c r="A1080" t="s">
        <v>2317</v>
      </c>
      <c r="B1080" t="s">
        <v>2318</v>
      </c>
      <c r="C1080" t="s">
        <v>3185</v>
      </c>
      <c r="D1080" t="s">
        <v>995</v>
      </c>
      <c r="E1080">
        <v>2432.4372735000002</v>
      </c>
      <c r="F1080">
        <v>688.6</v>
      </c>
      <c r="G1080">
        <v>87.149614241906306</v>
      </c>
      <c r="H1080">
        <v>26.8013516237076</v>
      </c>
      <c r="I1080">
        <v>130.05693242466</v>
      </c>
      <c r="J1080">
        <v>4.7451855222820498</v>
      </c>
      <c r="K1080">
        <v>591.75778271471199</v>
      </c>
      <c r="L1080">
        <v>448.63568433671497</v>
      </c>
      <c r="M1080">
        <v>68.726572014898196</v>
      </c>
      <c r="N1080">
        <v>0.88364460806509904</v>
      </c>
      <c r="O1080">
        <v>5.8379320360150997</v>
      </c>
      <c r="P1080">
        <v>169.933359466875</v>
      </c>
      <c r="Q1080">
        <v>0.16641803946901301</v>
      </c>
    </row>
    <row r="1081" spans="1:17" hidden="1" x14ac:dyDescent="0.3">
      <c r="A1081" t="s">
        <v>2319</v>
      </c>
      <c r="B1081" t="s">
        <v>2320</v>
      </c>
      <c r="C1081" t="s">
        <v>3185</v>
      </c>
      <c r="D1081" t="s">
        <v>998</v>
      </c>
      <c r="E1081">
        <v>2430.9750439999998</v>
      </c>
      <c r="F1081">
        <v>365</v>
      </c>
      <c r="G1081">
        <v>324.88108358598402</v>
      </c>
      <c r="H1081">
        <v>-5.3415061577412999</v>
      </c>
      <c r="I1081">
        <v>136.06713291962501</v>
      </c>
      <c r="J1081">
        <v>-7.6975472418021003</v>
      </c>
      <c r="K1081">
        <v>358.36729322785197</v>
      </c>
      <c r="L1081">
        <v>244.40191501095899</v>
      </c>
      <c r="M1081">
        <v>27.708911468099299</v>
      </c>
      <c r="N1081">
        <v>0.67395829941850904</v>
      </c>
      <c r="O1081">
        <v>19.2191780821917</v>
      </c>
      <c r="Q1081">
        <v>0.17316218747177101</v>
      </c>
    </row>
    <row r="1082" spans="1:17" hidden="1" x14ac:dyDescent="0.3">
      <c r="A1082" t="s">
        <v>2321</v>
      </c>
      <c r="B1082" t="s">
        <v>2322</v>
      </c>
      <c r="C1082" t="s">
        <v>3185</v>
      </c>
      <c r="D1082" t="s">
        <v>320</v>
      </c>
      <c r="E1082">
        <v>2418.07614195</v>
      </c>
      <c r="F1082">
        <v>919.2</v>
      </c>
      <c r="G1082">
        <v>76.534487814271301</v>
      </c>
      <c r="H1082">
        <v>-15.166387472976799</v>
      </c>
      <c r="I1082">
        <v>77.891470595188693</v>
      </c>
      <c r="J1082">
        <v>-5.6911954304937904</v>
      </c>
      <c r="K1082">
        <v>958.376547644222</v>
      </c>
      <c r="L1082">
        <v>755.88133822929001</v>
      </c>
      <c r="M1082">
        <v>33.577354536337602</v>
      </c>
      <c r="N1082">
        <v>0.74139081256705397</v>
      </c>
      <c r="O1082">
        <v>32.180156657963401</v>
      </c>
      <c r="P1082">
        <v>128.65671641790999</v>
      </c>
      <c r="Q1082">
        <v>0.150324656118341</v>
      </c>
    </row>
    <row r="1083" spans="1:17" hidden="1" x14ac:dyDescent="0.3">
      <c r="A1083" t="s">
        <v>2323</v>
      </c>
      <c r="B1083" t="s">
        <v>2324</v>
      </c>
      <c r="C1083" t="s">
        <v>3185</v>
      </c>
      <c r="D1083" t="s">
        <v>206</v>
      </c>
      <c r="E1083">
        <v>2416.0215687999998</v>
      </c>
      <c r="F1083">
        <v>1460.8</v>
      </c>
      <c r="G1083">
        <v>41.429851492515503</v>
      </c>
      <c r="H1083">
        <v>11.558843127505201</v>
      </c>
      <c r="I1083">
        <v>64.676366208512803</v>
      </c>
      <c r="J1083">
        <v>2.3925719203567</v>
      </c>
      <c r="K1083">
        <v>1349.7036596584101</v>
      </c>
      <c r="L1083">
        <v>1112.5609202304599</v>
      </c>
      <c r="M1083">
        <v>61.127135166758997</v>
      </c>
      <c r="N1083">
        <v>0.98804322140712797</v>
      </c>
      <c r="O1083">
        <v>5.5517524644030702</v>
      </c>
      <c r="P1083">
        <v>88.356650119270199</v>
      </c>
      <c r="Q1083">
        <v>5.6299780762932003E-2</v>
      </c>
    </row>
    <row r="1084" spans="1:17" hidden="1" x14ac:dyDescent="0.3">
      <c r="A1084" t="s">
        <v>2325</v>
      </c>
      <c r="B1084" t="s">
        <v>2326</v>
      </c>
      <c r="C1084" t="s">
        <v>3185</v>
      </c>
      <c r="D1084" t="s">
        <v>54</v>
      </c>
      <c r="E1084">
        <v>2406.4</v>
      </c>
      <c r="F1084">
        <v>25.6</v>
      </c>
      <c r="G1084">
        <v>173.70546807019099</v>
      </c>
      <c r="H1084">
        <v>57.572872373761797</v>
      </c>
      <c r="I1084">
        <v>97.189781984223103</v>
      </c>
      <c r="J1084">
        <v>7.0495735709468104</v>
      </c>
      <c r="K1084">
        <v>18.662071764832401</v>
      </c>
      <c r="L1084">
        <v>14.497273841060601</v>
      </c>
      <c r="M1084">
        <v>66.651017174060499</v>
      </c>
      <c r="N1084">
        <v>1.9844093350501799</v>
      </c>
      <c r="O1084">
        <v>8.9843749999999698</v>
      </c>
      <c r="P1084">
        <v>253.10344827586201</v>
      </c>
    </row>
    <row r="1085" spans="1:17" hidden="1" x14ac:dyDescent="0.3">
      <c r="A1085" t="s">
        <v>2327</v>
      </c>
      <c r="B1085" t="s">
        <v>2328</v>
      </c>
      <c r="C1085" t="s">
        <v>3185</v>
      </c>
      <c r="D1085" t="s">
        <v>220</v>
      </c>
      <c r="E1085">
        <v>2405.63881176</v>
      </c>
      <c r="F1085">
        <v>47.67</v>
      </c>
      <c r="G1085">
        <v>8.1947577738515403</v>
      </c>
      <c r="H1085">
        <v>-7.8994363518899497</v>
      </c>
      <c r="I1085">
        <v>15.847259765196201</v>
      </c>
      <c r="J1085">
        <v>-3.3742799072318199</v>
      </c>
      <c r="K1085">
        <v>51.301685573799901</v>
      </c>
      <c r="L1085">
        <v>44.553247271507402</v>
      </c>
      <c r="M1085">
        <v>33.307740212039199</v>
      </c>
      <c r="N1085">
        <v>0.29713853046635003</v>
      </c>
      <c r="O1085">
        <v>44.493392070484497</v>
      </c>
      <c r="P1085">
        <v>63.365318711446101</v>
      </c>
      <c r="Q1085">
        <v>6.8139459929740007E-2</v>
      </c>
    </row>
    <row r="1086" spans="1:17" hidden="1" x14ac:dyDescent="0.3">
      <c r="A1086" t="s">
        <v>2329</v>
      </c>
      <c r="B1086" t="s">
        <v>2330</v>
      </c>
      <c r="C1086" t="s">
        <v>3185</v>
      </c>
      <c r="D1086" t="s">
        <v>46</v>
      </c>
      <c r="E1086">
        <v>2397.7798400000001</v>
      </c>
      <c r="F1086">
        <v>102.88</v>
      </c>
      <c r="G1086">
        <v>66.051679980831807</v>
      </c>
      <c r="H1086">
        <v>-10.135171320379101</v>
      </c>
      <c r="I1086">
        <v>45.995567699437899</v>
      </c>
      <c r="J1086">
        <v>0.102951273819491</v>
      </c>
      <c r="K1086">
        <v>104.21924119120401</v>
      </c>
      <c r="L1086">
        <v>83.625887929605398</v>
      </c>
      <c r="M1086">
        <v>46.908981128700603</v>
      </c>
      <c r="N1086">
        <v>0.42728291595090001</v>
      </c>
      <c r="O1086">
        <v>17.282270606531799</v>
      </c>
      <c r="P1086">
        <v>97.088122605363907</v>
      </c>
      <c r="Q1086">
        <v>0.14868298863511001</v>
      </c>
    </row>
    <row r="1087" spans="1:17" hidden="1" x14ac:dyDescent="0.3">
      <c r="A1087" t="s">
        <v>2331</v>
      </c>
      <c r="B1087" t="s">
        <v>2332</v>
      </c>
      <c r="C1087" t="s">
        <v>3185</v>
      </c>
      <c r="D1087" t="s">
        <v>438</v>
      </c>
      <c r="E1087">
        <v>2390.4954014650002</v>
      </c>
      <c r="F1087">
        <v>738.15</v>
      </c>
      <c r="G1087">
        <v>1.6783037749509799</v>
      </c>
      <c r="H1087">
        <v>7.7072811584249097</v>
      </c>
      <c r="I1087">
        <v>38.683255043556102</v>
      </c>
      <c r="J1087">
        <v>-4.5887016799856903</v>
      </c>
      <c r="K1087">
        <v>728.31762549527002</v>
      </c>
      <c r="L1087">
        <v>630.78284132855197</v>
      </c>
      <c r="M1087">
        <v>43.099154926789403</v>
      </c>
      <c r="N1087">
        <v>0.48439013335224901</v>
      </c>
      <c r="O1087">
        <v>20.4023572444625</v>
      </c>
      <c r="P1087">
        <v>67.742302011135095</v>
      </c>
      <c r="Q1087">
        <v>0.15168681559093</v>
      </c>
    </row>
    <row r="1088" spans="1:17" hidden="1" x14ac:dyDescent="0.3">
      <c r="A1088" t="s">
        <v>2333</v>
      </c>
      <c r="B1088" t="s">
        <v>2334</v>
      </c>
      <c r="C1088" t="s">
        <v>3185</v>
      </c>
      <c r="D1088" t="s">
        <v>1513</v>
      </c>
      <c r="E1088">
        <v>2387.7478027500001</v>
      </c>
      <c r="F1088">
        <v>334.5</v>
      </c>
      <c r="G1088">
        <v>48.056497158062797</v>
      </c>
      <c r="H1088">
        <v>18.225066426196701</v>
      </c>
      <c r="I1088">
        <v>62.6671811190337</v>
      </c>
      <c r="J1088">
        <v>-5.6732741888467597</v>
      </c>
      <c r="K1088">
        <v>289.83690757159599</v>
      </c>
      <c r="L1088">
        <v>244.03371603080799</v>
      </c>
      <c r="M1088">
        <v>59.457513307619102</v>
      </c>
      <c r="N1088">
        <v>0.71269646322838398</v>
      </c>
      <c r="O1088">
        <v>7.6980568011958104</v>
      </c>
      <c r="P1088">
        <v>147.777777777777</v>
      </c>
      <c r="Q1088">
        <v>8.3770180677851996E-2</v>
      </c>
    </row>
    <row r="1089" spans="1:17" hidden="1" x14ac:dyDescent="0.3">
      <c r="A1089" t="s">
        <v>2335</v>
      </c>
      <c r="B1089" t="s">
        <v>2336</v>
      </c>
      <c r="C1089" t="s">
        <v>3185</v>
      </c>
      <c r="D1089" t="s">
        <v>383</v>
      </c>
      <c r="E1089">
        <v>2374.4467438249999</v>
      </c>
      <c r="F1089">
        <v>1262.3499999999999</v>
      </c>
      <c r="G1089">
        <v>-33.382071587143301</v>
      </c>
      <c r="H1089">
        <v>-1.3680850060686001</v>
      </c>
      <c r="I1089">
        <v>-2.76447742777182</v>
      </c>
      <c r="J1089">
        <v>-0.89813051068584504</v>
      </c>
      <c r="K1089">
        <v>1226.49423448775</v>
      </c>
      <c r="L1089">
        <v>1215.7545869431201</v>
      </c>
      <c r="M1089">
        <v>54.638681657526703</v>
      </c>
      <c r="N1089">
        <v>0.371743507126301</v>
      </c>
      <c r="O1089">
        <v>16.798035410147701</v>
      </c>
      <c r="P1089">
        <v>53.002848312223499</v>
      </c>
      <c r="Q1089">
        <v>-3.9914892048330999E-2</v>
      </c>
    </row>
    <row r="1090" spans="1:17" hidden="1" x14ac:dyDescent="0.3">
      <c r="A1090" t="s">
        <v>2337</v>
      </c>
      <c r="B1090" t="s">
        <v>2338</v>
      </c>
      <c r="C1090" t="s">
        <v>3185</v>
      </c>
      <c r="D1090" t="s">
        <v>108</v>
      </c>
      <c r="E1090">
        <v>2368.3509397110001</v>
      </c>
      <c r="F1090">
        <v>22.1</v>
      </c>
      <c r="G1090">
        <v>41.855854247658698</v>
      </c>
      <c r="H1090">
        <v>-9.78777686020271</v>
      </c>
      <c r="I1090">
        <v>6.2586807408105196</v>
      </c>
      <c r="J1090">
        <v>-0.18349580174439101</v>
      </c>
      <c r="K1090">
        <v>20.418919351279499</v>
      </c>
      <c r="L1090">
        <v>19.071759756158801</v>
      </c>
      <c r="M1090">
        <v>44.6731189787603</v>
      </c>
      <c r="N1090">
        <v>0.84575772456860199</v>
      </c>
      <c r="O1090">
        <v>44.274480655705297</v>
      </c>
      <c r="P1090">
        <v>98.158478812910602</v>
      </c>
      <c r="Q1090">
        <v>0.15654427496434001</v>
      </c>
    </row>
    <row r="1091" spans="1:17" hidden="1" x14ac:dyDescent="0.3">
      <c r="A1091" t="s">
        <v>2339</v>
      </c>
      <c r="B1091" t="s">
        <v>2340</v>
      </c>
      <c r="C1091" t="s">
        <v>3185</v>
      </c>
      <c r="D1091" t="s">
        <v>467</v>
      </c>
      <c r="E1091">
        <v>2365.4479919999999</v>
      </c>
      <c r="F1091">
        <v>2075.1</v>
      </c>
      <c r="G1091">
        <v>-9.3141790582494508</v>
      </c>
      <c r="H1091">
        <v>8.6039450503062103</v>
      </c>
      <c r="I1091">
        <v>6.8207173298019796</v>
      </c>
      <c r="J1091">
        <v>-4.0801221092700501</v>
      </c>
      <c r="K1091">
        <v>1942.39829176752</v>
      </c>
      <c r="L1091">
        <v>1832.8776775896399</v>
      </c>
      <c r="M1091">
        <v>59.033519987922702</v>
      </c>
      <c r="N1091">
        <v>0.94230468342761198</v>
      </c>
      <c r="O1091">
        <v>16.941352223989199</v>
      </c>
      <c r="P1091">
        <v>36.970297029702898</v>
      </c>
    </row>
    <row r="1092" spans="1:17" hidden="1" x14ac:dyDescent="0.3">
      <c r="A1092" t="s">
        <v>2341</v>
      </c>
      <c r="B1092" t="s">
        <v>2342</v>
      </c>
      <c r="C1092" t="s">
        <v>3185</v>
      </c>
      <c r="D1092" t="s">
        <v>234</v>
      </c>
      <c r="E1092">
        <v>2363.7135742299902</v>
      </c>
      <c r="F1092">
        <v>4746.2</v>
      </c>
      <c r="G1092">
        <v>57.707649823533501</v>
      </c>
      <c r="H1092">
        <v>3.9605507454177502</v>
      </c>
      <c r="I1092">
        <v>34.096548820226701</v>
      </c>
      <c r="J1092">
        <v>0.19276177066908401</v>
      </c>
      <c r="K1092">
        <v>4401.2340735560401</v>
      </c>
      <c r="L1092">
        <v>3738.24676421307</v>
      </c>
      <c r="M1092">
        <v>57.696222988361498</v>
      </c>
      <c r="N1092">
        <v>0.78466576237434604</v>
      </c>
      <c r="O1092">
        <v>4.9260461000379197</v>
      </c>
      <c r="P1092">
        <v>101.92299510742301</v>
      </c>
      <c r="Q1092">
        <v>0.10384639566631799</v>
      </c>
    </row>
    <row r="1093" spans="1:17" x14ac:dyDescent="0.3">
      <c r="A1093" t="s">
        <v>2343</v>
      </c>
      <c r="B1093" t="s">
        <v>2344</v>
      </c>
      <c r="C1093" t="s">
        <v>3180</v>
      </c>
      <c r="D1093" t="s">
        <v>211</v>
      </c>
      <c r="E1093">
        <v>2361.69822256</v>
      </c>
      <c r="F1093">
        <v>314.05</v>
      </c>
      <c r="G1093">
        <v>-38.010769839112001</v>
      </c>
      <c r="H1093">
        <v>1.565724106644</v>
      </c>
      <c r="I1093">
        <v>-9.9077972903247993</v>
      </c>
      <c r="J1093">
        <v>6.0204655086003402</v>
      </c>
      <c r="K1093">
        <v>296.173762358972</v>
      </c>
      <c r="L1093">
        <v>313.53795245209801</v>
      </c>
      <c r="M1093">
        <v>75.991457205916802</v>
      </c>
      <c r="N1093">
        <v>0.80211077406849396</v>
      </c>
      <c r="O1093">
        <v>19.4077376213978</v>
      </c>
      <c r="P1093">
        <v>27.948665716031702</v>
      </c>
    </row>
    <row r="1094" spans="1:17" hidden="1" x14ac:dyDescent="0.3">
      <c r="A1094" t="s">
        <v>2345</v>
      </c>
      <c r="B1094" t="s">
        <v>2346</v>
      </c>
      <c r="C1094" t="s">
        <v>3185</v>
      </c>
      <c r="D1094" t="s">
        <v>467</v>
      </c>
      <c r="E1094">
        <v>2359.9023382800001</v>
      </c>
      <c r="F1094">
        <v>68.3</v>
      </c>
      <c r="G1094">
        <v>-17.873892501606498</v>
      </c>
      <c r="H1094">
        <v>26.482946376045199</v>
      </c>
      <c r="I1094">
        <v>13.5195268038634</v>
      </c>
      <c r="J1094">
        <v>17.283586991452299</v>
      </c>
      <c r="K1094">
        <v>58.749168902033098</v>
      </c>
      <c r="L1094">
        <v>59.470138656544101</v>
      </c>
      <c r="M1094">
        <v>80.861657221053505</v>
      </c>
      <c r="N1094">
        <v>1.42908807017108</v>
      </c>
      <c r="O1094">
        <v>23.794779683040002</v>
      </c>
      <c r="P1094">
        <v>80.970948154397206</v>
      </c>
    </row>
    <row r="1095" spans="1:17" x14ac:dyDescent="0.3">
      <c r="A1095" t="s">
        <v>2347</v>
      </c>
      <c r="B1095" t="s">
        <v>2348</v>
      </c>
      <c r="C1095" t="s">
        <v>3174</v>
      </c>
      <c r="D1095" t="s">
        <v>713</v>
      </c>
      <c r="E1095">
        <v>2352.2496830099999</v>
      </c>
      <c r="F1095">
        <v>442.1</v>
      </c>
      <c r="G1095">
        <v>-42.428206985867</v>
      </c>
      <c r="H1095">
        <v>-3.63657720529458</v>
      </c>
      <c r="I1095">
        <v>-7.5341792558988203</v>
      </c>
      <c r="J1095">
        <v>-5.3182409853175896</v>
      </c>
      <c r="K1095">
        <v>466.63497765227697</v>
      </c>
      <c r="L1095">
        <v>480.965202479384</v>
      </c>
      <c r="M1095">
        <v>35.4743371699861</v>
      </c>
      <c r="N1095">
        <v>0.45097213507199102</v>
      </c>
      <c r="O1095">
        <v>29.925356254241098</v>
      </c>
      <c r="P1095">
        <v>13.621177075301899</v>
      </c>
      <c r="Q1095">
        <v>-0.11041599567039</v>
      </c>
    </row>
    <row r="1096" spans="1:17" hidden="1" x14ac:dyDescent="0.3">
      <c r="A1096" t="s">
        <v>2349</v>
      </c>
      <c r="B1096" t="s">
        <v>2350</v>
      </c>
      <c r="C1096" t="s">
        <v>3185</v>
      </c>
      <c r="D1096" t="s">
        <v>46</v>
      </c>
      <c r="E1096">
        <v>2350.2983881</v>
      </c>
      <c r="F1096">
        <v>559.79999999999995</v>
      </c>
      <c r="G1096">
        <v>-18.529954873535601</v>
      </c>
      <c r="H1096">
        <v>4.8667480981068802</v>
      </c>
      <c r="I1096">
        <v>-18.264501709833599</v>
      </c>
      <c r="J1096">
        <v>-2.8054988928213098</v>
      </c>
      <c r="K1096">
        <v>570.26624195939496</v>
      </c>
      <c r="L1096">
        <v>571.16937303121495</v>
      </c>
      <c r="M1096">
        <v>42.776823585008998</v>
      </c>
      <c r="N1096">
        <v>0.80300423521282605</v>
      </c>
      <c r="O1096">
        <v>51.839942836727403</v>
      </c>
      <c r="P1096">
        <v>29.418564327823301</v>
      </c>
      <c r="Q1096">
        <v>0.17642662289411401</v>
      </c>
    </row>
    <row r="1097" spans="1:17" hidden="1" x14ac:dyDescent="0.3">
      <c r="A1097" t="s">
        <v>2351</v>
      </c>
      <c r="B1097" t="s">
        <v>2352</v>
      </c>
      <c r="C1097" t="s">
        <v>3185</v>
      </c>
      <c r="D1097" t="s">
        <v>251</v>
      </c>
      <c r="E1097">
        <v>2335.376450064</v>
      </c>
      <c r="F1097">
        <v>124.04</v>
      </c>
      <c r="G1097">
        <v>-30.718160562834701</v>
      </c>
      <c r="H1097">
        <v>3.7529084638316901</v>
      </c>
      <c r="I1097">
        <v>12.538888025487701</v>
      </c>
      <c r="J1097">
        <v>7.3060543742355</v>
      </c>
      <c r="K1097">
        <v>113.403564547727</v>
      </c>
      <c r="L1097">
        <v>113.337059945538</v>
      </c>
      <c r="M1097">
        <v>71.049989443406005</v>
      </c>
      <c r="N1097">
        <v>1.23222014778598</v>
      </c>
      <c r="O1097">
        <v>25.765881973556901</v>
      </c>
      <c r="P1097">
        <v>43.465186213277804</v>
      </c>
      <c r="Q1097">
        <v>0.19771222617516099</v>
      </c>
    </row>
    <row r="1098" spans="1:17" hidden="1" x14ac:dyDescent="0.3">
      <c r="A1098" t="s">
        <v>2353</v>
      </c>
      <c r="B1098" t="s">
        <v>2354</v>
      </c>
      <c r="C1098" t="s">
        <v>3185</v>
      </c>
      <c r="D1098" t="s">
        <v>625</v>
      </c>
      <c r="E1098">
        <v>2334.2543999999998</v>
      </c>
      <c r="F1098">
        <v>414.35</v>
      </c>
      <c r="G1098">
        <v>19.167885769451399</v>
      </c>
      <c r="H1098">
        <v>-4.2337992065442096</v>
      </c>
      <c r="I1098">
        <v>8.3544177005601998</v>
      </c>
      <c r="J1098">
        <v>-2.9485882934894798</v>
      </c>
      <c r="K1098">
        <v>410.19906964410598</v>
      </c>
      <c r="L1098">
        <v>363.412631611302</v>
      </c>
      <c r="M1098">
        <v>42.698006940034197</v>
      </c>
      <c r="N1098">
        <v>0.37564040992824999</v>
      </c>
      <c r="O1098">
        <v>14.396041993483699</v>
      </c>
      <c r="P1098">
        <v>59.059500959692897</v>
      </c>
      <c r="Q1098">
        <v>7.1305309110628004E-2</v>
      </c>
    </row>
    <row r="1099" spans="1:17" hidden="1" x14ac:dyDescent="0.3">
      <c r="A1099" t="s">
        <v>2355</v>
      </c>
      <c r="B1099" t="s">
        <v>2356</v>
      </c>
      <c r="C1099" t="s">
        <v>3185</v>
      </c>
      <c r="D1099" t="s">
        <v>21</v>
      </c>
      <c r="E1099">
        <v>2332.3768264349901</v>
      </c>
      <c r="F1099">
        <v>262.63</v>
      </c>
      <c r="G1099">
        <v>-53.952906007077999</v>
      </c>
      <c r="H1099">
        <v>17.093368360669999</v>
      </c>
      <c r="I1099">
        <v>-32.318196050873198</v>
      </c>
      <c r="J1099">
        <v>7.85961780563267</v>
      </c>
      <c r="K1099">
        <v>240.376062665571</v>
      </c>
      <c r="M1099">
        <v>69.833406042147303</v>
      </c>
      <c r="N1099">
        <v>1.08473895274721</v>
      </c>
      <c r="O1099">
        <v>61.3296272322278</v>
      </c>
      <c r="P1099">
        <v>28.112195121951199</v>
      </c>
    </row>
    <row r="1100" spans="1:17" hidden="1" x14ac:dyDescent="0.3">
      <c r="A1100" t="s">
        <v>2357</v>
      </c>
      <c r="B1100" t="s">
        <v>2358</v>
      </c>
      <c r="C1100" t="s">
        <v>3185</v>
      </c>
      <c r="D1100" t="s">
        <v>127</v>
      </c>
      <c r="E1100">
        <v>2327.4994276799998</v>
      </c>
      <c r="F1100">
        <v>285.60000000000002</v>
      </c>
      <c r="G1100">
        <v>13.675329277627</v>
      </c>
      <c r="H1100">
        <v>7.3931255568546899</v>
      </c>
      <c r="I1100">
        <v>30.530316891735801</v>
      </c>
      <c r="J1100">
        <v>-2.7648376304269302</v>
      </c>
      <c r="K1100">
        <v>282.26253530663701</v>
      </c>
      <c r="L1100">
        <v>259.04654527148801</v>
      </c>
      <c r="M1100">
        <v>60.826570374846</v>
      </c>
      <c r="N1100">
        <v>0.47124537260953803</v>
      </c>
      <c r="O1100">
        <v>19.117647058823501</v>
      </c>
      <c r="P1100">
        <v>54.045307443365701</v>
      </c>
      <c r="Q1100">
        <v>8.5151925926229999E-2</v>
      </c>
    </row>
    <row r="1101" spans="1:17" hidden="1" x14ac:dyDescent="0.3">
      <c r="A1101" t="s">
        <v>2359</v>
      </c>
      <c r="B1101" t="s">
        <v>2360</v>
      </c>
      <c r="C1101" t="s">
        <v>3185</v>
      </c>
      <c r="D1101" t="s">
        <v>234</v>
      </c>
      <c r="E1101">
        <v>2326.7293815599901</v>
      </c>
      <c r="F1101">
        <v>615.45000000000005</v>
      </c>
      <c r="G1101">
        <v>-3.2077461623110302</v>
      </c>
      <c r="H1101">
        <v>5.7587343825382096</v>
      </c>
      <c r="I1101">
        <v>1.1718421666827099</v>
      </c>
      <c r="J1101">
        <v>4.0309462125167101</v>
      </c>
      <c r="K1101">
        <v>603.78711596114999</v>
      </c>
      <c r="L1101">
        <v>568.70906666868302</v>
      </c>
      <c r="M1101">
        <v>74.289361665968201</v>
      </c>
      <c r="N1101">
        <v>0.35449652586945601</v>
      </c>
      <c r="O1101">
        <v>18.287431960354201</v>
      </c>
      <c r="P1101">
        <v>37.684563758389203</v>
      </c>
      <c r="Q1101">
        <v>4.6208459938481002E-2</v>
      </c>
    </row>
    <row r="1102" spans="1:17" hidden="1" x14ac:dyDescent="0.3">
      <c r="A1102" t="s">
        <v>2361</v>
      </c>
      <c r="B1102" t="s">
        <v>2362</v>
      </c>
      <c r="C1102" t="s">
        <v>3185</v>
      </c>
      <c r="D1102" t="s">
        <v>127</v>
      </c>
      <c r="E1102">
        <v>2326.2031299779901</v>
      </c>
      <c r="F1102">
        <v>174.07</v>
      </c>
      <c r="G1102">
        <v>34.649544828954802</v>
      </c>
      <c r="H1102">
        <v>-2.0035846307955101</v>
      </c>
      <c r="I1102">
        <v>30.4678944950568</v>
      </c>
      <c r="J1102">
        <v>0.50263576431267298</v>
      </c>
      <c r="K1102">
        <v>174.152207948767</v>
      </c>
      <c r="L1102">
        <v>149.48575579772901</v>
      </c>
      <c r="M1102">
        <v>47.8208976772871</v>
      </c>
      <c r="N1102">
        <v>1.03784294425125</v>
      </c>
      <c r="O1102">
        <v>17.263169989084801</v>
      </c>
      <c r="P1102">
        <v>84.984059511158307</v>
      </c>
      <c r="Q1102">
        <v>0.17116094805668</v>
      </c>
    </row>
    <row r="1103" spans="1:17" hidden="1" x14ac:dyDescent="0.3">
      <c r="A1103" t="s">
        <v>2363</v>
      </c>
      <c r="B1103" t="s">
        <v>2364</v>
      </c>
      <c r="C1103" t="s">
        <v>3185</v>
      </c>
      <c r="D1103" t="s">
        <v>792</v>
      </c>
      <c r="E1103">
        <v>2324.8970124990001</v>
      </c>
      <c r="F1103">
        <v>21.57</v>
      </c>
      <c r="G1103">
        <v>-1.3869700375657401</v>
      </c>
      <c r="H1103">
        <v>-1.83190963342506</v>
      </c>
      <c r="I1103">
        <v>-7.9449179600389597</v>
      </c>
      <c r="J1103">
        <v>5.62635488108043</v>
      </c>
      <c r="K1103">
        <v>21.551038600760599</v>
      </c>
      <c r="L1103">
        <v>22.014510895767799</v>
      </c>
      <c r="M1103">
        <v>57.565762757825198</v>
      </c>
      <c r="N1103">
        <v>1.48926411932782</v>
      </c>
      <c r="O1103">
        <v>49.281409364858597</v>
      </c>
      <c r="P1103">
        <v>32.331288343558199</v>
      </c>
      <c r="Q1103">
        <v>-4.5163067770651003E-2</v>
      </c>
    </row>
    <row r="1104" spans="1:17" hidden="1" x14ac:dyDescent="0.3">
      <c r="A1104" t="s">
        <v>2365</v>
      </c>
      <c r="B1104" t="s">
        <v>2366</v>
      </c>
      <c r="C1104" t="s">
        <v>3185</v>
      </c>
      <c r="D1104" t="s">
        <v>138</v>
      </c>
      <c r="E1104">
        <v>2313.8151938000001</v>
      </c>
      <c r="F1104">
        <v>3302.15</v>
      </c>
      <c r="G1104">
        <v>337.945135618731</v>
      </c>
      <c r="H1104">
        <v>54.528862379481097</v>
      </c>
      <c r="I1104">
        <v>282.950874407637</v>
      </c>
      <c r="J1104">
        <v>26.049532090940101</v>
      </c>
      <c r="K1104">
        <v>2261.7822415259998</v>
      </c>
      <c r="L1104">
        <v>1605.8148650370599</v>
      </c>
      <c r="M1104">
        <v>88.273940123270904</v>
      </c>
      <c r="N1104">
        <v>1.1506187048226399</v>
      </c>
      <c r="O1104">
        <v>0</v>
      </c>
      <c r="P1104">
        <v>482.64666960740999</v>
      </c>
      <c r="Q1104">
        <v>0.24826385091325701</v>
      </c>
    </row>
    <row r="1105" spans="1:17" hidden="1" x14ac:dyDescent="0.3">
      <c r="A1105" t="s">
        <v>2367</v>
      </c>
      <c r="B1105" t="s">
        <v>2368</v>
      </c>
      <c r="C1105" t="s">
        <v>3185</v>
      </c>
      <c r="D1105" t="s">
        <v>51</v>
      </c>
      <c r="E1105">
        <v>2296.3298606819999</v>
      </c>
      <c r="F1105">
        <v>209.98</v>
      </c>
      <c r="G1105">
        <v>-38.199838712776</v>
      </c>
      <c r="H1105">
        <v>-4.4714792181512504</v>
      </c>
      <c r="I1105">
        <v>-11.666836242332399</v>
      </c>
      <c r="J1105">
        <v>-2.43169466450271</v>
      </c>
      <c r="K1105">
        <v>214.86704810646199</v>
      </c>
      <c r="L1105">
        <v>222.55755864852</v>
      </c>
      <c r="M1105">
        <v>40.942665711240899</v>
      </c>
      <c r="N1105">
        <v>0.706054019709207</v>
      </c>
      <c r="O1105">
        <v>35.036670159062702</v>
      </c>
      <c r="P1105">
        <v>14.7118273695711</v>
      </c>
      <c r="Q1105">
        <v>9.784275977529E-2</v>
      </c>
    </row>
    <row r="1106" spans="1:17" hidden="1" x14ac:dyDescent="0.3">
      <c r="A1106" t="s">
        <v>2369</v>
      </c>
      <c r="B1106" t="s">
        <v>2370</v>
      </c>
      <c r="C1106" t="s">
        <v>3185</v>
      </c>
      <c r="D1106" t="s">
        <v>127</v>
      </c>
      <c r="E1106">
        <v>2296.0344960699999</v>
      </c>
      <c r="F1106">
        <v>163.05000000000001</v>
      </c>
      <c r="G1106">
        <v>-28.075006069248701</v>
      </c>
      <c r="H1106">
        <v>0.42279221591256799</v>
      </c>
      <c r="I1106">
        <v>-3.5420095831157399</v>
      </c>
      <c r="J1106">
        <v>2.54643933412778</v>
      </c>
      <c r="K1106">
        <v>160.11528645731801</v>
      </c>
      <c r="L1106">
        <v>163.02481047919301</v>
      </c>
      <c r="M1106">
        <v>64.406748373177095</v>
      </c>
      <c r="N1106">
        <v>0.76504969573651005</v>
      </c>
      <c r="O1106">
        <v>30.512112848819299</v>
      </c>
      <c r="P1106">
        <v>20.7777777777777</v>
      </c>
      <c r="Q1106">
        <v>9.6123612648300004E-4</v>
      </c>
    </row>
    <row r="1107" spans="1:17" hidden="1" x14ac:dyDescent="0.3">
      <c r="A1107" t="s">
        <v>2371</v>
      </c>
      <c r="B1107" t="s">
        <v>2372</v>
      </c>
      <c r="C1107" t="s">
        <v>3185</v>
      </c>
      <c r="D1107" t="s">
        <v>467</v>
      </c>
      <c r="E1107">
        <v>2292.0656816000001</v>
      </c>
      <c r="F1107">
        <v>432.85</v>
      </c>
      <c r="G1107">
        <v>-39.596138677204998</v>
      </c>
      <c r="H1107">
        <v>-0.583585597901496</v>
      </c>
      <c r="I1107">
        <v>-12.529028379816101</v>
      </c>
      <c r="J1107">
        <v>-0.85789078465844304</v>
      </c>
      <c r="K1107">
        <v>440.53697638348899</v>
      </c>
      <c r="L1107">
        <v>454.160674409406</v>
      </c>
      <c r="M1107">
        <v>50.317624166945699</v>
      </c>
      <c r="N1107">
        <v>1.1789635787878401</v>
      </c>
      <c r="O1107">
        <v>30.149012359939899</v>
      </c>
      <c r="P1107">
        <v>13.015665796344599</v>
      </c>
      <c r="Q1107">
        <v>-1.0777918391715E-2</v>
      </c>
    </row>
    <row r="1108" spans="1:17" hidden="1" x14ac:dyDescent="0.3">
      <c r="A1108" t="s">
        <v>2373</v>
      </c>
      <c r="B1108" t="s">
        <v>2374</v>
      </c>
      <c r="C1108" t="s">
        <v>3185</v>
      </c>
      <c r="D1108" t="s">
        <v>173</v>
      </c>
      <c r="E1108">
        <v>2284.7742997199998</v>
      </c>
      <c r="F1108">
        <v>85</v>
      </c>
      <c r="G1108">
        <v>296.96554931922799</v>
      </c>
      <c r="H1108">
        <v>-19.839897052234502</v>
      </c>
      <c r="I1108">
        <v>-31.183177699915198</v>
      </c>
      <c r="J1108">
        <v>-2.5516279074298298</v>
      </c>
      <c r="K1108">
        <v>89.401022748534004</v>
      </c>
      <c r="L1108">
        <v>83.542336037373005</v>
      </c>
      <c r="M1108">
        <v>41.698041636912698</v>
      </c>
      <c r="N1108">
        <v>0.484869721464531</v>
      </c>
      <c r="O1108">
        <v>64.705882352941103</v>
      </c>
      <c r="P1108">
        <v>345.84316810910002</v>
      </c>
      <c r="Q1108">
        <v>0.18296342511799199</v>
      </c>
    </row>
    <row r="1109" spans="1:17" hidden="1" x14ac:dyDescent="0.3">
      <c r="A1109" t="s">
        <v>2375</v>
      </c>
      <c r="B1109" t="s">
        <v>2376</v>
      </c>
      <c r="C1109" t="s">
        <v>3185</v>
      </c>
      <c r="D1109" t="s">
        <v>620</v>
      </c>
      <c r="E1109">
        <v>2281.1746238000001</v>
      </c>
      <c r="F1109">
        <v>348.75</v>
      </c>
      <c r="G1109">
        <v>-32.498457709333501</v>
      </c>
      <c r="H1109">
        <v>6.1560392085943896</v>
      </c>
      <c r="I1109">
        <v>-3.4615884942089399</v>
      </c>
      <c r="J1109">
        <v>3.8735792468367798</v>
      </c>
      <c r="K1109">
        <v>346.922400980757</v>
      </c>
      <c r="L1109">
        <v>336.08987163548102</v>
      </c>
      <c r="M1109">
        <v>69.609268442445497</v>
      </c>
      <c r="N1109">
        <v>0.510647884004235</v>
      </c>
      <c r="O1109">
        <v>11.4408602150537</v>
      </c>
      <c r="P1109">
        <v>24.553571428571399</v>
      </c>
      <c r="Q1109">
        <v>7.7099008005846001E-2</v>
      </c>
    </row>
    <row r="1110" spans="1:17" hidden="1" x14ac:dyDescent="0.3">
      <c r="A1110" t="s">
        <v>2377</v>
      </c>
      <c r="B1110" t="s">
        <v>2378</v>
      </c>
      <c r="C1110" t="s">
        <v>3185</v>
      </c>
      <c r="D1110" t="s">
        <v>127</v>
      </c>
      <c r="E1110">
        <v>2279.82038517</v>
      </c>
      <c r="F1110">
        <v>326.14999999999998</v>
      </c>
      <c r="G1110">
        <v>-28.444437789132401</v>
      </c>
      <c r="H1110">
        <v>-12.9317721975721</v>
      </c>
      <c r="I1110">
        <v>-17.993051976821299</v>
      </c>
      <c r="J1110">
        <v>-1.3986468301830901</v>
      </c>
      <c r="K1110">
        <v>349.15762744019599</v>
      </c>
      <c r="M1110">
        <v>36.467727604905001</v>
      </c>
      <c r="O1110">
        <v>22.6429556952322</v>
      </c>
      <c r="P1110">
        <v>5.2096774193548301</v>
      </c>
    </row>
    <row r="1111" spans="1:17" hidden="1" x14ac:dyDescent="0.3">
      <c r="A1111" t="s">
        <v>2379</v>
      </c>
      <c r="B1111" t="s">
        <v>2380</v>
      </c>
      <c r="C1111" t="s">
        <v>3185</v>
      </c>
      <c r="D1111" t="s">
        <v>261</v>
      </c>
      <c r="E1111">
        <v>2279.6666805599998</v>
      </c>
      <c r="F1111">
        <v>628.65</v>
      </c>
      <c r="G1111">
        <v>8.0171300159515901</v>
      </c>
      <c r="H1111">
        <v>1.72867782867802</v>
      </c>
      <c r="I1111">
        <v>7.19003253098081</v>
      </c>
      <c r="J1111">
        <v>1.0596946925661701</v>
      </c>
      <c r="K1111">
        <v>626.02523666387003</v>
      </c>
      <c r="L1111">
        <v>611.93077840583203</v>
      </c>
      <c r="M1111">
        <v>56.109517082061799</v>
      </c>
      <c r="N1111">
        <v>0.42958352061874699</v>
      </c>
      <c r="O1111">
        <v>48.731408573928199</v>
      </c>
      <c r="P1111">
        <v>44.633613252041798</v>
      </c>
      <c r="Q1111">
        <v>6.3932154380908005E-2</v>
      </c>
    </row>
    <row r="1112" spans="1:17" hidden="1" x14ac:dyDescent="0.3">
      <c r="A1112" t="s">
        <v>2381</v>
      </c>
      <c r="B1112" t="s">
        <v>2382</v>
      </c>
      <c r="C1112" t="s">
        <v>3185</v>
      </c>
      <c r="D1112" t="s">
        <v>467</v>
      </c>
      <c r="E1112">
        <v>2278.2691967249998</v>
      </c>
      <c r="F1112">
        <v>973.95</v>
      </c>
      <c r="G1112">
        <v>-66.333403010658202</v>
      </c>
      <c r="H1112">
        <v>-2.6938637693335399</v>
      </c>
      <c r="I1112">
        <v>-30.813039311921699</v>
      </c>
      <c r="J1112">
        <v>-1.28312793070648</v>
      </c>
      <c r="K1112">
        <v>1014.86440975253</v>
      </c>
      <c r="L1112">
        <v>1205.67987032157</v>
      </c>
      <c r="M1112">
        <v>47.211691373899299</v>
      </c>
      <c r="N1112">
        <v>0.81019892041743702</v>
      </c>
      <c r="O1112">
        <v>69.500487704707595</v>
      </c>
      <c r="P1112">
        <v>4.4730490748190004</v>
      </c>
      <c r="Q1112">
        <v>-0.14463730255262999</v>
      </c>
    </row>
    <row r="1113" spans="1:17" hidden="1" x14ac:dyDescent="0.3">
      <c r="A1113" t="s">
        <v>2383</v>
      </c>
      <c r="B1113" t="s">
        <v>2384</v>
      </c>
      <c r="C1113" t="s">
        <v>3185</v>
      </c>
      <c r="D1113" t="s">
        <v>54</v>
      </c>
      <c r="E1113">
        <v>2274.7731973199998</v>
      </c>
      <c r="F1113">
        <v>786.1</v>
      </c>
      <c r="G1113">
        <v>-1.2086279607207999</v>
      </c>
      <c r="H1113">
        <v>3.01557921241197</v>
      </c>
      <c r="I1113">
        <v>15.312199822859499</v>
      </c>
      <c r="J1113">
        <v>-3.7429053135085901</v>
      </c>
      <c r="K1113">
        <v>774.56220972709104</v>
      </c>
      <c r="L1113">
        <v>712.08798628394095</v>
      </c>
      <c r="M1113">
        <v>41.985589828716002</v>
      </c>
      <c r="N1113">
        <v>0.58642838446073298</v>
      </c>
      <c r="O1113">
        <v>9.7315863121740307</v>
      </c>
      <c r="P1113">
        <v>39.404149671927598</v>
      </c>
      <c r="Q1113">
        <v>-3.4250238660403998E-2</v>
      </c>
    </row>
    <row r="1114" spans="1:17" hidden="1" x14ac:dyDescent="0.3">
      <c r="A1114" t="s">
        <v>2385</v>
      </c>
      <c r="B1114" t="s">
        <v>2386</v>
      </c>
      <c r="C1114" t="s">
        <v>3185</v>
      </c>
      <c r="D1114" t="s">
        <v>258</v>
      </c>
      <c r="E1114">
        <v>2267.1596572799999</v>
      </c>
      <c r="F1114">
        <v>1498.4</v>
      </c>
      <c r="G1114">
        <v>17.417591694436702</v>
      </c>
      <c r="H1114">
        <v>-7.1542278145784604</v>
      </c>
      <c r="I1114">
        <v>-13.5270723655522</v>
      </c>
      <c r="J1114">
        <v>-2.5543949754084498</v>
      </c>
      <c r="K1114">
        <v>1589.60164649636</v>
      </c>
      <c r="L1114">
        <v>1504.0342465757101</v>
      </c>
      <c r="M1114">
        <v>33.430784233984099</v>
      </c>
      <c r="N1114">
        <v>0.50164152947308605</v>
      </c>
      <c r="O1114">
        <v>30.485851575013299</v>
      </c>
      <c r="P1114">
        <v>44.765953335587596</v>
      </c>
      <c r="Q1114">
        <v>-1.0469653852838001E-2</v>
      </c>
    </row>
    <row r="1115" spans="1:17" hidden="1" x14ac:dyDescent="0.3">
      <c r="A1115" t="s">
        <v>2387</v>
      </c>
      <c r="B1115" t="s">
        <v>2388</v>
      </c>
      <c r="C1115" t="s">
        <v>3185</v>
      </c>
      <c r="D1115" t="s">
        <v>138</v>
      </c>
      <c r="E1115">
        <v>2259.7785225399998</v>
      </c>
      <c r="F1115">
        <v>1752.7</v>
      </c>
      <c r="G1115">
        <v>-9.8249139694059995</v>
      </c>
      <c r="H1115">
        <v>11.333244274035</v>
      </c>
      <c r="I1115">
        <v>-11.0767001286384</v>
      </c>
      <c r="J1115">
        <v>-4.97128605211996</v>
      </c>
      <c r="K1115">
        <v>1679.1665892969299</v>
      </c>
      <c r="L1115">
        <v>1612.7385184366899</v>
      </c>
      <c r="M1115">
        <v>54.8644112622042</v>
      </c>
      <c r="N1115">
        <v>1.5937068698894501</v>
      </c>
      <c r="O1115">
        <v>19.758087522108699</v>
      </c>
      <c r="P1115">
        <v>37.682639434406902</v>
      </c>
      <c r="Q1115">
        <v>0.121372106108566</v>
      </c>
    </row>
    <row r="1116" spans="1:17" hidden="1" x14ac:dyDescent="0.3">
      <c r="A1116" t="s">
        <v>2389</v>
      </c>
      <c r="B1116" t="s">
        <v>2390</v>
      </c>
      <c r="C1116" t="s">
        <v>3185</v>
      </c>
      <c r="D1116" t="s">
        <v>135</v>
      </c>
      <c r="E1116">
        <v>2259.2202526340002</v>
      </c>
      <c r="F1116">
        <v>131.22999999999999</v>
      </c>
      <c r="G1116">
        <v>27.865453561518901</v>
      </c>
      <c r="H1116">
        <v>25.699981312908001</v>
      </c>
      <c r="I1116">
        <v>7.1576939802595296</v>
      </c>
      <c r="J1116">
        <v>-4.6933634632899404</v>
      </c>
      <c r="K1116">
        <v>121.988364321375</v>
      </c>
      <c r="L1116">
        <v>113.248602329943</v>
      </c>
      <c r="M1116">
        <v>49.4832808209541</v>
      </c>
      <c r="N1116">
        <v>1.2395023405096499</v>
      </c>
      <c r="O1116">
        <v>12.474281795321099</v>
      </c>
      <c r="P1116">
        <v>59.647201946471903</v>
      </c>
      <c r="Q1116">
        <v>3.824857804469E-2</v>
      </c>
    </row>
    <row r="1117" spans="1:17" hidden="1" x14ac:dyDescent="0.3">
      <c r="A1117" t="s">
        <v>2391</v>
      </c>
      <c r="B1117" t="s">
        <v>2392</v>
      </c>
      <c r="C1117" t="s">
        <v>3185</v>
      </c>
      <c r="D1117" t="s">
        <v>190</v>
      </c>
      <c r="E1117">
        <v>2252.3448007860002</v>
      </c>
      <c r="F1117">
        <v>206.26</v>
      </c>
      <c r="G1117">
        <v>39.562699289264899</v>
      </c>
      <c r="H1117">
        <v>14.028108023160801</v>
      </c>
      <c r="I1117">
        <v>42.916495829906999</v>
      </c>
      <c r="J1117">
        <v>6.6384043495849596</v>
      </c>
      <c r="K1117">
        <v>172.623471278924</v>
      </c>
      <c r="L1117">
        <v>148.933606314651</v>
      </c>
      <c r="M1117">
        <v>74.955865249561697</v>
      </c>
      <c r="N1117">
        <v>1.0081931830883899</v>
      </c>
      <c r="O1117">
        <v>2.6907786289149498</v>
      </c>
      <c r="P1117">
        <v>90.364559298569404</v>
      </c>
      <c r="Q1117">
        <v>5.4872217072995999E-2</v>
      </c>
    </row>
    <row r="1118" spans="1:17" x14ac:dyDescent="0.3">
      <c r="A1118" t="s">
        <v>2393</v>
      </c>
      <c r="B1118" t="s">
        <v>2394</v>
      </c>
      <c r="C1118" t="s">
        <v>3178</v>
      </c>
      <c r="D1118" t="s">
        <v>75</v>
      </c>
      <c r="E1118">
        <v>2251.052764</v>
      </c>
      <c r="F1118">
        <v>87.27</v>
      </c>
      <c r="G1118">
        <v>-48.445460379751196</v>
      </c>
      <c r="H1118">
        <v>-7.2842389580267097</v>
      </c>
      <c r="I1118">
        <v>-16.3127725645673</v>
      </c>
      <c r="J1118">
        <v>-1.5523901640467901</v>
      </c>
      <c r="K1118">
        <v>91.734431077879904</v>
      </c>
      <c r="L1118">
        <v>97.464446257487396</v>
      </c>
      <c r="M1118">
        <v>36.987514559473503</v>
      </c>
      <c r="N1118">
        <v>0.37486839265348998</v>
      </c>
      <c r="O1118">
        <v>78.755586112065998</v>
      </c>
      <c r="P1118">
        <v>5.2714113389625803</v>
      </c>
      <c r="Q1118">
        <v>2.6446545007423002E-2</v>
      </c>
    </row>
    <row r="1119" spans="1:17" hidden="1" x14ac:dyDescent="0.3">
      <c r="A1119" t="s">
        <v>2395</v>
      </c>
      <c r="B1119" t="s">
        <v>2396</v>
      </c>
      <c r="C1119" t="s">
        <v>3185</v>
      </c>
      <c r="D1119" t="s">
        <v>282</v>
      </c>
      <c r="E1119">
        <v>2247.275275</v>
      </c>
      <c r="F1119">
        <v>449.95</v>
      </c>
      <c r="G1119">
        <v>-19.714448033377</v>
      </c>
      <c r="H1119">
        <v>-0.198359001639203</v>
      </c>
      <c r="I1119">
        <v>-13.113061352046</v>
      </c>
      <c r="J1119">
        <v>-8.7363482355523603E-2</v>
      </c>
      <c r="K1119">
        <v>447.58752623248</v>
      </c>
      <c r="L1119">
        <v>440.25216216464497</v>
      </c>
      <c r="M1119">
        <v>54.754888696060597</v>
      </c>
      <c r="N1119">
        <v>0.410703580115653</v>
      </c>
      <c r="O1119">
        <v>10.434492721413401</v>
      </c>
      <c r="P1119">
        <v>17.926877211374599</v>
      </c>
      <c r="Q1119">
        <v>-4.4146827396930001E-3</v>
      </c>
    </row>
    <row r="1120" spans="1:17" hidden="1" x14ac:dyDescent="0.3">
      <c r="A1120" t="s">
        <v>2397</v>
      </c>
      <c r="B1120" t="s">
        <v>2398</v>
      </c>
      <c r="C1120" t="s">
        <v>3185</v>
      </c>
      <c r="D1120" t="s">
        <v>206</v>
      </c>
      <c r="E1120">
        <v>2243.5414214399998</v>
      </c>
      <c r="F1120">
        <v>696.1</v>
      </c>
      <c r="G1120">
        <v>-11.8562855123253</v>
      </c>
      <c r="H1120">
        <v>10.2689279371761</v>
      </c>
      <c r="I1120">
        <v>48.819433529420003</v>
      </c>
      <c r="J1120">
        <v>-0.88081880260912204</v>
      </c>
      <c r="K1120">
        <v>640.24952022681396</v>
      </c>
      <c r="L1120">
        <v>551.95766085580999</v>
      </c>
      <c r="M1120">
        <v>56.5387177600809</v>
      </c>
      <c r="N1120">
        <v>0.34939001792389801</v>
      </c>
      <c r="O1120">
        <v>13.7983048412584</v>
      </c>
      <c r="P1120">
        <v>73.159203980099505</v>
      </c>
      <c r="Q1120">
        <v>2.7529541756507001E-2</v>
      </c>
    </row>
    <row r="1121" spans="1:17" hidden="1" x14ac:dyDescent="0.3">
      <c r="A1121" t="s">
        <v>2399</v>
      </c>
      <c r="B1121" t="s">
        <v>2400</v>
      </c>
      <c r="C1121" t="s">
        <v>3185</v>
      </c>
      <c r="D1121" t="s">
        <v>2401</v>
      </c>
      <c r="E1121">
        <v>2237.2013392200001</v>
      </c>
      <c r="F1121">
        <v>605</v>
      </c>
      <c r="G1121">
        <v>852.46326258342106</v>
      </c>
      <c r="H1121">
        <v>-10.5016543205</v>
      </c>
      <c r="I1121">
        <v>34.8284762941922</v>
      </c>
      <c r="J1121">
        <v>-1.12783222283138</v>
      </c>
      <c r="K1121">
        <v>641.97644006449605</v>
      </c>
      <c r="L1121">
        <v>469.62472280486298</v>
      </c>
      <c r="M1121">
        <v>45.868051467357198</v>
      </c>
      <c r="N1121">
        <v>0.38887793645097302</v>
      </c>
      <c r="O1121">
        <v>31.900826446280899</v>
      </c>
      <c r="P1121">
        <v>878.172999191592</v>
      </c>
    </row>
    <row r="1122" spans="1:17" hidden="1" x14ac:dyDescent="0.3">
      <c r="A1122" t="s">
        <v>2402</v>
      </c>
      <c r="B1122" t="s">
        <v>2403</v>
      </c>
      <c r="C1122" t="s">
        <v>3185</v>
      </c>
      <c r="D1122" t="s">
        <v>543</v>
      </c>
      <c r="E1122">
        <v>2230.8655906619902</v>
      </c>
      <c r="F1122">
        <v>124.7</v>
      </c>
      <c r="G1122">
        <v>59.031004132569798</v>
      </c>
      <c r="H1122">
        <v>-1.1978122487187901</v>
      </c>
      <c r="I1122">
        <v>4.0147242878321601</v>
      </c>
      <c r="J1122">
        <v>-1.7536022037221</v>
      </c>
      <c r="K1122">
        <v>124.119410278426</v>
      </c>
      <c r="L1122">
        <v>111.354666414855</v>
      </c>
      <c r="M1122">
        <v>47.047001023859302</v>
      </c>
      <c r="N1122">
        <v>0.26178784819488898</v>
      </c>
      <c r="O1122">
        <v>19.486768243785001</v>
      </c>
      <c r="P1122">
        <v>90.236460717009905</v>
      </c>
      <c r="Q1122">
        <v>5.8026613196073003E-2</v>
      </c>
    </row>
    <row r="1123" spans="1:17" hidden="1" x14ac:dyDescent="0.3">
      <c r="A1123" t="s">
        <v>2404</v>
      </c>
      <c r="B1123" t="s">
        <v>2405</v>
      </c>
      <c r="C1123" t="s">
        <v>3185</v>
      </c>
      <c r="D1123" t="s">
        <v>282</v>
      </c>
      <c r="E1123">
        <v>2230.7620499999998</v>
      </c>
      <c r="F1123">
        <v>439.6</v>
      </c>
      <c r="G1123">
        <v>-22.140411599335899</v>
      </c>
      <c r="H1123">
        <v>-0.92772217359418696</v>
      </c>
      <c r="I1123">
        <v>-7.7372550394699804</v>
      </c>
      <c r="J1123">
        <v>-5.5578646139079702</v>
      </c>
      <c r="K1123">
        <v>453.02352866993499</v>
      </c>
      <c r="L1123">
        <v>446.58289859557101</v>
      </c>
      <c r="M1123">
        <v>33.961251319120997</v>
      </c>
      <c r="N1123">
        <v>0.57591366681511202</v>
      </c>
      <c r="O1123">
        <v>45.780254777069999</v>
      </c>
      <c r="P1123">
        <v>33.212121212121197</v>
      </c>
      <c r="Q1123">
        <v>5.1384016040408001E-2</v>
      </c>
    </row>
    <row r="1124" spans="1:17" hidden="1" x14ac:dyDescent="0.3">
      <c r="A1124" t="s">
        <v>2406</v>
      </c>
      <c r="B1124" t="s">
        <v>2407</v>
      </c>
      <c r="C1124" t="s">
        <v>3185</v>
      </c>
      <c r="D1124" t="s">
        <v>625</v>
      </c>
      <c r="E1124">
        <v>2229.7129747599902</v>
      </c>
      <c r="F1124">
        <v>506.1</v>
      </c>
      <c r="G1124">
        <v>-41.148333099398897</v>
      </c>
      <c r="H1124">
        <v>-2.3120177574595</v>
      </c>
      <c r="I1124">
        <v>-5.4157029391045599</v>
      </c>
      <c r="J1124">
        <v>0.240708635997432</v>
      </c>
      <c r="K1124">
        <v>491.396566943702</v>
      </c>
      <c r="L1124">
        <v>496.61427663906602</v>
      </c>
      <c r="M1124">
        <v>57.560214256939801</v>
      </c>
      <c r="N1124">
        <v>0.47906604269038</v>
      </c>
      <c r="O1124">
        <v>20.904959494171099</v>
      </c>
      <c r="P1124">
        <v>23.5595703125</v>
      </c>
      <c r="Q1124">
        <v>1.6248004920386E-2</v>
      </c>
    </row>
    <row r="1125" spans="1:17" hidden="1" x14ac:dyDescent="0.3">
      <c r="A1125" t="s">
        <v>2408</v>
      </c>
      <c r="B1125" t="s">
        <v>2409</v>
      </c>
      <c r="C1125" t="s">
        <v>3185</v>
      </c>
      <c r="D1125" t="s">
        <v>118</v>
      </c>
      <c r="E1125">
        <v>2223.0767549000002</v>
      </c>
      <c r="F1125">
        <v>185.24</v>
      </c>
      <c r="G1125">
        <v>-34.950304957019497</v>
      </c>
      <c r="H1125">
        <v>-8.1101355646212294</v>
      </c>
      <c r="I1125">
        <v>-20.892584112212301</v>
      </c>
      <c r="J1125">
        <v>-1.5251466397180999</v>
      </c>
      <c r="K1125">
        <v>190.75744469366001</v>
      </c>
      <c r="L1125">
        <v>194.48645165664101</v>
      </c>
      <c r="M1125">
        <v>36.5457568708227</v>
      </c>
      <c r="N1125">
        <v>0.34924351450219898</v>
      </c>
      <c r="O1125">
        <v>56.418700064780801</v>
      </c>
      <c r="P1125">
        <v>23.658210947930499</v>
      </c>
      <c r="Q1125">
        <v>3.3282666649055E-2</v>
      </c>
    </row>
    <row r="1126" spans="1:17" hidden="1" x14ac:dyDescent="0.3">
      <c r="A1126" t="s">
        <v>2410</v>
      </c>
      <c r="B1126" t="s">
        <v>2411</v>
      </c>
      <c r="C1126" t="s">
        <v>3185</v>
      </c>
      <c r="D1126" t="s">
        <v>543</v>
      </c>
      <c r="E1126">
        <v>2210.4925673590001</v>
      </c>
      <c r="F1126">
        <v>240.91</v>
      </c>
      <c r="G1126">
        <v>-41.958650218461202</v>
      </c>
      <c r="H1126">
        <v>-3.6363995359055301</v>
      </c>
      <c r="I1126">
        <v>-9.9425038013243299</v>
      </c>
      <c r="J1126">
        <v>-1.8727693189258501</v>
      </c>
      <c r="K1126">
        <v>248.53034449091399</v>
      </c>
      <c r="L1126">
        <v>256.81312121467602</v>
      </c>
      <c r="M1126">
        <v>56.484480404749903</v>
      </c>
      <c r="N1126">
        <v>0.60562665087245704</v>
      </c>
      <c r="O1126">
        <v>31.5844091154372</v>
      </c>
      <c r="P1126">
        <v>13.103286384976499</v>
      </c>
      <c r="Q1126">
        <v>6.1882517062749998E-2</v>
      </c>
    </row>
    <row r="1127" spans="1:17" x14ac:dyDescent="0.3">
      <c r="A1127" t="s">
        <v>2412</v>
      </c>
      <c r="B1127" t="s">
        <v>2413</v>
      </c>
      <c r="C1127" t="s">
        <v>3176</v>
      </c>
      <c r="D1127" t="s">
        <v>261</v>
      </c>
      <c r="E1127">
        <v>2198.8572045000001</v>
      </c>
      <c r="F1127">
        <v>491.25</v>
      </c>
      <c r="G1127">
        <v>-42.4046662334041</v>
      </c>
      <c r="H1127">
        <v>-1.7989905353245501</v>
      </c>
      <c r="I1127">
        <v>-23.8800025815741</v>
      </c>
      <c r="J1127">
        <v>-0.73451105652689797</v>
      </c>
      <c r="K1127">
        <v>497.83248712929202</v>
      </c>
      <c r="L1127">
        <v>527.22824642312503</v>
      </c>
      <c r="M1127">
        <v>51.743349806487998</v>
      </c>
      <c r="N1127">
        <v>0.65813795247580098</v>
      </c>
      <c r="O1127">
        <v>29.903307888040601</v>
      </c>
      <c r="P1127">
        <v>8.2048458149779702</v>
      </c>
    </row>
    <row r="1128" spans="1:17" hidden="1" x14ac:dyDescent="0.3">
      <c r="A1128" t="s">
        <v>2414</v>
      </c>
      <c r="B1128" t="s">
        <v>2415</v>
      </c>
      <c r="C1128" t="s">
        <v>3185</v>
      </c>
      <c r="D1128" t="s">
        <v>124</v>
      </c>
      <c r="E1128">
        <v>2192.5899647890001</v>
      </c>
      <c r="F1128">
        <v>139.72999999999999</v>
      </c>
      <c r="G1128">
        <v>-22.891487895882399</v>
      </c>
      <c r="H1128">
        <v>3.39380019096801</v>
      </c>
      <c r="I1128">
        <v>-18.826328711663798</v>
      </c>
      <c r="J1128">
        <v>-3.77909291248158</v>
      </c>
      <c r="K1128">
        <v>136.287071930384</v>
      </c>
      <c r="L1128">
        <v>142.35784856934899</v>
      </c>
      <c r="M1128">
        <v>48.027531347721201</v>
      </c>
      <c r="N1128">
        <v>1.4562115254627399</v>
      </c>
      <c r="O1128">
        <v>38.8391898661704</v>
      </c>
      <c r="P1128">
        <v>16.441666666666599</v>
      </c>
    </row>
    <row r="1129" spans="1:17" hidden="1" x14ac:dyDescent="0.3">
      <c r="A1129" t="s">
        <v>2416</v>
      </c>
      <c r="B1129" t="s">
        <v>2417</v>
      </c>
      <c r="C1129" t="s">
        <v>3185</v>
      </c>
      <c r="D1129" t="s">
        <v>75</v>
      </c>
      <c r="E1129">
        <v>2190.1787055599998</v>
      </c>
      <c r="F1129">
        <v>2974.05</v>
      </c>
      <c r="G1129">
        <v>-27.045038336598701</v>
      </c>
      <c r="H1129">
        <v>3.9440716509047302</v>
      </c>
      <c r="I1129">
        <v>-3.8873951337867498</v>
      </c>
      <c r="J1129">
        <v>1.97166673833166</v>
      </c>
      <c r="K1129">
        <v>2854.07652603528</v>
      </c>
      <c r="L1129">
        <v>2817.85609520977</v>
      </c>
      <c r="M1129">
        <v>66.675492880595897</v>
      </c>
      <c r="N1129">
        <v>0.80348559745982695</v>
      </c>
      <c r="O1129">
        <v>6.6273263731275502</v>
      </c>
      <c r="P1129">
        <v>26.7900155607187</v>
      </c>
      <c r="Q1129">
        <v>-0.14414073758134099</v>
      </c>
    </row>
    <row r="1130" spans="1:17" hidden="1" x14ac:dyDescent="0.3">
      <c r="A1130" t="s">
        <v>2418</v>
      </c>
      <c r="B1130" t="s">
        <v>2419</v>
      </c>
      <c r="C1130" t="s">
        <v>3185</v>
      </c>
      <c r="D1130" t="s">
        <v>81</v>
      </c>
      <c r="E1130">
        <v>2186.0951111999998</v>
      </c>
      <c r="F1130">
        <v>327.60000000000002</v>
      </c>
      <c r="G1130">
        <v>164.84458711688399</v>
      </c>
      <c r="H1130">
        <v>95.727626290097803</v>
      </c>
      <c r="I1130">
        <v>214.15341391002201</v>
      </c>
      <c r="J1130">
        <v>38.056623135703298</v>
      </c>
      <c r="K1130">
        <v>190.879780886399</v>
      </c>
      <c r="L1130">
        <v>141.41368774267201</v>
      </c>
      <c r="M1130">
        <v>93.354058655559896</v>
      </c>
      <c r="N1130">
        <v>1.6800345246399799</v>
      </c>
      <c r="O1130">
        <v>0</v>
      </c>
      <c r="P1130">
        <v>252.068780225685</v>
      </c>
      <c r="Q1130">
        <v>0.14311259498655299</v>
      </c>
    </row>
    <row r="1131" spans="1:17" hidden="1" x14ac:dyDescent="0.3">
      <c r="A1131" t="s">
        <v>2420</v>
      </c>
      <c r="B1131" t="s">
        <v>2421</v>
      </c>
      <c r="C1131" t="s">
        <v>3185</v>
      </c>
      <c r="D1131" t="s">
        <v>282</v>
      </c>
      <c r="E1131">
        <v>2185.7353210349902</v>
      </c>
      <c r="F1131">
        <v>390.25</v>
      </c>
      <c r="G1131">
        <v>50.714314024740403</v>
      </c>
      <c r="H1131">
        <v>10.364123814799299</v>
      </c>
      <c r="I1131">
        <v>98.343181771189904</v>
      </c>
      <c r="J1131">
        <v>-5.9139493879295504</v>
      </c>
      <c r="K1131">
        <v>347.70265840961798</v>
      </c>
      <c r="M1131">
        <v>46.090453390872703</v>
      </c>
      <c r="N1131">
        <v>0.359228239625839</v>
      </c>
      <c r="O1131">
        <v>12.543241511851299</v>
      </c>
      <c r="P1131">
        <v>134.032983508245</v>
      </c>
    </row>
    <row r="1132" spans="1:17" hidden="1" x14ac:dyDescent="0.3">
      <c r="A1132" t="s">
        <v>2422</v>
      </c>
      <c r="B1132" t="s">
        <v>2423</v>
      </c>
      <c r="C1132" t="s">
        <v>3185</v>
      </c>
      <c r="D1132" t="s">
        <v>754</v>
      </c>
      <c r="E1132">
        <v>2180.653534008</v>
      </c>
      <c r="F1132">
        <v>281.86</v>
      </c>
      <c r="G1132">
        <v>2.0483995535551198</v>
      </c>
      <c r="H1132">
        <v>0.90310938919162098</v>
      </c>
      <c r="I1132">
        <v>1.0109339166226201</v>
      </c>
      <c r="J1132">
        <v>3.2255447233797002E-2</v>
      </c>
      <c r="K1132">
        <v>273.02728171305699</v>
      </c>
      <c r="L1132">
        <v>252.81825334947499</v>
      </c>
      <c r="M1132">
        <v>58.290846172297002</v>
      </c>
      <c r="N1132">
        <v>0.78624364513067502</v>
      </c>
      <c r="O1132">
        <v>2.6928262257858302</v>
      </c>
      <c r="P1132">
        <v>36.032818532818503</v>
      </c>
      <c r="Q1132">
        <v>3.2968413234804997E-2</v>
      </c>
    </row>
    <row r="1133" spans="1:17" hidden="1" x14ac:dyDescent="0.3">
      <c r="A1133" t="s">
        <v>2424</v>
      </c>
      <c r="B1133" t="s">
        <v>2425</v>
      </c>
      <c r="C1133" t="s">
        <v>3185</v>
      </c>
      <c r="D1133" t="s">
        <v>144</v>
      </c>
      <c r="E1133">
        <v>2178.0890465000002</v>
      </c>
      <c r="F1133">
        <v>155.1</v>
      </c>
      <c r="G1133">
        <v>49.663397720187199</v>
      </c>
      <c r="H1133">
        <v>0.80686575109813397</v>
      </c>
      <c r="I1133">
        <v>41.1713012465001</v>
      </c>
      <c r="J1133">
        <v>2.07927559260053</v>
      </c>
      <c r="K1133">
        <v>138.882568607162</v>
      </c>
      <c r="L1133">
        <v>120.969904272794</v>
      </c>
      <c r="M1133">
        <v>57.516414778097399</v>
      </c>
      <c r="N1133">
        <v>0.79802431222756098</v>
      </c>
      <c r="O1133">
        <v>15.2159896840747</v>
      </c>
      <c r="P1133">
        <v>80.348837209302303</v>
      </c>
      <c r="Q1133">
        <v>0.16437089381999501</v>
      </c>
    </row>
    <row r="1134" spans="1:17" hidden="1" x14ac:dyDescent="0.3">
      <c r="A1134" t="s">
        <v>2426</v>
      </c>
      <c r="B1134" t="s">
        <v>2427</v>
      </c>
      <c r="C1134" t="s">
        <v>3185</v>
      </c>
      <c r="D1134" t="s">
        <v>417</v>
      </c>
      <c r="E1134">
        <v>2175.1526846309998</v>
      </c>
      <c r="F1134">
        <v>139.80000000000001</v>
      </c>
      <c r="G1134">
        <v>107.290263391829</v>
      </c>
      <c r="H1134">
        <v>2.6289683866866702</v>
      </c>
      <c r="I1134">
        <v>17.631383044444298</v>
      </c>
      <c r="J1134">
        <v>-2.5834736614021199</v>
      </c>
      <c r="K1134">
        <v>138.02164102216599</v>
      </c>
      <c r="L1134">
        <v>112.37836096107399</v>
      </c>
      <c r="M1134">
        <v>45.401330286467903</v>
      </c>
      <c r="N1134">
        <v>0.34313533904843002</v>
      </c>
      <c r="O1134">
        <v>17.596566523605102</v>
      </c>
      <c r="P1134">
        <v>151.21293800538999</v>
      </c>
      <c r="Q1134">
        <v>0.108229759132061</v>
      </c>
    </row>
    <row r="1135" spans="1:17" hidden="1" x14ac:dyDescent="0.3">
      <c r="A1135" t="s">
        <v>2428</v>
      </c>
      <c r="B1135" t="s">
        <v>2429</v>
      </c>
      <c r="C1135" t="s">
        <v>3185</v>
      </c>
      <c r="D1135" t="s">
        <v>121</v>
      </c>
      <c r="E1135">
        <v>2174.2224985500002</v>
      </c>
      <c r="F1135">
        <v>99.2</v>
      </c>
      <c r="G1135">
        <v>82.781225981152303</v>
      </c>
      <c r="H1135">
        <v>5.5209768364422702</v>
      </c>
      <c r="I1135">
        <v>50.268096726249198</v>
      </c>
      <c r="J1135">
        <v>-2.7545300725328299</v>
      </c>
      <c r="K1135">
        <v>94.439023756246698</v>
      </c>
      <c r="L1135">
        <v>77.237760427146</v>
      </c>
      <c r="M1135">
        <v>57.560116788769399</v>
      </c>
      <c r="N1135">
        <v>0.98756861734582402</v>
      </c>
      <c r="O1135">
        <v>8.7701612903225694</v>
      </c>
      <c r="P1135">
        <v>156.92825692825599</v>
      </c>
      <c r="Q1135">
        <v>7.2089188753138994E-2</v>
      </c>
    </row>
    <row r="1136" spans="1:17" hidden="1" x14ac:dyDescent="0.3">
      <c r="A1136" t="s">
        <v>2430</v>
      </c>
      <c r="B1136" t="s">
        <v>2431</v>
      </c>
      <c r="C1136" t="s">
        <v>3185</v>
      </c>
      <c r="D1136" t="s">
        <v>625</v>
      </c>
      <c r="E1136">
        <v>2170.6931279700002</v>
      </c>
      <c r="F1136">
        <v>428.95</v>
      </c>
      <c r="G1136">
        <v>2.2586404801345599</v>
      </c>
      <c r="H1136">
        <v>9.7665310972864106</v>
      </c>
      <c r="I1136">
        <v>-9.2793514135250792</v>
      </c>
      <c r="J1136">
        <v>5.76065904204426</v>
      </c>
      <c r="K1136">
        <v>416.507444696074</v>
      </c>
      <c r="L1136">
        <v>403.88495785316002</v>
      </c>
      <c r="M1136">
        <v>63.154980296027901</v>
      </c>
      <c r="N1136">
        <v>1.69132724041408</v>
      </c>
      <c r="O1136">
        <v>46.858608229397298</v>
      </c>
      <c r="P1136">
        <v>56.694063926940601</v>
      </c>
      <c r="Q1136">
        <v>9.5178326854472001E-2</v>
      </c>
    </row>
    <row r="1137" spans="1:17" hidden="1" x14ac:dyDescent="0.3">
      <c r="A1137" t="s">
        <v>2432</v>
      </c>
      <c r="B1137" t="s">
        <v>2433</v>
      </c>
      <c r="C1137" t="s">
        <v>3185</v>
      </c>
      <c r="D1137" t="s">
        <v>765</v>
      </c>
      <c r="E1137">
        <v>2169.9991489250001</v>
      </c>
      <c r="F1137">
        <v>845.55</v>
      </c>
      <c r="G1137">
        <v>47.772003235899597</v>
      </c>
      <c r="H1137">
        <v>-3.2784613351532501</v>
      </c>
      <c r="I1137">
        <v>-24.000458615189601</v>
      </c>
      <c r="J1137">
        <v>-1.1832951018770399</v>
      </c>
      <c r="K1137">
        <v>841.63129186802098</v>
      </c>
      <c r="L1137">
        <v>809.64374369314601</v>
      </c>
      <c r="M1137">
        <v>44.670977620831998</v>
      </c>
      <c r="N1137">
        <v>0.85828514840581005</v>
      </c>
      <c r="O1137">
        <v>53.746082431553397</v>
      </c>
      <c r="P1137">
        <v>76.156249999999901</v>
      </c>
      <c r="Q1137">
        <v>0.19184458876013599</v>
      </c>
    </row>
    <row r="1138" spans="1:17" hidden="1" x14ac:dyDescent="0.3">
      <c r="A1138" t="s">
        <v>2434</v>
      </c>
      <c r="B1138" t="s">
        <v>2435</v>
      </c>
      <c r="C1138" t="s">
        <v>3185</v>
      </c>
      <c r="D1138" t="s">
        <v>543</v>
      </c>
      <c r="E1138">
        <v>2158.5324177500001</v>
      </c>
      <c r="F1138">
        <v>421.35</v>
      </c>
      <c r="G1138">
        <v>8.7350623707697395</v>
      </c>
      <c r="H1138">
        <v>-29.275436057508301</v>
      </c>
      <c r="I1138">
        <v>35.277554884740297</v>
      </c>
      <c r="J1138">
        <v>-21.717691869319101</v>
      </c>
      <c r="K1138">
        <v>532.86322168314302</v>
      </c>
      <c r="L1138">
        <v>435.45449441767801</v>
      </c>
      <c r="M1138">
        <v>19.152559761784801</v>
      </c>
      <c r="N1138">
        <v>2.1346374852480001</v>
      </c>
      <c r="O1138">
        <v>48.332740002373299</v>
      </c>
      <c r="P1138">
        <v>62.057692307692299</v>
      </c>
    </row>
    <row r="1139" spans="1:17" hidden="1" x14ac:dyDescent="0.3">
      <c r="A1139" t="s">
        <v>2436</v>
      </c>
      <c r="B1139" t="s">
        <v>2437</v>
      </c>
      <c r="C1139" t="s">
        <v>3185</v>
      </c>
      <c r="D1139" t="s">
        <v>1618</v>
      </c>
      <c r="E1139">
        <v>2158.4774154239999</v>
      </c>
      <c r="F1139">
        <v>95.2</v>
      </c>
      <c r="G1139">
        <v>-35.0430699415042</v>
      </c>
      <c r="H1139">
        <v>6.36507730827842</v>
      </c>
      <c r="I1139">
        <v>-19.290608860375901</v>
      </c>
      <c r="J1139">
        <v>-10.393042185033</v>
      </c>
      <c r="K1139">
        <v>97.394332080226604</v>
      </c>
      <c r="L1139">
        <v>96.914863668489204</v>
      </c>
      <c r="M1139">
        <v>43.435734622480098</v>
      </c>
      <c r="N1139">
        <v>1.9736988582438499</v>
      </c>
      <c r="O1139">
        <v>36.029411764705799</v>
      </c>
      <c r="P1139">
        <v>14.6987951807229</v>
      </c>
      <c r="Q1139">
        <v>3.7921412833106002E-2</v>
      </c>
    </row>
    <row r="1140" spans="1:17" hidden="1" x14ac:dyDescent="0.3">
      <c r="A1140" t="s">
        <v>2438</v>
      </c>
      <c r="B1140" t="s">
        <v>2439</v>
      </c>
      <c r="C1140" t="s">
        <v>3185</v>
      </c>
      <c r="D1140" t="s">
        <v>765</v>
      </c>
      <c r="E1140">
        <v>2153.342958319</v>
      </c>
      <c r="F1140">
        <v>22.81</v>
      </c>
      <c r="G1140">
        <v>-35.5872553754565</v>
      </c>
      <c r="H1140">
        <v>15.4533873182436</v>
      </c>
      <c r="I1140">
        <v>25.980039297019399</v>
      </c>
      <c r="J1140">
        <v>15.6241955136089</v>
      </c>
      <c r="K1140">
        <v>17.169779768843899</v>
      </c>
      <c r="L1140">
        <v>17.7693048415438</v>
      </c>
      <c r="M1140">
        <v>67.462847315184305</v>
      </c>
      <c r="N1140">
        <v>4.20908196249772</v>
      </c>
      <c r="O1140">
        <v>13.327487943884201</v>
      </c>
      <c r="P1140">
        <v>61.658398299078598</v>
      </c>
      <c r="Q1140">
        <v>7.4854336576662003E-2</v>
      </c>
    </row>
    <row r="1141" spans="1:17" hidden="1" x14ac:dyDescent="0.3">
      <c r="A1141" t="s">
        <v>2440</v>
      </c>
      <c r="B1141" t="s">
        <v>2441</v>
      </c>
      <c r="C1141" t="s">
        <v>3185</v>
      </c>
      <c r="D1141" t="s">
        <v>161</v>
      </c>
      <c r="E1141">
        <v>2144.8245000000002</v>
      </c>
      <c r="F1141">
        <v>2142.75</v>
      </c>
      <c r="G1141">
        <v>-10.060449043404001</v>
      </c>
      <c r="H1141">
        <v>-1.52820366427206</v>
      </c>
      <c r="I1141">
        <v>-10.8968662838785</v>
      </c>
      <c r="J1141">
        <v>-2.24766754772289</v>
      </c>
      <c r="K1141">
        <v>2170.3659978846199</v>
      </c>
      <c r="L1141">
        <v>2095.5455459714499</v>
      </c>
      <c r="M1141">
        <v>47.324990785649099</v>
      </c>
      <c r="N1141">
        <v>0.39486159135715099</v>
      </c>
      <c r="O1141">
        <v>29.679150624197799</v>
      </c>
      <c r="P1141">
        <v>26.789940828402301</v>
      </c>
      <c r="Q1141">
        <v>0.11117926572301</v>
      </c>
    </row>
    <row r="1142" spans="1:17" hidden="1" x14ac:dyDescent="0.3">
      <c r="A1142" t="s">
        <v>2442</v>
      </c>
      <c r="B1142" t="s">
        <v>2443</v>
      </c>
      <c r="C1142" t="s">
        <v>3185</v>
      </c>
      <c r="D1142" t="s">
        <v>538</v>
      </c>
      <c r="E1142">
        <v>2133.5622574259901</v>
      </c>
      <c r="F1142">
        <v>211.54</v>
      </c>
      <c r="G1142">
        <v>23.577489926761999</v>
      </c>
      <c r="H1142">
        <v>21.374422061067701</v>
      </c>
      <c r="I1142">
        <v>71.945189027148999</v>
      </c>
      <c r="J1142">
        <v>-1.43065347315949</v>
      </c>
      <c r="K1142">
        <v>185.037376389115</v>
      </c>
      <c r="L1142">
        <v>155.14428042875301</v>
      </c>
      <c r="M1142">
        <v>69.100847755133003</v>
      </c>
      <c r="N1142">
        <v>0.89037028026860099</v>
      </c>
      <c r="O1142">
        <v>2.9592512054457698</v>
      </c>
      <c r="P1142">
        <v>93.010948905109501</v>
      </c>
      <c r="Q1142">
        <v>0.122777504688228</v>
      </c>
    </row>
    <row r="1143" spans="1:17" hidden="1" x14ac:dyDescent="0.3">
      <c r="A1143" t="s">
        <v>2444</v>
      </c>
      <c r="B1143" t="s">
        <v>2445</v>
      </c>
      <c r="C1143" t="s">
        <v>3185</v>
      </c>
      <c r="D1143" t="s">
        <v>75</v>
      </c>
      <c r="E1143">
        <v>2129.07900556</v>
      </c>
      <c r="F1143">
        <v>246.91</v>
      </c>
      <c r="G1143">
        <v>9.62049085140705</v>
      </c>
      <c r="H1143">
        <v>5.9795024089119604</v>
      </c>
      <c r="I1143">
        <v>3.5912280248380899</v>
      </c>
      <c r="J1143">
        <v>-2.8988025536966</v>
      </c>
      <c r="K1143">
        <v>241.69962959392601</v>
      </c>
      <c r="L1143">
        <v>228.71973004676499</v>
      </c>
      <c r="M1143">
        <v>54.969013541815897</v>
      </c>
      <c r="N1143">
        <v>0.98928036108999495</v>
      </c>
      <c r="O1143">
        <v>11.1741120246243</v>
      </c>
      <c r="P1143">
        <v>42.229262672810997</v>
      </c>
      <c r="Q1143">
        <v>-6.9238368653009003E-2</v>
      </c>
    </row>
    <row r="1144" spans="1:17" hidden="1" x14ac:dyDescent="0.3">
      <c r="A1144" t="s">
        <v>2446</v>
      </c>
      <c r="B1144" t="s">
        <v>2447</v>
      </c>
      <c r="C1144" t="s">
        <v>3185</v>
      </c>
      <c r="D1144" t="s">
        <v>220</v>
      </c>
      <c r="E1144">
        <v>2128.3429784999998</v>
      </c>
      <c r="F1144">
        <v>570.6</v>
      </c>
      <c r="G1144">
        <v>-12.596444904335</v>
      </c>
      <c r="H1144">
        <v>-5.5655022178255598</v>
      </c>
      <c r="I1144">
        <v>40.600704107172099</v>
      </c>
      <c r="J1144">
        <v>-1.41170764346802</v>
      </c>
      <c r="K1144">
        <v>566.35794114329497</v>
      </c>
      <c r="L1144">
        <v>496.52755472548802</v>
      </c>
      <c r="M1144">
        <v>43.418072173295897</v>
      </c>
      <c r="N1144">
        <v>0.65084412793745305</v>
      </c>
      <c r="O1144">
        <v>16.438836312653301</v>
      </c>
      <c r="P1144">
        <v>67.037470725995306</v>
      </c>
      <c r="Q1144">
        <v>0.121966212916311</v>
      </c>
    </row>
    <row r="1145" spans="1:17" hidden="1" x14ac:dyDescent="0.3">
      <c r="A1145" t="s">
        <v>2448</v>
      </c>
      <c r="B1145" t="s">
        <v>2449</v>
      </c>
      <c r="C1145" t="s">
        <v>3185</v>
      </c>
      <c r="D1145" t="s">
        <v>1513</v>
      </c>
      <c r="E1145">
        <v>2118.7600000000002</v>
      </c>
      <c r="F1145">
        <v>137.94999999999999</v>
      </c>
      <c r="G1145">
        <v>77.966625417519197</v>
      </c>
      <c r="H1145">
        <v>-1.4949350917184299E-2</v>
      </c>
      <c r="I1145">
        <v>116.20138074776401</v>
      </c>
      <c r="J1145">
        <v>-1.18234304891215</v>
      </c>
      <c r="K1145">
        <v>115.023054675184</v>
      </c>
      <c r="L1145">
        <v>89.651411743670906</v>
      </c>
      <c r="M1145">
        <v>62.190150761051399</v>
      </c>
      <c r="N1145">
        <v>2.88668372307809</v>
      </c>
      <c r="O1145">
        <v>13.591881116346499</v>
      </c>
      <c r="P1145">
        <v>165.237454335704</v>
      </c>
      <c r="Q1145">
        <v>0.175765998450648</v>
      </c>
    </row>
    <row r="1146" spans="1:17" hidden="1" x14ac:dyDescent="0.3">
      <c r="A1146" t="s">
        <v>2450</v>
      </c>
      <c r="B1146" t="s">
        <v>2451</v>
      </c>
      <c r="C1146" t="s">
        <v>3185</v>
      </c>
      <c r="D1146" t="s">
        <v>135</v>
      </c>
      <c r="E1146">
        <v>2114.8789440199998</v>
      </c>
      <c r="F1146">
        <v>114.64</v>
      </c>
      <c r="G1146">
        <v>123.778837929369</v>
      </c>
      <c r="H1146">
        <v>-4.4690211795357699</v>
      </c>
      <c r="I1146">
        <v>13.189828475848801</v>
      </c>
      <c r="J1146">
        <v>-2.11292936126056</v>
      </c>
      <c r="K1146">
        <v>122.351284015121</v>
      </c>
      <c r="L1146">
        <v>104.63334308793</v>
      </c>
      <c r="M1146">
        <v>29.774082351305299</v>
      </c>
      <c r="N1146">
        <v>0.15204942045679801</v>
      </c>
      <c r="O1146">
        <v>41.7044661549197</v>
      </c>
      <c r="P1146">
        <v>164.45213379469399</v>
      </c>
      <c r="Q1146">
        <v>4.3492957567157001E-2</v>
      </c>
    </row>
    <row r="1147" spans="1:17" hidden="1" x14ac:dyDescent="0.3">
      <c r="A1147" t="s">
        <v>2452</v>
      </c>
      <c r="B1147" t="s">
        <v>2453</v>
      </c>
      <c r="C1147" t="s">
        <v>3185</v>
      </c>
      <c r="D1147" t="s">
        <v>18</v>
      </c>
      <c r="E1147">
        <v>2113.7924155559999</v>
      </c>
      <c r="F1147">
        <v>218.19</v>
      </c>
      <c r="G1147">
        <v>-53.317566734249198</v>
      </c>
      <c r="H1147">
        <v>-0.197433950809251</v>
      </c>
      <c r="I1147">
        <v>-15.7645067466122</v>
      </c>
      <c r="J1147">
        <v>-1.80322310327844</v>
      </c>
      <c r="K1147">
        <v>215.07087090348401</v>
      </c>
      <c r="M1147">
        <v>44.949170838045802</v>
      </c>
      <c r="N1147">
        <v>0.68785732572408298</v>
      </c>
      <c r="O1147">
        <v>57.683670195700998</v>
      </c>
      <c r="P1147">
        <v>19.5889284735544</v>
      </c>
    </row>
    <row r="1148" spans="1:17" hidden="1" x14ac:dyDescent="0.3">
      <c r="A1148" t="s">
        <v>2454</v>
      </c>
      <c r="B1148" t="s">
        <v>2455</v>
      </c>
      <c r="C1148" t="s">
        <v>3185</v>
      </c>
      <c r="D1148" t="s">
        <v>132</v>
      </c>
      <c r="E1148">
        <v>2112.9147413559999</v>
      </c>
      <c r="F1148">
        <v>124.29</v>
      </c>
      <c r="G1148">
        <v>92.841344805579695</v>
      </c>
      <c r="H1148">
        <v>2.8378116299134999</v>
      </c>
      <c r="I1148">
        <v>-29.214737088694701</v>
      </c>
      <c r="J1148">
        <v>-0.78608982827114604</v>
      </c>
      <c r="K1148">
        <v>124.565109668387</v>
      </c>
      <c r="L1148">
        <v>126.252900206658</v>
      </c>
      <c r="M1148">
        <v>58.487459974930601</v>
      </c>
      <c r="N1148">
        <v>0.78107407747962998</v>
      </c>
      <c r="O1148">
        <v>120.77399629897801</v>
      </c>
      <c r="P1148">
        <v>125.981818181818</v>
      </c>
    </row>
    <row r="1149" spans="1:17" hidden="1" x14ac:dyDescent="0.3">
      <c r="A1149" t="s">
        <v>2456</v>
      </c>
      <c r="B1149" t="s">
        <v>2457</v>
      </c>
      <c r="C1149" t="s">
        <v>3185</v>
      </c>
      <c r="D1149" t="s">
        <v>620</v>
      </c>
      <c r="E1149">
        <v>2105.8235650500001</v>
      </c>
      <c r="F1149">
        <v>106.95</v>
      </c>
      <c r="G1149">
        <v>-36.777423287033301</v>
      </c>
      <c r="H1149">
        <v>-1.98691822764156</v>
      </c>
      <c r="I1149">
        <v>-9.3253080066363996</v>
      </c>
      <c r="J1149">
        <v>-8.09373379624002</v>
      </c>
      <c r="K1149">
        <v>111.492957239929</v>
      </c>
      <c r="L1149">
        <v>108.305512540819</v>
      </c>
      <c r="M1149">
        <v>31.056683229710298</v>
      </c>
      <c r="N1149">
        <v>0.719838652260537</v>
      </c>
      <c r="O1149">
        <v>26.208508648901301</v>
      </c>
      <c r="P1149">
        <v>14.9876357380926</v>
      </c>
      <c r="Q1149">
        <v>9.4839056648277006E-2</v>
      </c>
    </row>
    <row r="1150" spans="1:17" hidden="1" x14ac:dyDescent="0.3">
      <c r="A1150" t="s">
        <v>2458</v>
      </c>
      <c r="B1150" t="s">
        <v>2459</v>
      </c>
      <c r="C1150" t="s">
        <v>3185</v>
      </c>
      <c r="D1150" t="s">
        <v>239</v>
      </c>
      <c r="E1150">
        <v>2096.7585450000001</v>
      </c>
      <c r="F1150">
        <v>822.6</v>
      </c>
      <c r="G1150">
        <v>112.414449236379</v>
      </c>
      <c r="H1150">
        <v>1.14489631859781</v>
      </c>
      <c r="I1150">
        <v>164.20487325713799</v>
      </c>
      <c r="J1150">
        <v>-5.9882243296703903</v>
      </c>
      <c r="K1150">
        <v>838.824793275709</v>
      </c>
      <c r="M1150">
        <v>39.396919095555702</v>
      </c>
      <c r="N1150">
        <v>0.63460348255867505</v>
      </c>
      <c r="O1150">
        <v>37.575978604424897</v>
      </c>
      <c r="P1150">
        <v>250.04255319148899</v>
      </c>
    </row>
    <row r="1151" spans="1:17" hidden="1" x14ac:dyDescent="0.3">
      <c r="A1151" t="s">
        <v>2460</v>
      </c>
      <c r="B1151" t="s">
        <v>2461</v>
      </c>
      <c r="C1151" t="s">
        <v>3185</v>
      </c>
      <c r="D1151" t="s">
        <v>166</v>
      </c>
      <c r="E1151">
        <v>2095.6977000000002</v>
      </c>
      <c r="F1151">
        <v>1973.35</v>
      </c>
      <c r="G1151">
        <v>319.74173066045199</v>
      </c>
      <c r="H1151">
        <v>1.2258246460683899</v>
      </c>
      <c r="I1151">
        <v>96.907007767735394</v>
      </c>
      <c r="J1151">
        <v>-9.4389303812026792</v>
      </c>
      <c r="K1151">
        <v>1936.8493564181599</v>
      </c>
      <c r="L1151">
        <v>1445.9802766149701</v>
      </c>
      <c r="M1151">
        <v>44.888167781735298</v>
      </c>
      <c r="N1151">
        <v>0.60729082034520598</v>
      </c>
      <c r="O1151">
        <v>18.868928471887902</v>
      </c>
      <c r="P1151">
        <v>371.75472149175198</v>
      </c>
      <c r="Q1151">
        <v>0.182616137857355</v>
      </c>
    </row>
    <row r="1152" spans="1:17" hidden="1" x14ac:dyDescent="0.3">
      <c r="A1152" t="s">
        <v>2462</v>
      </c>
      <c r="B1152" t="s">
        <v>2463</v>
      </c>
      <c r="C1152" t="s">
        <v>3185</v>
      </c>
      <c r="D1152" t="s">
        <v>258</v>
      </c>
      <c r="E1152">
        <v>2094.6215741349902</v>
      </c>
      <c r="F1152">
        <v>1334.5</v>
      </c>
      <c r="G1152">
        <v>-32.352151522998298</v>
      </c>
      <c r="H1152">
        <v>1.27990450246993</v>
      </c>
      <c r="I1152">
        <v>-10.0885186577875</v>
      </c>
      <c r="J1152">
        <v>2.0013141687471099</v>
      </c>
      <c r="K1152">
        <v>1310.2495850842499</v>
      </c>
      <c r="L1152">
        <v>1315.5113240087601</v>
      </c>
      <c r="M1152">
        <v>58.829496690698903</v>
      </c>
      <c r="N1152">
        <v>0.78436063351219798</v>
      </c>
      <c r="O1152">
        <v>14.1738478831022</v>
      </c>
      <c r="P1152">
        <v>16.4586787677807</v>
      </c>
      <c r="Q1152">
        <v>3.7698772028290002E-3</v>
      </c>
    </row>
    <row r="1153" spans="1:17" hidden="1" x14ac:dyDescent="0.3">
      <c r="A1153" t="s">
        <v>1761</v>
      </c>
      <c r="B1153" t="s">
        <v>2464</v>
      </c>
      <c r="C1153" t="s">
        <v>3185</v>
      </c>
      <c r="D1153" t="s">
        <v>1763</v>
      </c>
      <c r="E1153">
        <v>2091.9342556299998</v>
      </c>
      <c r="F1153">
        <v>38.22</v>
      </c>
      <c r="G1153">
        <v>0.63737082984560001</v>
      </c>
      <c r="H1153">
        <v>-1.2455834232082501</v>
      </c>
      <c r="I1153">
        <v>7.83343664375366</v>
      </c>
      <c r="J1153">
        <v>-1.3217707695176</v>
      </c>
      <c r="K1153">
        <v>38.656215742506198</v>
      </c>
      <c r="L1153">
        <v>35.630857867546098</v>
      </c>
      <c r="M1153">
        <v>49.333103027404697</v>
      </c>
      <c r="N1153">
        <v>0.39366608763960598</v>
      </c>
      <c r="O1153">
        <v>20.2250130821559</v>
      </c>
      <c r="P1153">
        <v>40.773480662983403</v>
      </c>
      <c r="Q1153">
        <v>7.0291434656782004E-2</v>
      </c>
    </row>
    <row r="1154" spans="1:17" hidden="1" x14ac:dyDescent="0.3">
      <c r="A1154" t="s">
        <v>2465</v>
      </c>
      <c r="B1154" t="s">
        <v>2466</v>
      </c>
      <c r="C1154" t="s">
        <v>3185</v>
      </c>
      <c r="D1154" t="s">
        <v>211</v>
      </c>
      <c r="E1154">
        <v>2091.782155978</v>
      </c>
      <c r="F1154">
        <v>99.18</v>
      </c>
      <c r="G1154">
        <v>217.473654395289</v>
      </c>
      <c r="H1154">
        <v>10.800468662393101</v>
      </c>
      <c r="I1154">
        <v>122.583375822845</v>
      </c>
      <c r="J1154">
        <v>16.2515247838238</v>
      </c>
      <c r="K1154">
        <v>79.963049816480193</v>
      </c>
      <c r="L1154">
        <v>59.429283068788699</v>
      </c>
      <c r="M1154">
        <v>83.382487576300306</v>
      </c>
      <c r="N1154">
        <v>0.54302554814239101</v>
      </c>
      <c r="O1154">
        <v>0.76628352490419804</v>
      </c>
      <c r="P1154">
        <v>334.048140043763</v>
      </c>
      <c r="Q1154">
        <v>0.142862490802901</v>
      </c>
    </row>
    <row r="1155" spans="1:17" hidden="1" x14ac:dyDescent="0.3">
      <c r="A1155" t="s">
        <v>2467</v>
      </c>
      <c r="B1155" t="s">
        <v>2468</v>
      </c>
      <c r="C1155" t="s">
        <v>3185</v>
      </c>
      <c r="D1155" t="s">
        <v>135</v>
      </c>
      <c r="E1155">
        <v>2090.722706005</v>
      </c>
      <c r="F1155">
        <v>259.89999999999998</v>
      </c>
      <c r="G1155">
        <v>335.10586622870801</v>
      </c>
      <c r="H1155">
        <v>-4.3426800524289897</v>
      </c>
      <c r="I1155">
        <v>95.699441411932298</v>
      </c>
      <c r="J1155">
        <v>-0.61407989817778197</v>
      </c>
      <c r="K1155">
        <v>240.483019126833</v>
      </c>
      <c r="L1155">
        <v>166.96810418570999</v>
      </c>
      <c r="M1155">
        <v>47.473339924505602</v>
      </c>
      <c r="N1155">
        <v>0.37701196002055998</v>
      </c>
      <c r="O1155">
        <v>14.659484417083499</v>
      </c>
      <c r="P1155">
        <v>415.67460317460302</v>
      </c>
      <c r="Q1155">
        <v>0.16651734365844301</v>
      </c>
    </row>
    <row r="1156" spans="1:17" hidden="1" x14ac:dyDescent="0.3">
      <c r="A1156" t="s">
        <v>2469</v>
      </c>
      <c r="B1156" t="s">
        <v>2470</v>
      </c>
      <c r="C1156" t="s">
        <v>3185</v>
      </c>
      <c r="D1156" t="s">
        <v>412</v>
      </c>
      <c r="E1156">
        <v>2089.9513405799999</v>
      </c>
      <c r="F1156">
        <v>1620</v>
      </c>
      <c r="G1156">
        <v>315.70715712479898</v>
      </c>
      <c r="H1156">
        <v>34.064448138173198</v>
      </c>
      <c r="I1156">
        <v>101.00116061783601</v>
      </c>
      <c r="J1156">
        <v>4.8351752288284899</v>
      </c>
      <c r="K1156">
        <v>1381.9196834607401</v>
      </c>
      <c r="L1156">
        <v>1000.95791609674</v>
      </c>
      <c r="M1156">
        <v>77.040686268687494</v>
      </c>
      <c r="N1156">
        <v>0.72575922087322697</v>
      </c>
      <c r="O1156">
        <v>4.1975308641975397</v>
      </c>
      <c r="P1156">
        <v>366.52267818574501</v>
      </c>
      <c r="Q1156">
        <v>0.13399240898066</v>
      </c>
    </row>
    <row r="1157" spans="1:17" hidden="1" x14ac:dyDescent="0.3">
      <c r="A1157" t="s">
        <v>2471</v>
      </c>
      <c r="B1157" t="s">
        <v>2472</v>
      </c>
      <c r="C1157" t="s">
        <v>3185</v>
      </c>
      <c r="D1157" t="s">
        <v>261</v>
      </c>
      <c r="E1157">
        <v>2080.499914</v>
      </c>
      <c r="F1157">
        <v>1652.2</v>
      </c>
      <c r="G1157">
        <v>25.4038134901507</v>
      </c>
      <c r="H1157">
        <v>-4.7262835429018999</v>
      </c>
      <c r="I1157">
        <v>12.615957473943901</v>
      </c>
      <c r="J1157">
        <v>0.34315990180022199</v>
      </c>
      <c r="K1157">
        <v>1486.3743829278999</v>
      </c>
      <c r="L1157">
        <v>1368.6095822398399</v>
      </c>
      <c r="M1157">
        <v>57.1961406020392</v>
      </c>
      <c r="N1157">
        <v>1.93724649915036</v>
      </c>
      <c r="O1157">
        <v>4.7633458419077597</v>
      </c>
      <c r="P1157">
        <v>60.696396440208098</v>
      </c>
      <c r="Q1157">
        <v>2.5966818102648E-2</v>
      </c>
    </row>
    <row r="1158" spans="1:17" hidden="1" x14ac:dyDescent="0.3">
      <c r="A1158" t="s">
        <v>2473</v>
      </c>
      <c r="B1158" t="s">
        <v>2474</v>
      </c>
      <c r="C1158" t="s">
        <v>3185</v>
      </c>
      <c r="D1158" t="s">
        <v>2475</v>
      </c>
      <c r="E1158">
        <v>2080.0538750000001</v>
      </c>
      <c r="F1158">
        <v>1260.0999999999999</v>
      </c>
      <c r="G1158">
        <v>-20.3237702286443</v>
      </c>
      <c r="H1158">
        <v>0.73324973225243395</v>
      </c>
      <c r="I1158">
        <v>-9.8723844163332295</v>
      </c>
      <c r="J1158">
        <v>0.451343096392259</v>
      </c>
      <c r="M1158">
        <v>59.237805719034299</v>
      </c>
      <c r="O1158">
        <v>6.1939528608840604</v>
      </c>
      <c r="P1158">
        <v>13.5071837139125</v>
      </c>
    </row>
    <row r="1159" spans="1:17" hidden="1" x14ac:dyDescent="0.3">
      <c r="A1159" t="s">
        <v>2476</v>
      </c>
      <c r="B1159" t="s">
        <v>2477</v>
      </c>
      <c r="C1159" t="s">
        <v>3185</v>
      </c>
      <c r="D1159" t="s">
        <v>206</v>
      </c>
      <c r="E1159">
        <v>2073.1399177500002</v>
      </c>
      <c r="F1159">
        <v>335.85</v>
      </c>
      <c r="G1159">
        <v>51.6789498123646</v>
      </c>
      <c r="H1159">
        <v>-5.4894099352891104</v>
      </c>
      <c r="I1159">
        <v>16.732217095670901</v>
      </c>
      <c r="J1159">
        <v>-2.0167802433061599</v>
      </c>
      <c r="K1159">
        <v>342.80453713610098</v>
      </c>
      <c r="L1159">
        <v>299.50599946163197</v>
      </c>
      <c r="M1159">
        <v>42.211897106279302</v>
      </c>
      <c r="N1159">
        <v>0.34025461664396001</v>
      </c>
      <c r="O1159">
        <v>17.8502307577787</v>
      </c>
      <c r="P1159">
        <v>82.259727573668997</v>
      </c>
      <c r="Q1159">
        <v>0.15784104760154599</v>
      </c>
    </row>
    <row r="1160" spans="1:17" hidden="1" x14ac:dyDescent="0.3">
      <c r="A1160" t="s">
        <v>2478</v>
      </c>
      <c r="B1160" t="s">
        <v>2479</v>
      </c>
      <c r="C1160" t="s">
        <v>3185</v>
      </c>
      <c r="D1160" t="s">
        <v>1395</v>
      </c>
      <c r="E1160">
        <v>2058.1256413000001</v>
      </c>
      <c r="F1160">
        <v>797.1</v>
      </c>
      <c r="G1160">
        <v>-6.6862932753353297</v>
      </c>
      <c r="H1160">
        <v>-13.286499922672199</v>
      </c>
      <c r="I1160">
        <v>45.333973169084203</v>
      </c>
      <c r="J1160">
        <v>-0.96279830883739204</v>
      </c>
      <c r="K1160">
        <v>816.86745849093097</v>
      </c>
      <c r="L1160">
        <v>715.21851629137905</v>
      </c>
      <c r="M1160">
        <v>42.5214561354355</v>
      </c>
      <c r="N1160">
        <v>0.45587558196734301</v>
      </c>
      <c r="O1160">
        <v>25.2665913938025</v>
      </c>
      <c r="P1160">
        <v>76.544850498338803</v>
      </c>
      <c r="Q1160">
        <v>-3.4647668145032E-2</v>
      </c>
    </row>
    <row r="1161" spans="1:17" hidden="1" x14ac:dyDescent="0.3">
      <c r="A1161" t="s">
        <v>2480</v>
      </c>
      <c r="B1161" t="s">
        <v>2481</v>
      </c>
      <c r="C1161" t="s">
        <v>3185</v>
      </c>
      <c r="D1161" t="s">
        <v>486</v>
      </c>
      <c r="E1161">
        <v>2045.7308952000001</v>
      </c>
      <c r="F1161">
        <v>2433.4</v>
      </c>
      <c r="G1161">
        <v>17.154115913404802</v>
      </c>
      <c r="H1161">
        <v>-8.2823693945008703</v>
      </c>
      <c r="I1161">
        <v>67.952009089699501</v>
      </c>
      <c r="J1161">
        <v>-2.9976941755585398</v>
      </c>
      <c r="K1161">
        <v>2466.3261483187298</v>
      </c>
      <c r="L1161">
        <v>2069.0008546630002</v>
      </c>
      <c r="M1161">
        <v>44.748217891964003</v>
      </c>
      <c r="N1161">
        <v>0.43325695119827301</v>
      </c>
      <c r="O1161">
        <v>38.859209336730501</v>
      </c>
      <c r="P1161">
        <v>88.219824418919401</v>
      </c>
      <c r="Q1161">
        <v>-2.9027626555593E-2</v>
      </c>
    </row>
    <row r="1162" spans="1:17" hidden="1" x14ac:dyDescent="0.3">
      <c r="A1162" t="s">
        <v>2482</v>
      </c>
      <c r="B1162" t="s">
        <v>2483</v>
      </c>
      <c r="C1162" t="s">
        <v>3185</v>
      </c>
      <c r="D1162" t="s">
        <v>251</v>
      </c>
      <c r="E1162">
        <v>2039.08787775</v>
      </c>
      <c r="F1162">
        <v>986.3</v>
      </c>
      <c r="G1162">
        <v>61.075355430310999</v>
      </c>
      <c r="H1162">
        <v>13.1570468147693</v>
      </c>
      <c r="I1162">
        <v>81.780965170258</v>
      </c>
      <c r="J1162">
        <v>4.5003254431838204</v>
      </c>
      <c r="K1162">
        <v>818.03558177210903</v>
      </c>
      <c r="L1162">
        <v>676.55263104151595</v>
      </c>
      <c r="M1162">
        <v>64.919241465479999</v>
      </c>
      <c r="N1162">
        <v>0.85526772047594801</v>
      </c>
      <c r="O1162">
        <v>2.3725032951434599</v>
      </c>
      <c r="P1162">
        <v>112.54633221274</v>
      </c>
      <c r="Q1162">
        <v>6.1272482372333001E-2</v>
      </c>
    </row>
    <row r="1163" spans="1:17" hidden="1" x14ac:dyDescent="0.3">
      <c r="A1163" t="s">
        <v>2484</v>
      </c>
      <c r="B1163" t="s">
        <v>2485</v>
      </c>
      <c r="C1163" t="s">
        <v>3185</v>
      </c>
      <c r="D1163" t="s">
        <v>132</v>
      </c>
      <c r="E1163">
        <v>2034.5661179599999</v>
      </c>
      <c r="F1163">
        <v>20742.150000000001</v>
      </c>
      <c r="G1163">
        <v>627.44107764719797</v>
      </c>
      <c r="H1163">
        <v>89.1585798678164</v>
      </c>
      <c r="I1163">
        <v>218.74565876912601</v>
      </c>
      <c r="J1163">
        <v>20.391834251548801</v>
      </c>
      <c r="K1163">
        <v>12975.934016937499</v>
      </c>
      <c r="L1163">
        <v>7921.9643562598303</v>
      </c>
      <c r="M1163">
        <v>84.8958329116534</v>
      </c>
      <c r="N1163">
        <v>1.9121832008703401</v>
      </c>
      <c r="O1163">
        <v>0</v>
      </c>
      <c r="P1163">
        <v>685.30079884905103</v>
      </c>
      <c r="Q1163">
        <v>0.17682570772133699</v>
      </c>
    </row>
    <row r="1164" spans="1:17" hidden="1" x14ac:dyDescent="0.3">
      <c r="A1164" t="s">
        <v>2486</v>
      </c>
      <c r="B1164" t="s">
        <v>2487</v>
      </c>
      <c r="C1164" t="s">
        <v>3185</v>
      </c>
      <c r="D1164" t="s">
        <v>291</v>
      </c>
      <c r="E1164">
        <v>2033.4094828499999</v>
      </c>
      <c r="F1164">
        <v>324.3</v>
      </c>
      <c r="G1164">
        <v>11.7637691145929</v>
      </c>
      <c r="H1164">
        <v>1.4162435893491001</v>
      </c>
      <c r="I1164">
        <v>-15.242930595397199</v>
      </c>
      <c r="J1164">
        <v>5.90512313577162E-2</v>
      </c>
      <c r="K1164">
        <v>325.938825105104</v>
      </c>
      <c r="L1164">
        <v>314.73526031353401</v>
      </c>
      <c r="M1164">
        <v>48.598531008924098</v>
      </c>
      <c r="N1164">
        <v>0.81214142941575496</v>
      </c>
      <c r="O1164">
        <v>30.326857847671899</v>
      </c>
      <c r="P1164">
        <v>52.468265162200197</v>
      </c>
      <c r="Q1164">
        <v>0.10410095894096</v>
      </c>
    </row>
    <row r="1165" spans="1:17" hidden="1" x14ac:dyDescent="0.3">
      <c r="A1165" t="s">
        <v>2488</v>
      </c>
      <c r="B1165" t="s">
        <v>2489</v>
      </c>
      <c r="C1165" t="s">
        <v>3185</v>
      </c>
      <c r="D1165" t="s">
        <v>412</v>
      </c>
      <c r="E1165">
        <v>2026.5135660000001</v>
      </c>
      <c r="F1165">
        <v>908.35</v>
      </c>
      <c r="G1165">
        <v>185.36903051511601</v>
      </c>
      <c r="H1165">
        <v>6.2991058619383402</v>
      </c>
      <c r="I1165">
        <v>29.394885926809099</v>
      </c>
      <c r="J1165">
        <v>-3.8344479163044198</v>
      </c>
      <c r="K1165">
        <v>868.03888850118199</v>
      </c>
      <c r="L1165">
        <v>698.99094603726996</v>
      </c>
      <c r="M1165">
        <v>41.8767385647296</v>
      </c>
      <c r="N1165">
        <v>1.1862580676632499</v>
      </c>
      <c r="O1165">
        <v>13.942863433698401</v>
      </c>
      <c r="P1165">
        <v>213.22413793103399</v>
      </c>
      <c r="Q1165">
        <v>0.169005057385862</v>
      </c>
    </row>
    <row r="1166" spans="1:17" hidden="1" x14ac:dyDescent="0.3">
      <c r="A1166" t="s">
        <v>2490</v>
      </c>
      <c r="B1166" t="s">
        <v>2491</v>
      </c>
      <c r="C1166" t="s">
        <v>3185</v>
      </c>
      <c r="D1166" t="s">
        <v>514</v>
      </c>
      <c r="E1166">
        <v>2021.9134650000001</v>
      </c>
      <c r="F1166">
        <v>1045.75</v>
      </c>
      <c r="G1166">
        <v>407.02077791042302</v>
      </c>
      <c r="H1166">
        <v>9.7199307977671801</v>
      </c>
      <c r="I1166">
        <v>101.32029681727001</v>
      </c>
      <c r="J1166">
        <v>-5.4888167851956498</v>
      </c>
      <c r="K1166">
        <v>897.32223222095695</v>
      </c>
      <c r="L1166">
        <v>624.82845977480599</v>
      </c>
      <c r="M1166">
        <v>54.550980291519501</v>
      </c>
      <c r="N1166">
        <v>1.27023184383916</v>
      </c>
      <c r="O1166">
        <v>16.194119053310999</v>
      </c>
      <c r="P1166">
        <v>462.23118279569798</v>
      </c>
      <c r="Q1166">
        <v>0.223619883717908</v>
      </c>
    </row>
    <row r="1167" spans="1:17" hidden="1" x14ac:dyDescent="0.3">
      <c r="A1167" t="s">
        <v>2492</v>
      </c>
      <c r="B1167" t="s">
        <v>2493</v>
      </c>
      <c r="C1167" t="s">
        <v>3185</v>
      </c>
      <c r="D1167" t="s">
        <v>2494</v>
      </c>
      <c r="E1167">
        <v>2019.60288507</v>
      </c>
      <c r="F1167">
        <v>1831.7</v>
      </c>
      <c r="G1167">
        <v>302.60781278970097</v>
      </c>
      <c r="H1167">
        <v>-4.8879623889596804</v>
      </c>
      <c r="I1167">
        <v>36.1405829562581</v>
      </c>
      <c r="J1167">
        <v>-4.21784257180897</v>
      </c>
      <c r="K1167">
        <v>1900.6191013816001</v>
      </c>
      <c r="L1167">
        <v>1471.88704396045</v>
      </c>
      <c r="M1167">
        <v>36.647978118511702</v>
      </c>
      <c r="N1167">
        <v>0.51634813283264203</v>
      </c>
      <c r="O1167">
        <v>23.3826499972702</v>
      </c>
      <c r="P1167">
        <v>420</v>
      </c>
      <c r="Q1167">
        <v>0.23426290804720501</v>
      </c>
    </row>
    <row r="1168" spans="1:17" hidden="1" x14ac:dyDescent="0.3">
      <c r="A1168" t="s">
        <v>2495</v>
      </c>
      <c r="B1168" t="s">
        <v>2496</v>
      </c>
      <c r="C1168" t="s">
        <v>3185</v>
      </c>
      <c r="D1168" t="s">
        <v>46</v>
      </c>
      <c r="E1168">
        <v>2018.674485</v>
      </c>
      <c r="F1168">
        <v>159.86000000000001</v>
      </c>
      <c r="G1168">
        <v>219.93350663507201</v>
      </c>
      <c r="H1168">
        <v>-14.2523752328567</v>
      </c>
      <c r="I1168">
        <v>99.462938660150897</v>
      </c>
      <c r="J1168">
        <v>0.93915512704191395</v>
      </c>
      <c r="K1168">
        <v>163.72041584388501</v>
      </c>
      <c r="L1168">
        <v>122.54887288921</v>
      </c>
      <c r="M1168">
        <v>41.222097457230703</v>
      </c>
      <c r="N1168">
        <v>0.92965767813535505</v>
      </c>
      <c r="O1168">
        <v>27.611660202677299</v>
      </c>
      <c r="P1168">
        <v>258.02911534154498</v>
      </c>
      <c r="Q1168">
        <v>0.19017133806376199</v>
      </c>
    </row>
    <row r="1169" spans="1:17" hidden="1" x14ac:dyDescent="0.3">
      <c r="A1169" t="s">
        <v>2497</v>
      </c>
      <c r="B1169" t="s">
        <v>2498</v>
      </c>
      <c r="C1169" t="s">
        <v>3185</v>
      </c>
      <c r="D1169" t="s">
        <v>1375</v>
      </c>
      <c r="E1169">
        <v>2007.52825618</v>
      </c>
      <c r="F1169">
        <v>753.45</v>
      </c>
      <c r="G1169">
        <v>101.746867165414</v>
      </c>
      <c r="H1169">
        <v>-10.552372383531701</v>
      </c>
      <c r="I1169">
        <v>44.828762770484502</v>
      </c>
      <c r="J1169">
        <v>1.3989214162228301</v>
      </c>
      <c r="K1169">
        <v>690.19976158803695</v>
      </c>
      <c r="L1169">
        <v>558.77168500238895</v>
      </c>
      <c r="M1169">
        <v>50.059921306699103</v>
      </c>
      <c r="N1169">
        <v>0.22113876812005201</v>
      </c>
      <c r="O1169">
        <v>19.715973189992599</v>
      </c>
      <c r="P1169">
        <v>140.06691094471799</v>
      </c>
      <c r="Q1169">
        <v>5.2503172198865002E-2</v>
      </c>
    </row>
    <row r="1170" spans="1:17" hidden="1" x14ac:dyDescent="0.3">
      <c r="A1170" t="s">
        <v>2499</v>
      </c>
      <c r="B1170" t="s">
        <v>2500</v>
      </c>
      <c r="C1170" t="s">
        <v>3185</v>
      </c>
      <c r="D1170" t="s">
        <v>206</v>
      </c>
      <c r="E1170">
        <v>2007.0039515200001</v>
      </c>
      <c r="F1170">
        <v>1790.35</v>
      </c>
      <c r="G1170">
        <v>200.69864990048899</v>
      </c>
      <c r="H1170">
        <v>47.245154494157099</v>
      </c>
      <c r="I1170">
        <v>105.4727551097</v>
      </c>
      <c r="J1170">
        <v>4.2044030927310203</v>
      </c>
      <c r="K1170">
        <v>1319.8213575606501</v>
      </c>
      <c r="L1170">
        <v>956.77004400852195</v>
      </c>
      <c r="M1170">
        <v>68.390437482043097</v>
      </c>
      <c r="N1170">
        <v>0.36115415428014003</v>
      </c>
      <c r="O1170">
        <v>3.3317507749881199</v>
      </c>
      <c r="P1170">
        <v>236.21596244131399</v>
      </c>
      <c r="Q1170">
        <v>0.20232873036044099</v>
      </c>
    </row>
    <row r="1171" spans="1:17" hidden="1" x14ac:dyDescent="0.3">
      <c r="A1171" t="s">
        <v>2501</v>
      </c>
      <c r="B1171" t="s">
        <v>2502</v>
      </c>
      <c r="C1171" t="s">
        <v>3185</v>
      </c>
      <c r="D1171" t="s">
        <v>467</v>
      </c>
      <c r="E1171">
        <v>2006.1305032499999</v>
      </c>
      <c r="F1171">
        <v>647.70000000000005</v>
      </c>
      <c r="G1171">
        <v>-4.8476354698988402</v>
      </c>
      <c r="H1171">
        <v>3.7570396678070801</v>
      </c>
      <c r="I1171">
        <v>37.321154504493499</v>
      </c>
      <c r="J1171">
        <v>-1.78628806876586</v>
      </c>
      <c r="K1171">
        <v>633.23409223879901</v>
      </c>
      <c r="L1171">
        <v>556.56312407192502</v>
      </c>
      <c r="M1171">
        <v>47.5211409055009</v>
      </c>
      <c r="N1171">
        <v>0.46956858963201298</v>
      </c>
      <c r="O1171">
        <v>12.2433225258607</v>
      </c>
      <c r="P1171">
        <v>60.9192546583851</v>
      </c>
      <c r="Q1171">
        <v>-3.5616047412775999E-2</v>
      </c>
    </row>
    <row r="1172" spans="1:17" hidden="1" x14ac:dyDescent="0.3">
      <c r="A1172" t="s">
        <v>2503</v>
      </c>
      <c r="B1172" t="s">
        <v>2504</v>
      </c>
      <c r="C1172" t="s">
        <v>3185</v>
      </c>
      <c r="D1172" t="s">
        <v>372</v>
      </c>
      <c r="E1172">
        <v>1997.3048774399999</v>
      </c>
      <c r="F1172">
        <v>808.6</v>
      </c>
      <c r="G1172">
        <v>-26.0363930026239</v>
      </c>
      <c r="H1172">
        <v>-7.9200735012479297</v>
      </c>
      <c r="I1172">
        <v>-0.77442045464506204</v>
      </c>
      <c r="J1172">
        <v>-3.1598703365879199</v>
      </c>
      <c r="K1172">
        <v>830.03124473402102</v>
      </c>
      <c r="L1172">
        <v>805.87322377237899</v>
      </c>
      <c r="M1172">
        <v>44.9902796449569</v>
      </c>
      <c r="N1172">
        <v>0.17365692601050001</v>
      </c>
      <c r="O1172">
        <v>34.800890427900001</v>
      </c>
      <c r="P1172">
        <v>25.4713321436884</v>
      </c>
      <c r="Q1172">
        <v>-7.4648136626661005E-2</v>
      </c>
    </row>
    <row r="1173" spans="1:17" hidden="1" x14ac:dyDescent="0.3">
      <c r="A1173" t="s">
        <v>2505</v>
      </c>
      <c r="B1173" t="s">
        <v>2506</v>
      </c>
      <c r="C1173" t="s">
        <v>3185</v>
      </c>
      <c r="D1173" t="s">
        <v>467</v>
      </c>
      <c r="E1173">
        <v>1992.7662418949999</v>
      </c>
      <c r="F1173">
        <v>372.85</v>
      </c>
      <c r="G1173">
        <v>9.6505828690481792</v>
      </c>
      <c r="H1173">
        <v>10.5114556204168</v>
      </c>
      <c r="I1173">
        <v>-1.9989340279376</v>
      </c>
      <c r="J1173">
        <v>-1.37604559927581</v>
      </c>
      <c r="K1173">
        <v>362.98083763599999</v>
      </c>
      <c r="L1173">
        <v>347.83975133717502</v>
      </c>
      <c r="M1173">
        <v>54.809828234114299</v>
      </c>
      <c r="N1173">
        <v>0.96100485365228605</v>
      </c>
      <c r="O1173">
        <v>21.362478208394698</v>
      </c>
      <c r="P1173">
        <v>42.854406130268202</v>
      </c>
      <c r="Q1173">
        <v>-4.4803483408208999E-2</v>
      </c>
    </row>
    <row r="1174" spans="1:17" hidden="1" x14ac:dyDescent="0.3">
      <c r="A1174" t="s">
        <v>2507</v>
      </c>
      <c r="B1174" t="s">
        <v>2508</v>
      </c>
      <c r="C1174" t="s">
        <v>3185</v>
      </c>
      <c r="D1174" t="s">
        <v>135</v>
      </c>
      <c r="E1174">
        <v>1990.9941476399999</v>
      </c>
      <c r="F1174">
        <v>115.27</v>
      </c>
      <c r="G1174">
        <v>214.72145063341199</v>
      </c>
      <c r="H1174">
        <v>-15.226594561949501</v>
      </c>
      <c r="I1174">
        <v>26.368384675328201</v>
      </c>
      <c r="J1174">
        <v>-4.4973536745276501</v>
      </c>
      <c r="K1174">
        <v>120.152833013148</v>
      </c>
      <c r="L1174">
        <v>98.276529033931695</v>
      </c>
      <c r="M1174">
        <v>26.496960653732099</v>
      </c>
      <c r="N1174">
        <v>0.442601986508876</v>
      </c>
      <c r="O1174">
        <v>19.441311702958199</v>
      </c>
      <c r="P1174">
        <v>270.52394728383098</v>
      </c>
    </row>
    <row r="1175" spans="1:17" hidden="1" x14ac:dyDescent="0.3">
      <c r="A1175" t="s">
        <v>2509</v>
      </c>
      <c r="B1175" t="s">
        <v>2510</v>
      </c>
      <c r="C1175" t="s">
        <v>3185</v>
      </c>
      <c r="D1175" t="s">
        <v>206</v>
      </c>
      <c r="E1175">
        <v>1987.7782800699999</v>
      </c>
      <c r="F1175">
        <v>1217.75</v>
      </c>
      <c r="G1175">
        <v>16.550777410520599</v>
      </c>
      <c r="H1175">
        <v>16.0347877676728</v>
      </c>
      <c r="I1175">
        <v>58.805399918834198</v>
      </c>
      <c r="J1175">
        <v>-5.5731938259103604</v>
      </c>
      <c r="K1175">
        <v>1086.29184416616</v>
      </c>
      <c r="L1175">
        <v>888.59619894544198</v>
      </c>
      <c r="M1175">
        <v>50.441173209875402</v>
      </c>
      <c r="N1175">
        <v>0.61608915053991997</v>
      </c>
      <c r="O1175">
        <v>25.559433381235898</v>
      </c>
      <c r="P1175">
        <v>92.987321711568896</v>
      </c>
      <c r="Q1175">
        <v>0.113184123525506</v>
      </c>
    </row>
    <row r="1176" spans="1:17" hidden="1" x14ac:dyDescent="0.3">
      <c r="A1176" t="s">
        <v>2511</v>
      </c>
      <c r="B1176" t="s">
        <v>2512</v>
      </c>
      <c r="C1176" t="s">
        <v>3185</v>
      </c>
      <c r="D1176" t="s">
        <v>383</v>
      </c>
      <c r="E1176">
        <v>1987.7406725000001</v>
      </c>
      <c r="F1176">
        <v>1570.35</v>
      </c>
      <c r="G1176">
        <v>47.112582216459003</v>
      </c>
      <c r="H1176">
        <v>2.9549299672879799</v>
      </c>
      <c r="I1176">
        <v>99.416973879464805</v>
      </c>
      <c r="J1176">
        <v>0.85794475115089996</v>
      </c>
      <c r="K1176">
        <v>1411.2300080701</v>
      </c>
      <c r="L1176">
        <v>1135.4751209843701</v>
      </c>
      <c r="M1176">
        <v>56.203753142207802</v>
      </c>
      <c r="N1176">
        <v>0.98589336476880696</v>
      </c>
      <c r="O1176">
        <v>5.0689336772057301</v>
      </c>
      <c r="P1176">
        <v>124.39982852243401</v>
      </c>
      <c r="Q1176">
        <v>3.1656557501565E-2</v>
      </c>
    </row>
    <row r="1177" spans="1:17" hidden="1" x14ac:dyDescent="0.3">
      <c r="A1177" t="s">
        <v>2513</v>
      </c>
      <c r="B1177" t="s">
        <v>2514</v>
      </c>
      <c r="C1177" t="s">
        <v>3185</v>
      </c>
      <c r="D1177" t="s">
        <v>1687</v>
      </c>
      <c r="E1177">
        <v>1984.1380216</v>
      </c>
      <c r="F1177">
        <v>62.48</v>
      </c>
      <c r="G1177">
        <v>-2.3046408151628301</v>
      </c>
      <c r="H1177">
        <v>1.2037807303063499</v>
      </c>
      <c r="I1177">
        <v>-3.12626177934873</v>
      </c>
      <c r="J1177">
        <v>1.2956006588567299</v>
      </c>
      <c r="K1177">
        <v>60.726924270292699</v>
      </c>
      <c r="L1177">
        <v>58.175788959235803</v>
      </c>
      <c r="M1177">
        <v>58.880462682991599</v>
      </c>
      <c r="N1177">
        <v>1.06988215769638</v>
      </c>
      <c r="O1177">
        <v>2.3527528809219098</v>
      </c>
      <c r="P1177">
        <v>29.761163032191</v>
      </c>
      <c r="Q1177">
        <v>-2.8254867209200001E-2</v>
      </c>
    </row>
    <row r="1178" spans="1:17" hidden="1" x14ac:dyDescent="0.3">
      <c r="A1178" t="s">
        <v>2515</v>
      </c>
      <c r="B1178" t="s">
        <v>2516</v>
      </c>
      <c r="C1178" t="s">
        <v>3185</v>
      </c>
      <c r="D1178" t="s">
        <v>464</v>
      </c>
      <c r="E1178">
        <v>1975.6141428400001</v>
      </c>
      <c r="F1178">
        <v>253</v>
      </c>
      <c r="G1178">
        <v>-13.9161790985602</v>
      </c>
      <c r="H1178">
        <v>-14.4821836450148</v>
      </c>
      <c r="I1178">
        <v>15.7618459933685</v>
      </c>
      <c r="J1178">
        <v>-2.7624360895331801</v>
      </c>
      <c r="K1178">
        <v>252.98921776953799</v>
      </c>
      <c r="L1178">
        <v>238.91156927753099</v>
      </c>
      <c r="M1178">
        <v>28.338138765045102</v>
      </c>
      <c r="N1178">
        <v>0.63491676225493698</v>
      </c>
      <c r="O1178">
        <v>22.332015810276602</v>
      </c>
      <c r="P1178">
        <v>40.127388535031798</v>
      </c>
      <c r="Q1178">
        <v>8.6413412226144001E-2</v>
      </c>
    </row>
    <row r="1179" spans="1:17" hidden="1" x14ac:dyDescent="0.3">
      <c r="A1179" t="s">
        <v>2517</v>
      </c>
      <c r="B1179" t="s">
        <v>2518</v>
      </c>
      <c r="C1179" t="s">
        <v>3185</v>
      </c>
      <c r="D1179" t="s">
        <v>127</v>
      </c>
      <c r="E1179">
        <v>1969.2742776</v>
      </c>
      <c r="F1179">
        <v>283.85000000000002</v>
      </c>
      <c r="G1179">
        <v>-15.7116742171614</v>
      </c>
      <c r="H1179">
        <v>21.409282132628501</v>
      </c>
      <c r="I1179">
        <v>-14.5666161381798</v>
      </c>
      <c r="J1179">
        <v>1.6952447890743401</v>
      </c>
      <c r="K1179">
        <v>270.86547498788002</v>
      </c>
      <c r="L1179">
        <v>270.95780426470401</v>
      </c>
      <c r="M1179">
        <v>58.722323431645698</v>
      </c>
      <c r="N1179">
        <v>1.0279499725310299</v>
      </c>
      <c r="O1179">
        <v>41.130878985379503</v>
      </c>
      <c r="P1179">
        <v>26.917057902973401</v>
      </c>
      <c r="Q1179">
        <v>0.129354280614562</v>
      </c>
    </row>
    <row r="1180" spans="1:17" hidden="1" x14ac:dyDescent="0.3">
      <c r="A1180" t="s">
        <v>2519</v>
      </c>
      <c r="B1180" t="s">
        <v>2520</v>
      </c>
      <c r="C1180" t="s">
        <v>3185</v>
      </c>
      <c r="D1180" t="s">
        <v>24</v>
      </c>
      <c r="E1180">
        <v>1967.383568725</v>
      </c>
      <c r="F1180">
        <v>185.17</v>
      </c>
      <c r="G1180">
        <v>-12.938725645929701</v>
      </c>
      <c r="H1180">
        <v>-7.01581735097243</v>
      </c>
      <c r="I1180">
        <v>-3.8108635855077702</v>
      </c>
      <c r="J1180">
        <v>-2.1812896818802701</v>
      </c>
      <c r="K1180">
        <v>190.03767584727399</v>
      </c>
      <c r="L1180">
        <v>182.23384452637001</v>
      </c>
      <c r="M1180">
        <v>41.990338254027698</v>
      </c>
      <c r="N1180">
        <v>0.51896030725945097</v>
      </c>
      <c r="O1180">
        <v>17.5676405465248</v>
      </c>
      <c r="P1180">
        <v>30.126493323963398</v>
      </c>
      <c r="Q1180">
        <v>-7.9751094007190007E-3</v>
      </c>
    </row>
    <row r="1181" spans="1:17" hidden="1" x14ac:dyDescent="0.3">
      <c r="A1181" t="s">
        <v>2521</v>
      </c>
      <c r="B1181" t="s">
        <v>2522</v>
      </c>
      <c r="C1181" t="s">
        <v>3185</v>
      </c>
      <c r="D1181" t="s">
        <v>206</v>
      </c>
      <c r="E1181">
        <v>1953.1785</v>
      </c>
      <c r="F1181">
        <v>799.5</v>
      </c>
      <c r="G1181">
        <v>-23.752202973024499</v>
      </c>
      <c r="H1181">
        <v>-3.0882647536799999</v>
      </c>
      <c r="I1181">
        <v>22.527086515643798</v>
      </c>
      <c r="J1181">
        <v>-1.5683151038913099</v>
      </c>
      <c r="K1181">
        <v>804.77547501873698</v>
      </c>
      <c r="L1181">
        <v>730.23565584923006</v>
      </c>
      <c r="M1181">
        <v>45.4109064389935</v>
      </c>
      <c r="N1181">
        <v>0.260796124964708</v>
      </c>
      <c r="O1181">
        <v>14.4402751719824</v>
      </c>
      <c r="P1181">
        <v>45.894160583941598</v>
      </c>
      <c r="Q1181">
        <v>-2.0158677173688001E-2</v>
      </c>
    </row>
    <row r="1182" spans="1:17" hidden="1" x14ac:dyDescent="0.3">
      <c r="A1182" t="s">
        <v>2523</v>
      </c>
      <c r="B1182" t="s">
        <v>2524</v>
      </c>
      <c r="C1182" t="s">
        <v>3185</v>
      </c>
      <c r="D1182" t="s">
        <v>372</v>
      </c>
      <c r="E1182">
        <v>1947.7133786249999</v>
      </c>
      <c r="F1182">
        <v>810.55</v>
      </c>
      <c r="G1182">
        <v>-35.003604110409</v>
      </c>
      <c r="H1182">
        <v>-7.9788714798687801</v>
      </c>
      <c r="I1182">
        <v>-32.914672226245301</v>
      </c>
      <c r="J1182">
        <v>-2.8610832280002501</v>
      </c>
      <c r="K1182">
        <v>859.99928166204904</v>
      </c>
      <c r="L1182">
        <v>912.88411126137203</v>
      </c>
      <c r="M1182">
        <v>35.216016519033701</v>
      </c>
      <c r="N1182">
        <v>1.27540084592518</v>
      </c>
      <c r="O1182">
        <v>78.890876565295102</v>
      </c>
      <c r="P1182">
        <v>8.5509575465380898</v>
      </c>
      <c r="Q1182">
        <v>-3.9569163012329999E-3</v>
      </c>
    </row>
    <row r="1183" spans="1:17" hidden="1" x14ac:dyDescent="0.3">
      <c r="A1183" t="s">
        <v>2525</v>
      </c>
      <c r="B1183" t="s">
        <v>2526</v>
      </c>
      <c r="C1183" t="s">
        <v>3185</v>
      </c>
      <c r="D1183" t="s">
        <v>2527</v>
      </c>
      <c r="E1183">
        <v>1947.4203</v>
      </c>
      <c r="F1183">
        <v>1780</v>
      </c>
      <c r="G1183">
        <v>-8.7045436810691008</v>
      </c>
      <c r="H1183">
        <v>60.475673974676603</v>
      </c>
      <c r="I1183">
        <v>10.3990562847232</v>
      </c>
      <c r="J1183">
        <v>18.6469179195078</v>
      </c>
      <c r="K1183">
        <v>1396.9779822313201</v>
      </c>
      <c r="L1183">
        <v>1359.83175379195</v>
      </c>
      <c r="M1183">
        <v>90.073820019029995</v>
      </c>
      <c r="N1183">
        <v>1.66071362489175</v>
      </c>
      <c r="O1183">
        <v>5.0561797752809001</v>
      </c>
      <c r="P1183">
        <v>77.114427860696495</v>
      </c>
      <c r="Q1183">
        <v>0.25496997099421598</v>
      </c>
    </row>
    <row r="1184" spans="1:17" hidden="1" x14ac:dyDescent="0.3">
      <c r="A1184" t="s">
        <v>2528</v>
      </c>
      <c r="B1184" t="s">
        <v>2529</v>
      </c>
      <c r="C1184" t="s">
        <v>3185</v>
      </c>
      <c r="D1184" t="s">
        <v>486</v>
      </c>
      <c r="E1184">
        <v>1947.0999645939901</v>
      </c>
      <c r="F1184">
        <v>333.14</v>
      </c>
      <c r="G1184">
        <v>76.132129493010495</v>
      </c>
      <c r="H1184">
        <v>87.502975641716404</v>
      </c>
      <c r="I1184">
        <v>127.555060282857</v>
      </c>
      <c r="J1184">
        <v>28.488823041226699</v>
      </c>
      <c r="K1184">
        <v>204.85671356674899</v>
      </c>
      <c r="L1184">
        <v>162.846705650687</v>
      </c>
      <c r="M1184">
        <v>91.851502659046005</v>
      </c>
      <c r="N1184">
        <v>1.4846117510479699</v>
      </c>
      <c r="O1184">
        <v>0.19211142462627301</v>
      </c>
      <c r="P1184">
        <v>196.51980418335501</v>
      </c>
      <c r="Q1184">
        <v>3.9549453294469997E-3</v>
      </c>
    </row>
    <row r="1185" spans="1:17" hidden="1" x14ac:dyDescent="0.3">
      <c r="A1185" t="s">
        <v>2530</v>
      </c>
      <c r="B1185" t="s">
        <v>2531</v>
      </c>
      <c r="C1185" t="s">
        <v>3185</v>
      </c>
      <c r="D1185" t="s">
        <v>1633</v>
      </c>
      <c r="E1185">
        <v>1945.8519830400001</v>
      </c>
      <c r="F1185">
        <v>184.55</v>
      </c>
      <c r="G1185">
        <v>-48.829919903317702</v>
      </c>
      <c r="H1185">
        <v>-7.8509427076101002</v>
      </c>
      <c r="I1185">
        <v>-21.696880580397199</v>
      </c>
      <c r="J1185">
        <v>-4.7101942105113199</v>
      </c>
      <c r="K1185">
        <v>194.37278025241901</v>
      </c>
      <c r="L1185">
        <v>215.59097691199801</v>
      </c>
      <c r="M1185">
        <v>35.924951427427899</v>
      </c>
      <c r="N1185">
        <v>0.41591870680860699</v>
      </c>
      <c r="O1185">
        <v>63.614196694662603</v>
      </c>
      <c r="P1185">
        <v>0.84699453551912995</v>
      </c>
      <c r="Q1185">
        <v>0.145887387822762</v>
      </c>
    </row>
    <row r="1186" spans="1:17" hidden="1" x14ac:dyDescent="0.3">
      <c r="A1186" t="s">
        <v>2532</v>
      </c>
      <c r="B1186" t="s">
        <v>2533</v>
      </c>
      <c r="C1186" t="s">
        <v>3185</v>
      </c>
      <c r="D1186" t="s">
        <v>211</v>
      </c>
      <c r="E1186">
        <v>1945.7026398</v>
      </c>
      <c r="F1186">
        <v>1283.55</v>
      </c>
      <c r="G1186">
        <v>81.548458127821306</v>
      </c>
      <c r="H1186">
        <v>23.1057460763808</v>
      </c>
      <c r="I1186">
        <v>20.862334288184801</v>
      </c>
      <c r="J1186">
        <v>3.1698501969506898</v>
      </c>
      <c r="K1186">
        <v>1143.57146118838</v>
      </c>
      <c r="L1186">
        <v>1021.41168428923</v>
      </c>
      <c r="M1186">
        <v>67.602269215194895</v>
      </c>
      <c r="N1186">
        <v>2.8881299298887901</v>
      </c>
      <c r="O1186">
        <v>16.298546998558599</v>
      </c>
      <c r="P1186">
        <v>165.36076080215</v>
      </c>
      <c r="Q1186">
        <v>0.14771254186968699</v>
      </c>
    </row>
    <row r="1187" spans="1:17" hidden="1" x14ac:dyDescent="0.3">
      <c r="A1187" t="s">
        <v>2534</v>
      </c>
      <c r="B1187" t="s">
        <v>2535</v>
      </c>
      <c r="C1187" t="s">
        <v>3185</v>
      </c>
      <c r="D1187" t="s">
        <v>118</v>
      </c>
      <c r="E1187">
        <v>1932.0000272950001</v>
      </c>
      <c r="F1187">
        <v>1429.35</v>
      </c>
      <c r="G1187">
        <v>339.87658261006999</v>
      </c>
      <c r="H1187">
        <v>-26.146212948181098</v>
      </c>
      <c r="I1187">
        <v>340.601958564688</v>
      </c>
      <c r="J1187">
        <v>-12.1173135683523</v>
      </c>
      <c r="K1187">
        <v>1484.0792423821199</v>
      </c>
      <c r="L1187">
        <v>810.74313421342595</v>
      </c>
      <c r="M1187">
        <v>28.349676641453598</v>
      </c>
      <c r="N1187">
        <v>2.18365518138555</v>
      </c>
      <c r="O1187">
        <v>82.506034211354802</v>
      </c>
      <c r="P1187">
        <v>571.05633802816897</v>
      </c>
      <c r="Q1187">
        <v>0.233172189915654</v>
      </c>
    </row>
    <row r="1188" spans="1:17" hidden="1" x14ac:dyDescent="0.3">
      <c r="A1188" t="s">
        <v>2536</v>
      </c>
      <c r="B1188" t="s">
        <v>2537</v>
      </c>
      <c r="C1188" t="s">
        <v>3185</v>
      </c>
      <c r="D1188" t="s">
        <v>383</v>
      </c>
      <c r="E1188">
        <v>1930.8498500849901</v>
      </c>
      <c r="F1188">
        <v>480.25</v>
      </c>
      <c r="G1188">
        <v>3.4765444947208</v>
      </c>
      <c r="H1188">
        <v>2.8551293210923698</v>
      </c>
      <c r="I1188">
        <v>40.717615426939702</v>
      </c>
      <c r="J1188">
        <v>-2.68737111450592</v>
      </c>
      <c r="K1188">
        <v>439.896379201179</v>
      </c>
      <c r="L1188">
        <v>384.47549245694597</v>
      </c>
      <c r="M1188">
        <v>49.959663015661199</v>
      </c>
      <c r="N1188">
        <v>0.46196207094487701</v>
      </c>
      <c r="O1188">
        <v>9.9219156689224199</v>
      </c>
      <c r="P1188">
        <v>71.273181169757393</v>
      </c>
      <c r="Q1188">
        <v>-7.4719999583053004E-2</v>
      </c>
    </row>
    <row r="1189" spans="1:17" hidden="1" x14ac:dyDescent="0.3">
      <c r="A1189" t="s">
        <v>2538</v>
      </c>
      <c r="B1189" t="s">
        <v>2539</v>
      </c>
      <c r="C1189" t="s">
        <v>3185</v>
      </c>
      <c r="D1189" t="s">
        <v>1441</v>
      </c>
      <c r="E1189">
        <v>1927.129109</v>
      </c>
      <c r="F1189">
        <v>133.97999999999999</v>
      </c>
      <c r="G1189">
        <v>28.556239212209</v>
      </c>
      <c r="H1189">
        <v>9.0392126875646905</v>
      </c>
      <c r="I1189">
        <v>27.463353598281198</v>
      </c>
      <c r="J1189">
        <v>7.6712552955063602</v>
      </c>
      <c r="K1189">
        <v>126.37925919575299</v>
      </c>
      <c r="L1189">
        <v>112.38921028778999</v>
      </c>
      <c r="M1189">
        <v>68.568391727056493</v>
      </c>
      <c r="N1189">
        <v>1.1728573278753001</v>
      </c>
      <c r="O1189">
        <v>9.9567099567099593</v>
      </c>
      <c r="P1189">
        <v>84.6726395589248</v>
      </c>
      <c r="Q1189">
        <v>0.21340687801577701</v>
      </c>
    </row>
    <row r="1190" spans="1:17" hidden="1" x14ac:dyDescent="0.3">
      <c r="A1190" t="s">
        <v>2540</v>
      </c>
      <c r="B1190" t="s">
        <v>2541</v>
      </c>
      <c r="C1190" t="s">
        <v>3185</v>
      </c>
      <c r="D1190" t="s">
        <v>89</v>
      </c>
      <c r="E1190">
        <v>1923.2407920000001</v>
      </c>
      <c r="F1190">
        <v>342.1</v>
      </c>
      <c r="G1190">
        <v>-39.014348873756298</v>
      </c>
      <c r="H1190">
        <v>2.25935414992311</v>
      </c>
      <c r="I1190">
        <v>-3.0208179874608998</v>
      </c>
      <c r="J1190">
        <v>4.4588749144970903</v>
      </c>
      <c r="K1190">
        <v>337.30240574567898</v>
      </c>
      <c r="L1190">
        <v>342.53945397037899</v>
      </c>
      <c r="M1190">
        <v>65.017455398366494</v>
      </c>
      <c r="N1190">
        <v>1.5736558070297799</v>
      </c>
      <c r="O1190">
        <v>29.7866121017246</v>
      </c>
      <c r="P1190">
        <v>21.290551320687801</v>
      </c>
      <c r="Q1190">
        <v>7.6072973672675001E-2</v>
      </c>
    </row>
    <row r="1191" spans="1:17" hidden="1" x14ac:dyDescent="0.3">
      <c r="A1191" t="s">
        <v>2542</v>
      </c>
      <c r="B1191" t="s">
        <v>2543</v>
      </c>
      <c r="C1191" t="s">
        <v>3185</v>
      </c>
      <c r="D1191" t="s">
        <v>279</v>
      </c>
      <c r="E1191">
        <v>1919.5740000000001</v>
      </c>
      <c r="F1191">
        <v>4025.3</v>
      </c>
      <c r="G1191">
        <v>49.018423999533901</v>
      </c>
      <c r="H1191">
        <v>-3.5948579983857698E-2</v>
      </c>
      <c r="I1191">
        <v>16.280952833047198</v>
      </c>
      <c r="J1191">
        <v>0.791907427566373</v>
      </c>
      <c r="K1191">
        <v>3835.0901436935501</v>
      </c>
      <c r="L1191">
        <v>3282.8048656001001</v>
      </c>
      <c r="M1191">
        <v>68.775816525413006</v>
      </c>
      <c r="N1191">
        <v>0.67290360331610799</v>
      </c>
      <c r="O1191">
        <v>4.3139641765830898</v>
      </c>
      <c r="P1191">
        <v>77.795936395759696</v>
      </c>
      <c r="Q1191">
        <v>0.20124281218062001</v>
      </c>
    </row>
    <row r="1192" spans="1:17" hidden="1" x14ac:dyDescent="0.3">
      <c r="A1192" t="s">
        <v>2544</v>
      </c>
      <c r="B1192" t="s">
        <v>2545</v>
      </c>
      <c r="C1192" t="s">
        <v>3185</v>
      </c>
      <c r="D1192" t="s">
        <v>1926</v>
      </c>
      <c r="E1192">
        <v>1918.8443543559999</v>
      </c>
      <c r="F1192">
        <v>175.49</v>
      </c>
      <c r="G1192">
        <v>-27.092147397718499</v>
      </c>
      <c r="H1192">
        <v>4.6223145412032398</v>
      </c>
      <c r="I1192">
        <v>-7.1647259113510602</v>
      </c>
      <c r="J1192">
        <v>0.83460758455225204</v>
      </c>
      <c r="K1192">
        <v>167.35143738773399</v>
      </c>
      <c r="L1192">
        <v>169.783665486172</v>
      </c>
      <c r="M1192">
        <v>65.909704741383393</v>
      </c>
      <c r="N1192">
        <v>0.84744377442903696</v>
      </c>
      <c r="O1192">
        <v>24.109635876688099</v>
      </c>
      <c r="P1192">
        <v>18.414304993252301</v>
      </c>
      <c r="Q1192">
        <v>-5.1449519942049E-2</v>
      </c>
    </row>
    <row r="1193" spans="1:17" hidden="1" x14ac:dyDescent="0.3">
      <c r="A1193" t="s">
        <v>2546</v>
      </c>
      <c r="B1193" t="s">
        <v>2547</v>
      </c>
      <c r="C1193" t="s">
        <v>3185</v>
      </c>
      <c r="D1193" t="s">
        <v>383</v>
      </c>
      <c r="E1193">
        <v>1906.14882582</v>
      </c>
      <c r="F1193">
        <v>217.08</v>
      </c>
      <c r="G1193">
        <v>-54.225419492833801</v>
      </c>
      <c r="H1193">
        <v>-5.88195722770093</v>
      </c>
      <c r="I1193">
        <v>-27.425051180241802</v>
      </c>
      <c r="J1193">
        <v>-2.1786320676762698</v>
      </c>
      <c r="K1193">
        <v>222.88855578886299</v>
      </c>
      <c r="L1193">
        <v>242.611853581698</v>
      </c>
      <c r="M1193">
        <v>43.513870710215699</v>
      </c>
      <c r="N1193">
        <v>0.54677387911884201</v>
      </c>
      <c r="O1193">
        <v>60.470794177261801</v>
      </c>
      <c r="P1193">
        <v>4.5362611961860804</v>
      </c>
      <c r="Q1193">
        <v>0.14291434344947199</v>
      </c>
    </row>
    <row r="1194" spans="1:17" hidden="1" x14ac:dyDescent="0.3">
      <c r="A1194" t="s">
        <v>2548</v>
      </c>
      <c r="B1194" t="s">
        <v>2549</v>
      </c>
      <c r="C1194" t="s">
        <v>3185</v>
      </c>
      <c r="D1194" t="s">
        <v>1687</v>
      </c>
      <c r="E1194">
        <v>1906.0882018</v>
      </c>
      <c r="F1194">
        <v>63.96</v>
      </c>
      <c r="G1194">
        <v>-2.5202142661062101</v>
      </c>
      <c r="H1194">
        <v>0.96128981284928205</v>
      </c>
      <c r="I1194">
        <v>-3.40105803615366</v>
      </c>
      <c r="J1194">
        <v>0.72488743145009704</v>
      </c>
      <c r="K1194">
        <v>62.266941763475302</v>
      </c>
      <c r="L1194">
        <v>59.6582226371535</v>
      </c>
      <c r="M1194">
        <v>59.453032016997597</v>
      </c>
      <c r="N1194">
        <v>1.0682108326601001</v>
      </c>
      <c r="O1194">
        <v>3.0487804878048799</v>
      </c>
      <c r="P1194">
        <v>29.2121212121212</v>
      </c>
      <c r="Q1194">
        <v>-2.8326200589973E-2</v>
      </c>
    </row>
    <row r="1195" spans="1:17" hidden="1" x14ac:dyDescent="0.3">
      <c r="A1195" t="s">
        <v>2550</v>
      </c>
      <c r="B1195" t="s">
        <v>2551</v>
      </c>
      <c r="C1195" t="s">
        <v>3185</v>
      </c>
      <c r="D1195" t="s">
        <v>1687</v>
      </c>
      <c r="E1195">
        <v>1905.052968</v>
      </c>
      <c r="F1195">
        <v>63.94</v>
      </c>
      <c r="G1195">
        <v>-2.2972679727723602</v>
      </c>
      <c r="H1195">
        <v>1.02372592272861</v>
      </c>
      <c r="I1195">
        <v>-3.2597520920588501</v>
      </c>
      <c r="J1195">
        <v>0.75452149016898595</v>
      </c>
      <c r="K1195">
        <v>62.246368715211297</v>
      </c>
      <c r="L1195">
        <v>59.632450622828799</v>
      </c>
      <c r="M1195">
        <v>55.931821315525497</v>
      </c>
      <c r="N1195">
        <v>1.3022939775429601</v>
      </c>
      <c r="O1195">
        <v>4.23834845167345</v>
      </c>
      <c r="P1195">
        <v>29.932940459256201</v>
      </c>
      <c r="Q1195">
        <v>-2.9924776916618E-2</v>
      </c>
    </row>
    <row r="1196" spans="1:17" hidden="1" x14ac:dyDescent="0.3">
      <c r="A1196" t="s">
        <v>2552</v>
      </c>
      <c r="B1196" t="s">
        <v>2553</v>
      </c>
      <c r="C1196" t="s">
        <v>3185</v>
      </c>
      <c r="D1196" t="s">
        <v>754</v>
      </c>
      <c r="E1196">
        <v>1901.11000107</v>
      </c>
      <c r="F1196">
        <v>804.29</v>
      </c>
      <c r="G1196">
        <v>38.786929649447501</v>
      </c>
      <c r="H1196">
        <v>1.40891809228553</v>
      </c>
      <c r="I1196">
        <v>14.0882341738254</v>
      </c>
      <c r="J1196">
        <v>-4.3781007915969901E-2</v>
      </c>
      <c r="K1196">
        <v>782.55068031692201</v>
      </c>
      <c r="L1196">
        <v>688.95986175550604</v>
      </c>
      <c r="M1196">
        <v>43.078312623575101</v>
      </c>
      <c r="N1196">
        <v>0.84738270809667104</v>
      </c>
      <c r="O1196">
        <v>3.15930820972536</v>
      </c>
      <c r="P1196">
        <v>81.330176981174503</v>
      </c>
      <c r="Q1196">
        <v>-3.6227040049000002E-5</v>
      </c>
    </row>
    <row r="1197" spans="1:17" hidden="1" x14ac:dyDescent="0.3">
      <c r="A1197" t="s">
        <v>2554</v>
      </c>
      <c r="B1197" t="s">
        <v>2555</v>
      </c>
      <c r="C1197" t="s">
        <v>3185</v>
      </c>
      <c r="D1197" t="s">
        <v>543</v>
      </c>
      <c r="E1197">
        <v>1900.3842286649999</v>
      </c>
      <c r="F1197">
        <v>1027</v>
      </c>
      <c r="G1197">
        <v>79.751901883376505</v>
      </c>
      <c r="H1197">
        <v>-2.9600126790950698</v>
      </c>
      <c r="I1197">
        <v>46.984935144108498</v>
      </c>
      <c r="J1197">
        <v>1.99175044169511</v>
      </c>
      <c r="K1197">
        <v>894.67935956504004</v>
      </c>
      <c r="L1197">
        <v>765.29278510312201</v>
      </c>
      <c r="M1197">
        <v>78.516378522522004</v>
      </c>
      <c r="N1197">
        <v>1.8832205227927099</v>
      </c>
      <c r="O1197">
        <v>2.0155793573515002</v>
      </c>
      <c r="P1197">
        <v>156.75</v>
      </c>
      <c r="Q1197">
        <v>0.19412537936667601</v>
      </c>
    </row>
    <row r="1198" spans="1:17" hidden="1" x14ac:dyDescent="0.3">
      <c r="A1198" t="s">
        <v>2556</v>
      </c>
      <c r="B1198" t="s">
        <v>2557</v>
      </c>
      <c r="C1198" t="s">
        <v>3185</v>
      </c>
      <c r="D1198" t="s">
        <v>261</v>
      </c>
      <c r="E1198">
        <v>1897.3737162</v>
      </c>
      <c r="F1198">
        <v>432.1</v>
      </c>
      <c r="G1198">
        <v>150.21618931775501</v>
      </c>
      <c r="H1198">
        <v>-4.7817315411557999</v>
      </c>
      <c r="I1198">
        <v>36.462154822117597</v>
      </c>
      <c r="J1198">
        <v>-2.4614601671326501</v>
      </c>
      <c r="K1198">
        <v>433.67831176496298</v>
      </c>
      <c r="L1198">
        <v>362.06914608987199</v>
      </c>
      <c r="M1198">
        <v>47.773862657501603</v>
      </c>
      <c r="N1198">
        <v>0.62978398064311603</v>
      </c>
      <c r="O1198">
        <v>15.7255264984957</v>
      </c>
      <c r="P1198">
        <v>180.40233614536001</v>
      </c>
      <c r="Q1198">
        <v>0.25202416572604402</v>
      </c>
    </row>
    <row r="1199" spans="1:17" hidden="1" x14ac:dyDescent="0.3">
      <c r="A1199" t="s">
        <v>2558</v>
      </c>
      <c r="B1199" t="s">
        <v>2559</v>
      </c>
      <c r="C1199" t="s">
        <v>3185</v>
      </c>
      <c r="D1199" t="s">
        <v>261</v>
      </c>
      <c r="E1199">
        <v>1897.12</v>
      </c>
      <c r="F1199">
        <v>582.70000000000005</v>
      </c>
      <c r="G1199">
        <v>56.754644165275103</v>
      </c>
      <c r="H1199">
        <v>-3.5765868855680099</v>
      </c>
      <c r="I1199">
        <v>-1.3496419697431401</v>
      </c>
      <c r="J1199">
        <v>9.6557768080159201E-2</v>
      </c>
      <c r="K1199">
        <v>585.528330208851</v>
      </c>
      <c r="L1199">
        <v>501.32021255227198</v>
      </c>
      <c r="M1199">
        <v>54.986807874397499</v>
      </c>
      <c r="N1199">
        <v>0.66172920443920502</v>
      </c>
      <c r="O1199">
        <v>12.5793718894799</v>
      </c>
      <c r="P1199">
        <v>103.81252186079</v>
      </c>
      <c r="Q1199">
        <v>0.15593036711641101</v>
      </c>
    </row>
    <row r="1200" spans="1:17" hidden="1" x14ac:dyDescent="0.3">
      <c r="A1200" t="s">
        <v>2560</v>
      </c>
      <c r="B1200" t="s">
        <v>2561</v>
      </c>
      <c r="C1200" t="s">
        <v>3185</v>
      </c>
      <c r="D1200" t="s">
        <v>54</v>
      </c>
      <c r="E1200">
        <v>1893.7771797099999</v>
      </c>
      <c r="F1200">
        <v>906.1</v>
      </c>
      <c r="G1200">
        <v>127.214199190852</v>
      </c>
      <c r="H1200">
        <v>2.9912953042515</v>
      </c>
      <c r="I1200">
        <v>58.657196229092101</v>
      </c>
      <c r="J1200">
        <v>-0.440496282497923</v>
      </c>
      <c r="K1200">
        <v>806.11116931052402</v>
      </c>
      <c r="L1200">
        <v>626.90793034695105</v>
      </c>
      <c r="M1200">
        <v>64.346140261398702</v>
      </c>
      <c r="N1200">
        <v>0.92557634762653196</v>
      </c>
      <c r="O1200">
        <v>5.0767023507339104</v>
      </c>
      <c r="P1200">
        <v>190.78947368421001</v>
      </c>
      <c r="Q1200">
        <v>8.7454074308433993E-2</v>
      </c>
    </row>
    <row r="1201" spans="1:17" hidden="1" x14ac:dyDescent="0.3">
      <c r="A1201" t="s">
        <v>2562</v>
      </c>
      <c r="B1201" t="s">
        <v>2563</v>
      </c>
      <c r="C1201" t="s">
        <v>3185</v>
      </c>
      <c r="D1201" t="s">
        <v>75</v>
      </c>
      <c r="E1201">
        <v>1888.45141023</v>
      </c>
      <c r="F1201">
        <v>33.69</v>
      </c>
      <c r="G1201">
        <v>-20.098451341713201</v>
      </c>
      <c r="H1201">
        <v>-4.0528859609629002</v>
      </c>
      <c r="I1201">
        <v>-19.765153516948299</v>
      </c>
      <c r="J1201">
        <v>-1.6750931159359701</v>
      </c>
      <c r="K1201">
        <v>36.621507651959</v>
      </c>
      <c r="L1201">
        <v>36.758684392817997</v>
      </c>
      <c r="M1201">
        <v>39.9155707694661</v>
      </c>
      <c r="N1201">
        <v>0.33390387268233301</v>
      </c>
      <c r="O1201">
        <v>44.256455921638398</v>
      </c>
      <c r="P1201">
        <v>16.9791666666666</v>
      </c>
    </row>
    <row r="1202" spans="1:17" hidden="1" x14ac:dyDescent="0.3">
      <c r="A1202" t="s">
        <v>2564</v>
      </c>
      <c r="B1202" t="s">
        <v>2565</v>
      </c>
      <c r="C1202" t="s">
        <v>3185</v>
      </c>
      <c r="D1202" t="s">
        <v>21</v>
      </c>
      <c r="E1202">
        <v>1886.0564011500001</v>
      </c>
      <c r="F1202">
        <v>1451.2</v>
      </c>
      <c r="G1202">
        <v>86.609209990219696</v>
      </c>
      <c r="H1202">
        <v>-0.98538157773996604</v>
      </c>
      <c r="I1202">
        <v>63.8137123828173</v>
      </c>
      <c r="J1202">
        <v>-3.9828545643092701</v>
      </c>
      <c r="K1202">
        <v>1404.95564380668</v>
      </c>
      <c r="L1202">
        <v>1108.21624163207</v>
      </c>
      <c r="M1202">
        <v>47.882048116713499</v>
      </c>
      <c r="N1202">
        <v>0.73419960951987495</v>
      </c>
      <c r="O1202">
        <v>19.687155457552301</v>
      </c>
      <c r="P1202">
        <v>144.74238974618399</v>
      </c>
      <c r="Q1202">
        <v>0.17785705936061599</v>
      </c>
    </row>
    <row r="1203" spans="1:17" hidden="1" x14ac:dyDescent="0.3">
      <c r="A1203" t="s">
        <v>2566</v>
      </c>
      <c r="B1203" t="s">
        <v>2567</v>
      </c>
      <c r="C1203" t="s">
        <v>3185</v>
      </c>
      <c r="D1203" t="s">
        <v>261</v>
      </c>
      <c r="E1203">
        <v>1884.978705645</v>
      </c>
      <c r="F1203">
        <v>603.9</v>
      </c>
      <c r="G1203">
        <v>-62.836233224516498</v>
      </c>
      <c r="H1203">
        <v>-9.7347243226781295</v>
      </c>
      <c r="I1203">
        <v>-37.7905809286287</v>
      </c>
      <c r="J1203">
        <v>2.7784827118002999</v>
      </c>
      <c r="K1203">
        <v>648.405657847008</v>
      </c>
      <c r="L1203">
        <v>752.46008133743703</v>
      </c>
      <c r="M1203">
        <v>51.455933606437597</v>
      </c>
      <c r="N1203">
        <v>1.66176335339866</v>
      </c>
      <c r="O1203">
        <v>90.428878953469095</v>
      </c>
      <c r="P1203">
        <v>5.3650876733839201</v>
      </c>
    </row>
    <row r="1204" spans="1:17" hidden="1" x14ac:dyDescent="0.3">
      <c r="A1204" t="s">
        <v>2568</v>
      </c>
      <c r="B1204" t="s">
        <v>2569</v>
      </c>
      <c r="C1204" t="s">
        <v>3185</v>
      </c>
      <c r="D1204" t="s">
        <v>190</v>
      </c>
      <c r="E1204">
        <v>1880.9438033700001</v>
      </c>
      <c r="F1204">
        <v>446.3</v>
      </c>
      <c r="G1204">
        <v>-31.384469779469601</v>
      </c>
      <c r="H1204">
        <v>3.8499554309253501</v>
      </c>
      <c r="I1204">
        <v>-23.483726078607098</v>
      </c>
      <c r="J1204">
        <v>4.3951877554244998</v>
      </c>
      <c r="K1204">
        <v>443.94165430208199</v>
      </c>
      <c r="L1204">
        <v>484.05922795765798</v>
      </c>
      <c r="M1204">
        <v>69.611765895611995</v>
      </c>
      <c r="N1204">
        <v>1.9147974648108299</v>
      </c>
      <c r="O1204">
        <v>43.6253641048622</v>
      </c>
      <c r="P1204">
        <v>10.4702970297029</v>
      </c>
    </row>
    <row r="1205" spans="1:17" hidden="1" x14ac:dyDescent="0.3">
      <c r="A1205" t="s">
        <v>2570</v>
      </c>
      <c r="B1205" t="s">
        <v>2571</v>
      </c>
      <c r="C1205" t="s">
        <v>3185</v>
      </c>
      <c r="D1205" t="s">
        <v>206</v>
      </c>
      <c r="E1205">
        <v>1876.5052679999999</v>
      </c>
      <c r="F1205">
        <v>441</v>
      </c>
      <c r="G1205">
        <v>-33.825165298659499</v>
      </c>
      <c r="H1205">
        <v>3.9885540658315302</v>
      </c>
      <c r="I1205">
        <v>-4.74588368647506</v>
      </c>
      <c r="J1205">
        <v>-2.2154241470149501</v>
      </c>
      <c r="K1205">
        <v>425.13739730678799</v>
      </c>
      <c r="L1205">
        <v>421.91107247943802</v>
      </c>
      <c r="M1205">
        <v>53.061580386776797</v>
      </c>
      <c r="N1205">
        <v>0.71557343788906902</v>
      </c>
      <c r="O1205">
        <v>17.687074829931898</v>
      </c>
      <c r="P1205">
        <v>23.4602463605823</v>
      </c>
      <c r="Q1205">
        <v>-9.376600434935E-3</v>
      </c>
    </row>
    <row r="1206" spans="1:17" hidden="1" x14ac:dyDescent="0.3">
      <c r="A1206" t="s">
        <v>2572</v>
      </c>
      <c r="B1206" t="s">
        <v>2573</v>
      </c>
      <c r="C1206" t="s">
        <v>3185</v>
      </c>
      <c r="D1206" t="s">
        <v>282</v>
      </c>
      <c r="E1206">
        <v>1873.9730953999999</v>
      </c>
      <c r="F1206">
        <v>56.03</v>
      </c>
      <c r="G1206">
        <v>21.951351809275302</v>
      </c>
      <c r="H1206">
        <v>-8.3403543286612702</v>
      </c>
      <c r="I1206">
        <v>-20.050194466208101</v>
      </c>
      <c r="J1206">
        <v>-2.8851289267365199</v>
      </c>
      <c r="K1206">
        <v>60.128392563977897</v>
      </c>
      <c r="L1206">
        <v>59.687680560164203</v>
      </c>
      <c r="M1206">
        <v>34.256613372830401</v>
      </c>
      <c r="N1206">
        <v>0.89590964178179</v>
      </c>
      <c r="O1206">
        <v>71.158308049259304</v>
      </c>
      <c r="P1206">
        <v>53.928571428571402</v>
      </c>
      <c r="Q1206">
        <v>-2.44214929846E-3</v>
      </c>
    </row>
    <row r="1207" spans="1:17" hidden="1" x14ac:dyDescent="0.3">
      <c r="A1207" t="s">
        <v>2574</v>
      </c>
      <c r="B1207" t="s">
        <v>2575</v>
      </c>
      <c r="C1207" t="s">
        <v>3185</v>
      </c>
      <c r="D1207" t="s">
        <v>338</v>
      </c>
      <c r="E1207">
        <v>1871.8101941899999</v>
      </c>
      <c r="F1207">
        <v>1175.95</v>
      </c>
      <c r="G1207">
        <v>-30.579695755523499</v>
      </c>
      <c r="H1207">
        <v>18.661165840091499</v>
      </c>
      <c r="I1207">
        <v>32.706417999358699</v>
      </c>
      <c r="J1207">
        <v>-5.1272971773525002</v>
      </c>
      <c r="K1207">
        <v>935.91492789562596</v>
      </c>
      <c r="L1207">
        <v>928.94435937268202</v>
      </c>
      <c r="M1207">
        <v>55.698986437571001</v>
      </c>
      <c r="N1207">
        <v>1.87261873284519</v>
      </c>
      <c r="O1207">
        <v>9.4434287172073503</v>
      </c>
      <c r="P1207">
        <v>74.240628241220904</v>
      </c>
      <c r="Q1207">
        <v>2.500191068238E-3</v>
      </c>
    </row>
    <row r="1208" spans="1:17" x14ac:dyDescent="0.3">
      <c r="A1208" t="s">
        <v>2576</v>
      </c>
      <c r="B1208" t="s">
        <v>2577</v>
      </c>
      <c r="C1208" t="s">
        <v>3184</v>
      </c>
      <c r="D1208" t="s">
        <v>467</v>
      </c>
      <c r="E1208">
        <v>1857.8568360439999</v>
      </c>
      <c r="F1208">
        <v>110.3</v>
      </c>
      <c r="G1208">
        <v>-60.635990295486501</v>
      </c>
      <c r="H1208">
        <v>5.3116811048014503</v>
      </c>
      <c r="I1208">
        <v>-5.3977930269355596</v>
      </c>
      <c r="J1208">
        <v>2.3073970194252098</v>
      </c>
      <c r="K1208">
        <v>107.179311224947</v>
      </c>
      <c r="L1208">
        <v>115.09077742093901</v>
      </c>
      <c r="M1208">
        <v>70.7752507259857</v>
      </c>
      <c r="N1208">
        <v>0.72895105272331695</v>
      </c>
      <c r="O1208">
        <v>60.471441523118699</v>
      </c>
      <c r="P1208">
        <v>37.961225766103802</v>
      </c>
      <c r="Q1208">
        <v>-6.7116615121406001E-2</v>
      </c>
    </row>
    <row r="1209" spans="1:17" hidden="1" x14ac:dyDescent="0.3">
      <c r="A1209" t="s">
        <v>2578</v>
      </c>
      <c r="B1209" t="s">
        <v>2579</v>
      </c>
      <c r="C1209" t="s">
        <v>3185</v>
      </c>
      <c r="D1209" t="s">
        <v>261</v>
      </c>
      <c r="E1209">
        <v>1857.68657687</v>
      </c>
      <c r="F1209">
        <v>1362.2</v>
      </c>
      <c r="G1209">
        <v>-1.41574509395951</v>
      </c>
      <c r="H1209">
        <v>1.9145684135711001</v>
      </c>
      <c r="I1209">
        <v>-14.878851145883701</v>
      </c>
      <c r="J1209">
        <v>-1.26412353200211</v>
      </c>
      <c r="K1209">
        <v>1349.7817536822399</v>
      </c>
      <c r="L1209">
        <v>1351.7314168016201</v>
      </c>
      <c r="M1209">
        <v>65.303657103924195</v>
      </c>
      <c r="N1209">
        <v>0.777938082874987</v>
      </c>
      <c r="O1209">
        <v>29.936866833064101</v>
      </c>
      <c r="P1209">
        <v>33.287671232876697</v>
      </c>
      <c r="Q1209">
        <v>7.4295139286305004E-2</v>
      </c>
    </row>
    <row r="1210" spans="1:17" hidden="1" x14ac:dyDescent="0.3">
      <c r="A1210" t="s">
        <v>2580</v>
      </c>
      <c r="B1210" t="s">
        <v>2581</v>
      </c>
      <c r="C1210" t="s">
        <v>3185</v>
      </c>
      <c r="D1210" t="s">
        <v>2582</v>
      </c>
      <c r="E1210">
        <v>1857.1156576000001</v>
      </c>
      <c r="F1210">
        <v>671.8</v>
      </c>
      <c r="G1210">
        <v>-9.4914163936565998</v>
      </c>
      <c r="H1210">
        <v>0.49576461551589102</v>
      </c>
      <c r="I1210">
        <v>18.913808181571699</v>
      </c>
      <c r="J1210">
        <v>-4.1219212256144404</v>
      </c>
      <c r="K1210">
        <v>663.27670024375504</v>
      </c>
      <c r="L1210">
        <v>595.00406748918203</v>
      </c>
      <c r="M1210">
        <v>49.713430988523903</v>
      </c>
      <c r="N1210">
        <v>0.133653504913087</v>
      </c>
      <c r="O1210">
        <v>25.692170288776399</v>
      </c>
      <c r="P1210">
        <v>42.936170212765902</v>
      </c>
      <c r="Q1210">
        <v>0.109121785493159</v>
      </c>
    </row>
    <row r="1211" spans="1:17" hidden="1" x14ac:dyDescent="0.3">
      <c r="A1211" t="s">
        <v>2583</v>
      </c>
      <c r="B1211" t="s">
        <v>2584</v>
      </c>
      <c r="C1211" t="s">
        <v>3185</v>
      </c>
      <c r="D1211" t="s">
        <v>261</v>
      </c>
      <c r="E1211">
        <v>1856.32759283</v>
      </c>
      <c r="F1211">
        <v>547.85</v>
      </c>
      <c r="G1211">
        <v>18.746426872382798</v>
      </c>
      <c r="H1211">
        <v>19.770408528825399</v>
      </c>
      <c r="I1211">
        <v>54.171060059250699</v>
      </c>
      <c r="J1211">
        <v>3.44447177325846</v>
      </c>
      <c r="K1211">
        <v>459.48849957013402</v>
      </c>
      <c r="L1211">
        <v>394.385336909969</v>
      </c>
      <c r="M1211">
        <v>55.039767042843202</v>
      </c>
      <c r="N1211">
        <v>0.899795773112953</v>
      </c>
      <c r="O1211">
        <v>6.7810532079948898</v>
      </c>
      <c r="P1211">
        <v>80.006571381632895</v>
      </c>
      <c r="Q1211">
        <v>9.1939900976464997E-2</v>
      </c>
    </row>
    <row r="1212" spans="1:17" hidden="1" x14ac:dyDescent="0.3">
      <c r="A1212" t="s">
        <v>2585</v>
      </c>
      <c r="B1212" t="s">
        <v>2586</v>
      </c>
      <c r="C1212" t="s">
        <v>3185</v>
      </c>
      <c r="D1212" t="s">
        <v>417</v>
      </c>
      <c r="E1212">
        <v>1849.0183500000001</v>
      </c>
      <c r="F1212">
        <v>3019.5</v>
      </c>
      <c r="G1212">
        <v>169.75481645215399</v>
      </c>
      <c r="H1212">
        <v>-22.3055104110645</v>
      </c>
      <c r="I1212">
        <v>98.2319450997812</v>
      </c>
      <c r="J1212">
        <v>-6.2263979316573499</v>
      </c>
      <c r="K1212">
        <v>3263.85309123139</v>
      </c>
      <c r="L1212">
        <v>2460.8507423709898</v>
      </c>
      <c r="M1212">
        <v>21.0033611763393</v>
      </c>
      <c r="N1212">
        <v>0.89309745632058302</v>
      </c>
      <c r="O1212">
        <v>35.295578738201598</v>
      </c>
      <c r="P1212">
        <v>247.068965517241</v>
      </c>
      <c r="Q1212">
        <v>0.117836471969522</v>
      </c>
    </row>
    <row r="1213" spans="1:17" hidden="1" x14ac:dyDescent="0.3">
      <c r="A1213" t="s">
        <v>2587</v>
      </c>
      <c r="B1213" t="s">
        <v>2588</v>
      </c>
      <c r="C1213" t="s">
        <v>3185</v>
      </c>
      <c r="D1213" t="s">
        <v>57</v>
      </c>
      <c r="E1213">
        <v>1842.4099988799901</v>
      </c>
      <c r="F1213">
        <v>18.690000000000001</v>
      </c>
      <c r="G1213">
        <v>-14.127647055932099</v>
      </c>
      <c r="H1213">
        <v>-6.6559233282761197</v>
      </c>
      <c r="I1213">
        <v>3.7862351914013002</v>
      </c>
      <c r="J1213">
        <v>0.64241948029052698</v>
      </c>
      <c r="K1213">
        <v>19.306508073440401</v>
      </c>
      <c r="L1213">
        <v>18.530196935076599</v>
      </c>
      <c r="M1213">
        <v>49.369674083807702</v>
      </c>
      <c r="N1213">
        <v>0.46090990277350402</v>
      </c>
      <c r="O1213">
        <v>50.080256821829799</v>
      </c>
      <c r="P1213">
        <v>33.5</v>
      </c>
      <c r="Q1213">
        <v>2.7483809248318999E-2</v>
      </c>
    </row>
    <row r="1214" spans="1:17" x14ac:dyDescent="0.3">
      <c r="A1214" t="s">
        <v>2589</v>
      </c>
      <c r="B1214" t="s">
        <v>2590</v>
      </c>
      <c r="C1214" t="s">
        <v>3173</v>
      </c>
      <c r="D1214" t="s">
        <v>121</v>
      </c>
      <c r="E1214">
        <v>1836.0375387199999</v>
      </c>
      <c r="F1214">
        <v>7.48</v>
      </c>
      <c r="G1214">
        <v>-63.891554789989101</v>
      </c>
      <c r="H1214">
        <v>-17.849892906954199</v>
      </c>
      <c r="I1214">
        <v>-72.758350795859798</v>
      </c>
      <c r="J1214">
        <v>-1.7939638440191701</v>
      </c>
      <c r="K1214">
        <v>9.9673043832262795</v>
      </c>
      <c r="L1214">
        <v>13.9839753513027</v>
      </c>
      <c r="M1214">
        <v>9.1756697177179092</v>
      </c>
      <c r="N1214">
        <v>5.60164753668966E-2</v>
      </c>
      <c r="O1214">
        <v>262.96791443850202</v>
      </c>
      <c r="P1214">
        <v>11.4754098360655</v>
      </c>
      <c r="Q1214">
        <v>5.5959945376339998E-3</v>
      </c>
    </row>
    <row r="1215" spans="1:17" hidden="1" x14ac:dyDescent="0.3">
      <c r="A1215" t="s">
        <v>2591</v>
      </c>
      <c r="B1215" t="s">
        <v>2592</v>
      </c>
      <c r="C1215" t="s">
        <v>3185</v>
      </c>
      <c r="D1215" t="s">
        <v>1959</v>
      </c>
      <c r="E1215">
        <v>1816.97031528</v>
      </c>
      <c r="F1215">
        <v>640.04999999999995</v>
      </c>
      <c r="G1215">
        <v>-12.114918966854001</v>
      </c>
      <c r="H1215">
        <v>-5.5030826638737702</v>
      </c>
      <c r="I1215">
        <v>-13.420641965310899</v>
      </c>
      <c r="J1215">
        <v>-7.25988664257165</v>
      </c>
      <c r="K1215">
        <v>649.21353227757595</v>
      </c>
      <c r="L1215">
        <v>645.46895003827399</v>
      </c>
      <c r="M1215">
        <v>28.1980556093609</v>
      </c>
      <c r="N1215">
        <v>0.49704845280610199</v>
      </c>
      <c r="O1215">
        <v>42.957581438950101</v>
      </c>
      <c r="P1215">
        <v>23.0865384615384</v>
      </c>
      <c r="Q1215">
        <v>0.14127241028662099</v>
      </c>
    </row>
    <row r="1216" spans="1:17" hidden="1" x14ac:dyDescent="0.3">
      <c r="A1216" t="s">
        <v>2593</v>
      </c>
      <c r="B1216" t="s">
        <v>2594</v>
      </c>
      <c r="C1216" t="s">
        <v>3185</v>
      </c>
      <c r="D1216" t="s">
        <v>338</v>
      </c>
      <c r="E1216">
        <v>1814.334312</v>
      </c>
      <c r="F1216">
        <v>1353.9</v>
      </c>
      <c r="G1216">
        <v>348.92654735326602</v>
      </c>
      <c r="H1216">
        <v>-11.130444477364801</v>
      </c>
      <c r="I1216">
        <v>155.33223579352699</v>
      </c>
      <c r="J1216">
        <v>0.38716823145252599</v>
      </c>
      <c r="K1216">
        <v>1314.73521829029</v>
      </c>
      <c r="L1216">
        <v>915.03322282452802</v>
      </c>
      <c r="M1216">
        <v>42.369076410587802</v>
      </c>
      <c r="N1216">
        <v>0.76554728119359705</v>
      </c>
      <c r="O1216">
        <v>19.646945860107799</v>
      </c>
      <c r="P1216">
        <v>445.70737605804101</v>
      </c>
      <c r="Q1216">
        <v>0.218130407959541</v>
      </c>
    </row>
    <row r="1217" spans="1:17" hidden="1" x14ac:dyDescent="0.3">
      <c r="A1217" t="s">
        <v>2595</v>
      </c>
      <c r="B1217" t="s">
        <v>2596</v>
      </c>
      <c r="C1217" t="s">
        <v>3185</v>
      </c>
      <c r="D1217" t="s">
        <v>400</v>
      </c>
      <c r="E1217">
        <v>1814.0795464799901</v>
      </c>
      <c r="F1217">
        <v>3369.8</v>
      </c>
      <c r="G1217">
        <v>229.006052865513</v>
      </c>
      <c r="H1217">
        <v>-25.024011678535899</v>
      </c>
      <c r="I1217">
        <v>110.938777941103</v>
      </c>
      <c r="J1217">
        <v>-5.8988412051694397</v>
      </c>
      <c r="K1217">
        <v>3520.0772808061502</v>
      </c>
      <c r="L1217">
        <v>2484.6783211123302</v>
      </c>
      <c r="M1217">
        <v>34.6060440928118</v>
      </c>
      <c r="N1217">
        <v>0.33400456464792799</v>
      </c>
      <c r="O1217">
        <v>42.891269511543697</v>
      </c>
      <c r="P1217">
        <v>275.92592592592598</v>
      </c>
      <c r="Q1217">
        <v>0.22840233554203501</v>
      </c>
    </row>
    <row r="1218" spans="1:17" hidden="1" x14ac:dyDescent="0.3">
      <c r="A1218" t="s">
        <v>2597</v>
      </c>
      <c r="B1218" t="s">
        <v>2598</v>
      </c>
      <c r="C1218" t="s">
        <v>3185</v>
      </c>
      <c r="D1218" t="s">
        <v>127</v>
      </c>
      <c r="E1218">
        <v>1812.99216</v>
      </c>
      <c r="F1218">
        <v>49.39</v>
      </c>
      <c r="G1218">
        <v>261.66281241143599</v>
      </c>
      <c r="H1218">
        <v>35.573675264167299</v>
      </c>
      <c r="I1218">
        <v>77.295255441956897</v>
      </c>
      <c r="J1218">
        <v>-1.6875582258025399</v>
      </c>
      <c r="K1218">
        <v>37.437978538622097</v>
      </c>
      <c r="L1218">
        <v>28.824697351990999</v>
      </c>
      <c r="M1218">
        <v>72.063338648421706</v>
      </c>
      <c r="N1218">
        <v>1.5111940270195501</v>
      </c>
      <c r="O1218">
        <v>0</v>
      </c>
      <c r="P1218">
        <v>295.12</v>
      </c>
      <c r="Q1218">
        <v>0.12317249685581701</v>
      </c>
    </row>
    <row r="1219" spans="1:17" hidden="1" x14ac:dyDescent="0.3">
      <c r="A1219" t="s">
        <v>2599</v>
      </c>
      <c r="B1219" t="s">
        <v>2600</v>
      </c>
      <c r="C1219" t="s">
        <v>3185</v>
      </c>
      <c r="D1219" t="s">
        <v>742</v>
      </c>
      <c r="E1219">
        <v>1805.9727150000001</v>
      </c>
      <c r="F1219">
        <v>293.25</v>
      </c>
      <c r="G1219">
        <v>235.21334031490599</v>
      </c>
      <c r="H1219">
        <v>-14.0901515041922</v>
      </c>
      <c r="I1219">
        <v>8.2413333481704694</v>
      </c>
      <c r="J1219">
        <v>-7.8221058331461197</v>
      </c>
      <c r="K1219">
        <v>320.858129662463</v>
      </c>
      <c r="L1219">
        <v>267.57403629310301</v>
      </c>
      <c r="M1219">
        <v>37.463556134584998</v>
      </c>
      <c r="N1219">
        <v>0.41250474669313902</v>
      </c>
      <c r="O1219">
        <v>51.747655583972701</v>
      </c>
      <c r="P1219">
        <v>273.70969797374698</v>
      </c>
      <c r="Q1219">
        <v>0.10587007372568</v>
      </c>
    </row>
    <row r="1220" spans="1:17" hidden="1" x14ac:dyDescent="0.3">
      <c r="A1220" t="s">
        <v>2601</v>
      </c>
      <c r="B1220" t="s">
        <v>2602</v>
      </c>
      <c r="C1220" t="s">
        <v>3185</v>
      </c>
      <c r="D1220" t="s">
        <v>2475</v>
      </c>
      <c r="E1220">
        <v>1803.070823</v>
      </c>
      <c r="F1220">
        <v>1127.3499999999999</v>
      </c>
      <c r="G1220">
        <v>-22.026300573957698</v>
      </c>
      <c r="H1220">
        <v>5.3161656236698303</v>
      </c>
      <c r="I1220">
        <v>-10.3202515684559</v>
      </c>
      <c r="J1220">
        <v>-0.79259027850897001</v>
      </c>
      <c r="K1220">
        <v>1137.7901330500599</v>
      </c>
      <c r="L1220">
        <v>1139.7085974096001</v>
      </c>
      <c r="M1220">
        <v>51.055247455968299</v>
      </c>
      <c r="N1220">
        <v>0.91470910052086096</v>
      </c>
      <c r="O1220">
        <v>28.7044839668248</v>
      </c>
      <c r="P1220">
        <v>20.4691173327633</v>
      </c>
      <c r="Q1220">
        <v>0.10135882818815101</v>
      </c>
    </row>
    <row r="1221" spans="1:17" hidden="1" x14ac:dyDescent="0.3">
      <c r="A1221" t="s">
        <v>2603</v>
      </c>
      <c r="B1221" t="s">
        <v>2604</v>
      </c>
      <c r="C1221" t="s">
        <v>3185</v>
      </c>
      <c r="D1221" t="s">
        <v>261</v>
      </c>
      <c r="E1221">
        <v>1798.8786439349999</v>
      </c>
      <c r="F1221">
        <v>324.55</v>
      </c>
      <c r="G1221">
        <v>145.99390508291299</v>
      </c>
      <c r="H1221">
        <v>-9.6734862685179301</v>
      </c>
      <c r="I1221">
        <v>48.160581731834</v>
      </c>
      <c r="J1221">
        <v>1.64826723167803</v>
      </c>
      <c r="K1221">
        <v>328.59807396825801</v>
      </c>
      <c r="L1221">
        <v>252.68335327974</v>
      </c>
      <c r="M1221">
        <v>47.082429446030801</v>
      </c>
      <c r="N1221">
        <v>0.46321386330557002</v>
      </c>
      <c r="O1221">
        <v>35.1717763056539</v>
      </c>
      <c r="P1221">
        <v>192.783040144339</v>
      </c>
      <c r="Q1221">
        <v>0.14827360948403401</v>
      </c>
    </row>
    <row r="1222" spans="1:17" hidden="1" x14ac:dyDescent="0.3">
      <c r="A1222" t="s">
        <v>2605</v>
      </c>
      <c r="B1222" t="s">
        <v>2606</v>
      </c>
      <c r="C1222" t="s">
        <v>3185</v>
      </c>
      <c r="D1222" t="s">
        <v>282</v>
      </c>
      <c r="E1222">
        <v>1797.5522930750001</v>
      </c>
      <c r="F1222">
        <v>1182.75</v>
      </c>
      <c r="G1222">
        <v>8.6860363592741106</v>
      </c>
      <c r="H1222">
        <v>-6.6975238329089501</v>
      </c>
      <c r="I1222">
        <v>32.152380181892902</v>
      </c>
      <c r="J1222">
        <v>-2.93331889502279</v>
      </c>
      <c r="K1222">
        <v>1195.0428089705099</v>
      </c>
      <c r="L1222">
        <v>1039.7566156098201</v>
      </c>
      <c r="M1222">
        <v>40.694693259336397</v>
      </c>
      <c r="N1222">
        <v>0.37451601474234097</v>
      </c>
      <c r="O1222">
        <v>13.388290002113701</v>
      </c>
      <c r="P1222">
        <v>52.357336081411802</v>
      </c>
      <c r="Q1222">
        <v>0.13653691503954299</v>
      </c>
    </row>
    <row r="1223" spans="1:17" hidden="1" x14ac:dyDescent="0.3">
      <c r="A1223" t="s">
        <v>2607</v>
      </c>
      <c r="B1223" t="s">
        <v>2608</v>
      </c>
      <c r="C1223" t="s">
        <v>3185</v>
      </c>
      <c r="D1223" t="s">
        <v>282</v>
      </c>
      <c r="E1223">
        <v>1794.4773</v>
      </c>
      <c r="F1223">
        <v>330.75</v>
      </c>
      <c r="G1223">
        <v>135.649409974207</v>
      </c>
      <c r="H1223">
        <v>-1.27210135101564</v>
      </c>
      <c r="I1223">
        <v>88.656569056174604</v>
      </c>
      <c r="J1223">
        <v>-0.97479846534839698</v>
      </c>
      <c r="K1223">
        <v>306.97571857796601</v>
      </c>
      <c r="L1223">
        <v>235.50941393292399</v>
      </c>
      <c r="M1223">
        <v>56.4869859336766</v>
      </c>
      <c r="N1223">
        <v>0.218564827673489</v>
      </c>
      <c r="O1223">
        <v>8.8284202569916808</v>
      </c>
      <c r="P1223">
        <v>201.22950819672101</v>
      </c>
    </row>
    <row r="1224" spans="1:17" hidden="1" x14ac:dyDescent="0.3">
      <c r="A1224" t="s">
        <v>2609</v>
      </c>
      <c r="B1224" t="s">
        <v>2610</v>
      </c>
      <c r="C1224" t="s">
        <v>3185</v>
      </c>
      <c r="D1224" t="s">
        <v>211</v>
      </c>
      <c r="E1224">
        <v>1793.56001391</v>
      </c>
      <c r="F1224">
        <v>990.85</v>
      </c>
      <c r="G1224">
        <v>143.616167170029</v>
      </c>
      <c r="H1224">
        <v>-4.2838568171121798</v>
      </c>
      <c r="I1224">
        <v>28.031598589534202</v>
      </c>
      <c r="J1224">
        <v>-0.86859070969082497</v>
      </c>
      <c r="K1224">
        <v>973.71616544827396</v>
      </c>
      <c r="L1224">
        <v>765.59789419474396</v>
      </c>
      <c r="M1224">
        <v>42.852919559121702</v>
      </c>
      <c r="N1224">
        <v>0.42269566072911102</v>
      </c>
      <c r="O1224">
        <v>15.3504566786092</v>
      </c>
      <c r="P1224">
        <v>174.47368421052599</v>
      </c>
      <c r="Q1224">
        <v>0.177751990166026</v>
      </c>
    </row>
    <row r="1225" spans="1:17" hidden="1" x14ac:dyDescent="0.3">
      <c r="A1225" t="s">
        <v>2611</v>
      </c>
      <c r="B1225" t="s">
        <v>2612</v>
      </c>
      <c r="C1225" t="s">
        <v>3185</v>
      </c>
      <c r="D1225" t="s">
        <v>21</v>
      </c>
      <c r="E1225">
        <v>1792.9175232</v>
      </c>
      <c r="F1225">
        <v>1527.8</v>
      </c>
      <c r="G1225">
        <v>177.63584067764199</v>
      </c>
      <c r="H1225">
        <v>3.9992061783273898</v>
      </c>
      <c r="I1225">
        <v>43.095712222382197</v>
      </c>
      <c r="J1225">
        <v>1.6537263733721199</v>
      </c>
      <c r="K1225">
        <v>1440.24639530743</v>
      </c>
      <c r="L1225">
        <v>1096.7891043407401</v>
      </c>
      <c r="M1225">
        <v>59.787870260631699</v>
      </c>
      <c r="N1225">
        <v>0.59370181089124796</v>
      </c>
      <c r="O1225">
        <v>9.8278570493519997</v>
      </c>
      <c r="P1225">
        <v>266.686667466698</v>
      </c>
      <c r="Q1225">
        <v>0.144335351710668</v>
      </c>
    </row>
    <row r="1226" spans="1:17" hidden="1" x14ac:dyDescent="0.3">
      <c r="A1226" t="s">
        <v>2613</v>
      </c>
      <c r="B1226" t="s">
        <v>2614</v>
      </c>
      <c r="C1226" t="s">
        <v>3185</v>
      </c>
      <c r="D1226" t="s">
        <v>118</v>
      </c>
      <c r="E1226">
        <v>1789.28016708</v>
      </c>
      <c r="F1226">
        <v>63.38</v>
      </c>
      <c r="G1226">
        <v>-12.003242169706599</v>
      </c>
      <c r="H1226">
        <v>-10.2149024026596</v>
      </c>
      <c r="I1226">
        <v>-4.84023232896089</v>
      </c>
      <c r="J1226">
        <v>5.8983438482885102</v>
      </c>
      <c r="K1226">
        <v>58.141263948025902</v>
      </c>
      <c r="L1226">
        <v>57.996888627409703</v>
      </c>
      <c r="M1226">
        <v>70.485605466093702</v>
      </c>
      <c r="N1226">
        <v>0.97263370669860705</v>
      </c>
      <c r="O1226">
        <v>36.162827390343899</v>
      </c>
      <c r="P1226">
        <v>40.423174919685302</v>
      </c>
      <c r="Q1226">
        <v>8.7249608324915004E-2</v>
      </c>
    </row>
    <row r="1227" spans="1:17" hidden="1" x14ac:dyDescent="0.3">
      <c r="A1227" t="s">
        <v>2615</v>
      </c>
      <c r="B1227" t="s">
        <v>2616</v>
      </c>
      <c r="C1227" t="s">
        <v>3185</v>
      </c>
      <c r="D1227" t="s">
        <v>383</v>
      </c>
      <c r="E1227">
        <v>1784.9075450400001</v>
      </c>
      <c r="F1227">
        <v>87.28</v>
      </c>
      <c r="G1227">
        <v>-11.618233340196999</v>
      </c>
      <c r="H1227">
        <v>-1.81022852861712</v>
      </c>
      <c r="I1227">
        <v>4.4673007816435604</v>
      </c>
      <c r="J1227">
        <v>-4.6317867017954599</v>
      </c>
      <c r="K1227">
        <v>86.885222326837294</v>
      </c>
      <c r="L1227">
        <v>81.302471863052801</v>
      </c>
      <c r="M1227">
        <v>39.760521255189403</v>
      </c>
      <c r="N1227">
        <v>0.90926769270673302</v>
      </c>
      <c r="O1227">
        <v>23.166819431714</v>
      </c>
      <c r="P1227">
        <v>37.232704402515701</v>
      </c>
      <c r="Q1227">
        <v>4.9910960663121E-2</v>
      </c>
    </row>
    <row r="1228" spans="1:17" hidden="1" x14ac:dyDescent="0.3">
      <c r="A1228" t="s">
        <v>2617</v>
      </c>
      <c r="B1228" t="s">
        <v>2618</v>
      </c>
      <c r="C1228" t="s">
        <v>3185</v>
      </c>
      <c r="D1228" t="s">
        <v>135</v>
      </c>
      <c r="E1228">
        <v>1783.7678432499999</v>
      </c>
      <c r="F1228">
        <v>106.3</v>
      </c>
      <c r="G1228">
        <v>13.2808491658876</v>
      </c>
      <c r="H1228">
        <v>-5.9797132307105203</v>
      </c>
      <c r="I1228">
        <v>19.1794890928463</v>
      </c>
      <c r="J1228">
        <v>-4.3402601403154701</v>
      </c>
      <c r="K1228">
        <v>105.07027464247101</v>
      </c>
      <c r="L1228">
        <v>94.298994917366997</v>
      </c>
      <c r="M1228">
        <v>41.023187117982502</v>
      </c>
      <c r="N1228">
        <v>0.78137307270661505</v>
      </c>
      <c r="O1228">
        <v>16.886171213546501</v>
      </c>
      <c r="P1228">
        <v>51.8354520782745</v>
      </c>
      <c r="Q1228">
        <v>4.9742752754679001E-2</v>
      </c>
    </row>
    <row r="1229" spans="1:17" hidden="1" x14ac:dyDescent="0.3">
      <c r="A1229" t="s">
        <v>2619</v>
      </c>
      <c r="B1229" t="s">
        <v>2620</v>
      </c>
      <c r="C1229" t="s">
        <v>3185</v>
      </c>
      <c r="D1229" t="s">
        <v>51</v>
      </c>
      <c r="E1229">
        <v>1779.0709695200001</v>
      </c>
      <c r="F1229">
        <v>1783.7</v>
      </c>
      <c r="G1229">
        <v>-46.130009651804301</v>
      </c>
      <c r="H1229">
        <v>-1.5062992061318301</v>
      </c>
      <c r="I1229">
        <v>-19.566290710022901</v>
      </c>
      <c r="J1229">
        <v>-0.66521499808296902</v>
      </c>
      <c r="K1229">
        <v>1804.71926212724</v>
      </c>
      <c r="L1229">
        <v>1992.2088466605301</v>
      </c>
      <c r="M1229">
        <v>53.041270543438898</v>
      </c>
      <c r="N1229">
        <v>0.94539884320355705</v>
      </c>
      <c r="O1229">
        <v>50.249481415036101</v>
      </c>
      <c r="P1229">
        <v>11.4185770504091</v>
      </c>
      <c r="Q1229">
        <v>6.5358140361802999E-2</v>
      </c>
    </row>
    <row r="1230" spans="1:17" hidden="1" x14ac:dyDescent="0.3">
      <c r="A1230" t="s">
        <v>2621</v>
      </c>
      <c r="B1230" t="s">
        <v>2622</v>
      </c>
      <c r="C1230" t="s">
        <v>3185</v>
      </c>
      <c r="D1230" t="s">
        <v>242</v>
      </c>
      <c r="E1230">
        <v>1777.4400592</v>
      </c>
      <c r="F1230">
        <v>1645.4</v>
      </c>
      <c r="G1230">
        <v>137.68069079698299</v>
      </c>
      <c r="H1230">
        <v>3.7099053290486799</v>
      </c>
      <c r="I1230">
        <v>40.004682938511401</v>
      </c>
      <c r="J1230">
        <v>0.27799645374757598</v>
      </c>
      <c r="K1230">
        <v>1470.20752972642</v>
      </c>
      <c r="L1230">
        <v>1180.8980185712401</v>
      </c>
      <c r="M1230">
        <v>53.110818254351898</v>
      </c>
      <c r="N1230">
        <v>1.10193559686165</v>
      </c>
      <c r="O1230">
        <v>8.0223653822778704</v>
      </c>
      <c r="P1230">
        <v>185.907906168549</v>
      </c>
    </row>
    <row r="1231" spans="1:17" hidden="1" x14ac:dyDescent="0.3">
      <c r="A1231" t="s">
        <v>2623</v>
      </c>
      <c r="B1231" t="s">
        <v>2624</v>
      </c>
      <c r="C1231" t="s">
        <v>3185</v>
      </c>
      <c r="D1231" t="s">
        <v>713</v>
      </c>
      <c r="E1231">
        <v>1775.488092304</v>
      </c>
      <c r="F1231">
        <v>208.5</v>
      </c>
      <c r="G1231">
        <v>7.3470598181213598</v>
      </c>
      <c r="H1231">
        <v>3.4271787556558202</v>
      </c>
      <c r="I1231">
        <v>17.798445630432401</v>
      </c>
      <c r="J1231">
        <v>0.91985194545450599</v>
      </c>
      <c r="K1231">
        <v>193.79389592357299</v>
      </c>
      <c r="M1231">
        <v>55.76261077038</v>
      </c>
      <c r="N1231">
        <v>0.97951467329354902</v>
      </c>
      <c r="O1231">
        <v>10.3117505995203</v>
      </c>
      <c r="P1231">
        <v>51.086956521739097</v>
      </c>
    </row>
    <row r="1232" spans="1:17" hidden="1" x14ac:dyDescent="0.3">
      <c r="A1232" t="s">
        <v>2625</v>
      </c>
      <c r="B1232" t="s">
        <v>2626</v>
      </c>
      <c r="C1232" t="s">
        <v>3185</v>
      </c>
      <c r="D1232" t="s">
        <v>261</v>
      </c>
      <c r="E1232">
        <v>1774.6870030499999</v>
      </c>
      <c r="F1232">
        <v>561.6</v>
      </c>
      <c r="G1232">
        <v>33.271155111574302</v>
      </c>
      <c r="H1232">
        <v>-2.3420849727003201</v>
      </c>
      <c r="I1232">
        <v>41.788629069911899</v>
      </c>
      <c r="J1232">
        <v>-2.5840612893707702</v>
      </c>
      <c r="K1232">
        <v>581.53152022003405</v>
      </c>
      <c r="L1232">
        <v>491.43670707713301</v>
      </c>
      <c r="M1232">
        <v>41.144902214382803</v>
      </c>
      <c r="N1232">
        <v>0.259870408948708</v>
      </c>
      <c r="O1232">
        <v>32.941595441595403</v>
      </c>
      <c r="P1232">
        <v>88.329979879275598</v>
      </c>
      <c r="Q1232">
        <v>0.10986096499188799</v>
      </c>
    </row>
    <row r="1233" spans="1:17" hidden="1" x14ac:dyDescent="0.3">
      <c r="A1233" t="s">
        <v>2627</v>
      </c>
      <c r="B1233" t="s">
        <v>2628</v>
      </c>
      <c r="C1233" t="s">
        <v>3185</v>
      </c>
      <c r="D1233" t="s">
        <v>54</v>
      </c>
      <c r="E1233">
        <v>1771.5643421549901</v>
      </c>
      <c r="F1233">
        <v>667.65</v>
      </c>
      <c r="G1233">
        <v>43.8737025587074</v>
      </c>
      <c r="H1233">
        <v>0.25504400672569499</v>
      </c>
      <c r="I1233">
        <v>24.7835999120583</v>
      </c>
      <c r="J1233">
        <v>-3.0145586065580101</v>
      </c>
      <c r="K1233">
        <v>636.05338322327304</v>
      </c>
      <c r="L1233">
        <v>537.15431224608301</v>
      </c>
      <c r="M1233">
        <v>46.737813902378299</v>
      </c>
      <c r="N1233">
        <v>0.39559328486562001</v>
      </c>
      <c r="O1233">
        <v>8.5973189545420503</v>
      </c>
      <c r="P1233">
        <v>79.475806451612897</v>
      </c>
      <c r="Q1233">
        <v>5.5538845287437001E-2</v>
      </c>
    </row>
    <row r="1234" spans="1:17" hidden="1" x14ac:dyDescent="0.3">
      <c r="A1234" t="s">
        <v>2629</v>
      </c>
      <c r="B1234" t="s">
        <v>2630</v>
      </c>
      <c r="C1234" t="s">
        <v>3185</v>
      </c>
      <c r="D1234" t="s">
        <v>449</v>
      </c>
      <c r="E1234">
        <v>1767.7570000000001</v>
      </c>
      <c r="F1234">
        <v>1181.45</v>
      </c>
      <c r="G1234">
        <v>-3.1272506152263202</v>
      </c>
      <c r="H1234">
        <v>-1.4116304420395001</v>
      </c>
      <c r="I1234">
        <v>-19.287431661787299</v>
      </c>
      <c r="J1234">
        <v>-0.95847719457903702</v>
      </c>
      <c r="K1234">
        <v>1220.47423890655</v>
      </c>
      <c r="L1234">
        <v>1230.6596048107101</v>
      </c>
      <c r="M1234">
        <v>44.964645072256602</v>
      </c>
      <c r="N1234">
        <v>0.36778107773275498</v>
      </c>
      <c r="O1234">
        <v>35.850014812306803</v>
      </c>
      <c r="P1234">
        <v>26.365046259158198</v>
      </c>
      <c r="Q1234">
        <v>5.4746544031386998E-2</v>
      </c>
    </row>
    <row r="1235" spans="1:17" hidden="1" x14ac:dyDescent="0.3">
      <c r="A1235" t="s">
        <v>2631</v>
      </c>
      <c r="B1235" t="s">
        <v>2632</v>
      </c>
      <c r="C1235" t="s">
        <v>3185</v>
      </c>
      <c r="D1235" t="s">
        <v>127</v>
      </c>
      <c r="E1235">
        <v>1764.710646</v>
      </c>
      <c r="F1235">
        <v>611.15</v>
      </c>
      <c r="G1235">
        <v>84.632717358444097</v>
      </c>
      <c r="H1235">
        <v>26.855339977320298</v>
      </c>
      <c r="I1235">
        <v>-0.56378384456024799</v>
      </c>
      <c r="J1235">
        <v>-1.85679764860604</v>
      </c>
      <c r="K1235">
        <v>550.41937715674896</v>
      </c>
      <c r="L1235">
        <v>497.21844200331202</v>
      </c>
      <c r="M1235">
        <v>68.194955927579798</v>
      </c>
      <c r="N1235">
        <v>2.8929534633925198</v>
      </c>
      <c r="O1235">
        <v>10.120265074040701</v>
      </c>
      <c r="P1235">
        <v>135.10290440469299</v>
      </c>
      <c r="Q1235">
        <v>0.16338166716455099</v>
      </c>
    </row>
    <row r="1236" spans="1:17" hidden="1" x14ac:dyDescent="0.3">
      <c r="A1236" t="s">
        <v>2633</v>
      </c>
      <c r="B1236" t="s">
        <v>2634</v>
      </c>
      <c r="C1236" t="s">
        <v>3185</v>
      </c>
      <c r="D1236" t="s">
        <v>765</v>
      </c>
      <c r="E1236">
        <v>1762.170730029</v>
      </c>
      <c r="F1236">
        <v>8.73</v>
      </c>
      <c r="G1236">
        <v>-78.134804728061894</v>
      </c>
      <c r="H1236">
        <v>12.042773541776199</v>
      </c>
      <c r="I1236">
        <v>-59.6532552544585</v>
      </c>
      <c r="J1236">
        <v>-1.7939638440191701</v>
      </c>
      <c r="K1236">
        <v>10.724243812616001</v>
      </c>
      <c r="L1236">
        <v>16.0134185233285</v>
      </c>
      <c r="M1236">
        <v>96.787885048035704</v>
      </c>
      <c r="N1236">
        <v>0.30011059142906199</v>
      </c>
      <c r="O1236">
        <v>162.88659793814401</v>
      </c>
      <c r="P1236">
        <v>28.3823529411764</v>
      </c>
      <c r="Q1236">
        <v>-1.00077603158E-2</v>
      </c>
    </row>
    <row r="1237" spans="1:17" hidden="1" x14ac:dyDescent="0.3">
      <c r="A1237" t="s">
        <v>2635</v>
      </c>
      <c r="B1237" t="s">
        <v>2636</v>
      </c>
      <c r="C1237" t="s">
        <v>3185</v>
      </c>
      <c r="D1237" t="s">
        <v>206</v>
      </c>
      <c r="E1237">
        <v>1755.87493088</v>
      </c>
      <c r="F1237">
        <v>805.8</v>
      </c>
      <c r="G1237">
        <v>28.2157648244938</v>
      </c>
      <c r="H1237">
        <v>-2.4971360501489399</v>
      </c>
      <c r="I1237">
        <v>11.859491135043999</v>
      </c>
      <c r="J1237">
        <v>-4.7447015284402703</v>
      </c>
      <c r="K1237">
        <v>783.27085745423801</v>
      </c>
      <c r="L1237">
        <v>697.13701060500705</v>
      </c>
      <c r="M1237">
        <v>38.296755027535802</v>
      </c>
      <c r="N1237">
        <v>0.58425147816733702</v>
      </c>
      <c r="O1237">
        <v>7.5949367088607502</v>
      </c>
      <c r="P1237">
        <v>74.377840294308498</v>
      </c>
      <c r="Q1237">
        <v>7.9872422128063003E-2</v>
      </c>
    </row>
    <row r="1238" spans="1:17" hidden="1" x14ac:dyDescent="0.3">
      <c r="A1238" t="s">
        <v>2637</v>
      </c>
      <c r="B1238" t="s">
        <v>2638</v>
      </c>
      <c r="C1238" t="s">
        <v>3185</v>
      </c>
      <c r="D1238" t="s">
        <v>467</v>
      </c>
      <c r="E1238">
        <v>1755.80329295</v>
      </c>
      <c r="F1238">
        <v>5680</v>
      </c>
      <c r="G1238">
        <v>-37.747275517622199</v>
      </c>
      <c r="H1238">
        <v>-0.35467050803997702</v>
      </c>
      <c r="I1238">
        <v>3.2638773385627</v>
      </c>
      <c r="J1238">
        <v>-7.71056169703321</v>
      </c>
      <c r="K1238">
        <v>5818.9067922403601</v>
      </c>
      <c r="L1238">
        <v>5785.9581251340596</v>
      </c>
      <c r="M1238">
        <v>32.813596567796999</v>
      </c>
      <c r="N1238">
        <v>0.91226610915964201</v>
      </c>
      <c r="O1238">
        <v>14.9647887323943</v>
      </c>
      <c r="P1238">
        <v>27.240143369175598</v>
      </c>
      <c r="Q1238">
        <v>-8.2011878915920003E-2</v>
      </c>
    </row>
    <row r="1239" spans="1:17" hidden="1" x14ac:dyDescent="0.3">
      <c r="A1239" t="s">
        <v>2639</v>
      </c>
      <c r="B1239" t="s">
        <v>2640</v>
      </c>
      <c r="C1239" t="s">
        <v>3185</v>
      </c>
      <c r="D1239" t="s">
        <v>613</v>
      </c>
      <c r="E1239">
        <v>1753.15130432</v>
      </c>
      <c r="F1239">
        <v>704.75</v>
      </c>
      <c r="G1239">
        <v>54085.828724930201</v>
      </c>
      <c r="H1239">
        <v>47.979194516869399</v>
      </c>
      <c r="I1239">
        <v>1512.3398016290801</v>
      </c>
      <c r="J1239">
        <v>8.5905611775173405</v>
      </c>
      <c r="K1239">
        <v>475.68087755817203</v>
      </c>
      <c r="L1239">
        <v>230.24730788129</v>
      </c>
      <c r="M1239">
        <v>99.9999596128241</v>
      </c>
      <c r="N1239">
        <v>3.9369054786273301</v>
      </c>
      <c r="O1239">
        <v>0</v>
      </c>
      <c r="P1239">
        <v>56279.999999999898</v>
      </c>
      <c r="Q1239">
        <v>0.31528743270290299</v>
      </c>
    </row>
    <row r="1240" spans="1:17" hidden="1" x14ac:dyDescent="0.3">
      <c r="A1240" t="s">
        <v>2641</v>
      </c>
      <c r="B1240" t="s">
        <v>2642</v>
      </c>
      <c r="C1240" t="s">
        <v>3185</v>
      </c>
      <c r="D1240" t="s">
        <v>54</v>
      </c>
      <c r="E1240">
        <v>1752.06515855</v>
      </c>
      <c r="F1240">
        <v>1816.65</v>
      </c>
      <c r="G1240">
        <v>49.498827793622901</v>
      </c>
      <c r="H1240">
        <v>29.238661105843399</v>
      </c>
      <c r="I1240">
        <v>26.756189541851199</v>
      </c>
      <c r="J1240">
        <v>1.7131640028599</v>
      </c>
      <c r="K1240">
        <v>1502.63377469394</v>
      </c>
      <c r="L1240">
        <v>1299.1832757914201</v>
      </c>
      <c r="M1240">
        <v>63.656518303011197</v>
      </c>
      <c r="N1240">
        <v>1.2667068031306401</v>
      </c>
      <c r="O1240">
        <v>9.2670574959403194</v>
      </c>
      <c r="P1240">
        <v>103.580433686333</v>
      </c>
      <c r="Q1240">
        <v>0.13416661180695499</v>
      </c>
    </row>
    <row r="1241" spans="1:17" hidden="1" x14ac:dyDescent="0.3">
      <c r="A1241" t="s">
        <v>2643</v>
      </c>
      <c r="B1241" t="s">
        <v>2644</v>
      </c>
      <c r="C1241" t="s">
        <v>3185</v>
      </c>
      <c r="D1241" t="s">
        <v>372</v>
      </c>
      <c r="E1241">
        <v>1737.0599500799999</v>
      </c>
      <c r="F1241">
        <v>197.49</v>
      </c>
      <c r="G1241">
        <v>26.322595955339398</v>
      </c>
      <c r="H1241">
        <v>-2.9402110964675701</v>
      </c>
      <c r="I1241">
        <v>-3.6820796094191701</v>
      </c>
      <c r="J1241">
        <v>1.8121172020037599</v>
      </c>
      <c r="K1241">
        <v>204.31041331770101</v>
      </c>
      <c r="L1241">
        <v>189.88065886208801</v>
      </c>
      <c r="M1241">
        <v>53.1293500636882</v>
      </c>
      <c r="N1241">
        <v>0.91580822154285002</v>
      </c>
      <c r="O1241">
        <v>22.791027393792</v>
      </c>
      <c r="P1241">
        <v>69.883870967741899</v>
      </c>
      <c r="Q1241">
        <v>7.6862156681877999E-2</v>
      </c>
    </row>
    <row r="1242" spans="1:17" hidden="1" x14ac:dyDescent="0.3">
      <c r="A1242" t="s">
        <v>2645</v>
      </c>
      <c r="B1242" t="s">
        <v>2646</v>
      </c>
      <c r="C1242" t="s">
        <v>3185</v>
      </c>
      <c r="D1242" t="s">
        <v>46</v>
      </c>
      <c r="E1242">
        <v>1734.335296281</v>
      </c>
      <c r="F1242">
        <v>175.62</v>
      </c>
      <c r="G1242">
        <v>108.606474199033</v>
      </c>
      <c r="H1242">
        <v>-8.0972602377493299</v>
      </c>
      <c r="I1242">
        <v>19.522923187256001</v>
      </c>
      <c r="J1242">
        <v>-4.2452459195180897E-2</v>
      </c>
      <c r="K1242">
        <v>183.758829430611</v>
      </c>
      <c r="L1242">
        <v>149.20724654710401</v>
      </c>
      <c r="M1242">
        <v>40.827789659644701</v>
      </c>
      <c r="N1242">
        <v>0.396850390356288</v>
      </c>
      <c r="O1242">
        <v>29.768819041111399</v>
      </c>
      <c r="P1242">
        <v>134.31621080720399</v>
      </c>
      <c r="Q1242">
        <v>0.162658374995928</v>
      </c>
    </row>
    <row r="1243" spans="1:17" hidden="1" x14ac:dyDescent="0.3">
      <c r="A1243" t="s">
        <v>2647</v>
      </c>
      <c r="B1243" t="s">
        <v>2648</v>
      </c>
      <c r="C1243" t="s">
        <v>3185</v>
      </c>
      <c r="D1243" t="s">
        <v>282</v>
      </c>
      <c r="E1243">
        <v>1730.94</v>
      </c>
      <c r="F1243">
        <v>1478</v>
      </c>
      <c r="G1243">
        <v>-39.956494752698198</v>
      </c>
      <c r="H1243">
        <v>-0.23911159745614899</v>
      </c>
      <c r="I1243">
        <v>3.63317476420931</v>
      </c>
      <c r="J1243">
        <v>-1.8770864845483901</v>
      </c>
      <c r="K1243">
        <v>1442.4337456662099</v>
      </c>
      <c r="L1243">
        <v>1426.6056788444801</v>
      </c>
      <c r="M1243">
        <v>39.658166547732201</v>
      </c>
      <c r="N1243">
        <v>1.3048526893949199</v>
      </c>
      <c r="O1243">
        <v>18.267929634641401</v>
      </c>
      <c r="P1243">
        <v>25.1428813344058</v>
      </c>
      <c r="Q1243">
        <v>0.158028303350774</v>
      </c>
    </row>
    <row r="1244" spans="1:17" hidden="1" x14ac:dyDescent="0.3">
      <c r="A1244" t="s">
        <v>2649</v>
      </c>
      <c r="B1244" t="s">
        <v>2650</v>
      </c>
      <c r="C1244" t="s">
        <v>3185</v>
      </c>
      <c r="D1244" t="s">
        <v>21</v>
      </c>
      <c r="E1244">
        <v>1730.76906708</v>
      </c>
      <c r="F1244">
        <v>1125.6500000000001</v>
      </c>
      <c r="G1244">
        <v>60.517412039359897</v>
      </c>
      <c r="H1244">
        <v>9.6096285993006099</v>
      </c>
      <c r="I1244">
        <v>38.246353963447397</v>
      </c>
      <c r="J1244">
        <v>0.82156671567726103</v>
      </c>
      <c r="K1244">
        <v>1091.18934585599</v>
      </c>
      <c r="L1244">
        <v>926.59054951689905</v>
      </c>
      <c r="M1244">
        <v>57.422711124540697</v>
      </c>
      <c r="N1244">
        <v>0.92246059644203104</v>
      </c>
      <c r="O1244">
        <v>11.215742015724199</v>
      </c>
      <c r="P1244">
        <v>94.412780656303894</v>
      </c>
      <c r="Q1244">
        <v>9.1790633342325997E-2</v>
      </c>
    </row>
    <row r="1245" spans="1:17" hidden="1" x14ac:dyDescent="0.3">
      <c r="A1245" t="s">
        <v>2651</v>
      </c>
      <c r="B1245" t="s">
        <v>2652</v>
      </c>
      <c r="C1245" t="s">
        <v>3185</v>
      </c>
      <c r="D1245" t="s">
        <v>135</v>
      </c>
      <c r="E1245">
        <v>1727.80072834</v>
      </c>
      <c r="F1245">
        <v>55.3</v>
      </c>
      <c r="G1245">
        <v>51.533853135418802</v>
      </c>
      <c r="H1245">
        <v>-2.6592001537156298</v>
      </c>
      <c r="I1245">
        <v>-5.0017462526525898E-2</v>
      </c>
      <c r="J1245">
        <v>-1.81182736670584</v>
      </c>
      <c r="K1245">
        <v>60.070492831341198</v>
      </c>
      <c r="L1245">
        <v>55.752999669180298</v>
      </c>
      <c r="M1245">
        <v>37.389712078809197</v>
      </c>
      <c r="N1245">
        <v>0.462519790741105</v>
      </c>
      <c r="O1245">
        <v>41.464737793851697</v>
      </c>
      <c r="P1245">
        <v>93.019197207678801</v>
      </c>
      <c r="Q1245">
        <v>0.13916254287857399</v>
      </c>
    </row>
    <row r="1246" spans="1:17" hidden="1" x14ac:dyDescent="0.3">
      <c r="A1246" t="s">
        <v>2653</v>
      </c>
      <c r="B1246" t="s">
        <v>2654</v>
      </c>
      <c r="C1246" t="s">
        <v>3185</v>
      </c>
      <c r="D1246" t="s">
        <v>251</v>
      </c>
      <c r="E1246">
        <v>1727.6483519999999</v>
      </c>
      <c r="F1246">
        <v>998.85</v>
      </c>
      <c r="G1246">
        <v>105.07815618295599</v>
      </c>
      <c r="H1246">
        <v>13.998226690777701</v>
      </c>
      <c r="I1246">
        <v>93.117574936903196</v>
      </c>
      <c r="J1246">
        <v>3.1132707591205699</v>
      </c>
      <c r="K1246">
        <v>825.95601653620497</v>
      </c>
      <c r="L1246">
        <v>645.26604009054404</v>
      </c>
      <c r="M1246">
        <v>69.586558715926401</v>
      </c>
      <c r="N1246">
        <v>1.05963902433476</v>
      </c>
      <c r="O1246">
        <v>2.3176653151123698</v>
      </c>
      <c r="P1246">
        <v>150.96733668341699</v>
      </c>
      <c r="Q1246">
        <v>7.8382678943261994E-2</v>
      </c>
    </row>
    <row r="1247" spans="1:17" hidden="1" x14ac:dyDescent="0.3">
      <c r="A1247" t="s">
        <v>2655</v>
      </c>
      <c r="B1247" t="s">
        <v>2656</v>
      </c>
      <c r="C1247" t="s">
        <v>3185</v>
      </c>
      <c r="D1247" t="s">
        <v>206</v>
      </c>
      <c r="E1247">
        <v>1727.5440000000001</v>
      </c>
      <c r="F1247">
        <v>1360.65</v>
      </c>
      <c r="G1247">
        <v>43.852229869491197</v>
      </c>
      <c r="H1247">
        <v>8.9884136511457395</v>
      </c>
      <c r="I1247">
        <v>23.867416075305702</v>
      </c>
      <c r="J1247">
        <v>-6.7218484594037902</v>
      </c>
      <c r="K1247">
        <v>1280.81165268686</v>
      </c>
      <c r="L1247">
        <v>1100.08932009669</v>
      </c>
      <c r="M1247">
        <v>53.381689522845001</v>
      </c>
      <c r="N1247">
        <v>0.99616830945105905</v>
      </c>
      <c r="O1247">
        <v>10.241428728916301</v>
      </c>
      <c r="P1247">
        <v>81.674344081714395</v>
      </c>
      <c r="Q1247">
        <v>5.2524371360294003E-2</v>
      </c>
    </row>
    <row r="1248" spans="1:17" hidden="1" x14ac:dyDescent="0.3">
      <c r="A1248" t="s">
        <v>2657</v>
      </c>
      <c r="B1248" t="s">
        <v>2658</v>
      </c>
      <c r="C1248" t="s">
        <v>3185</v>
      </c>
      <c r="D1248" t="s">
        <v>124</v>
      </c>
      <c r="E1248">
        <v>1727.1915463799901</v>
      </c>
      <c r="F1248">
        <v>773.45</v>
      </c>
      <c r="G1248">
        <v>4.9737135903591101</v>
      </c>
      <c r="H1248">
        <v>23.052276389136701</v>
      </c>
      <c r="I1248">
        <v>35.865134940756001</v>
      </c>
      <c r="J1248">
        <v>-5.7672278618431703</v>
      </c>
      <c r="K1248">
        <v>701.38118774833401</v>
      </c>
      <c r="L1248">
        <v>619.09139839169097</v>
      </c>
      <c r="M1248">
        <v>54.430420276417898</v>
      </c>
      <c r="N1248">
        <v>3.1493059935543299</v>
      </c>
      <c r="O1248">
        <v>9.5028767211843004</v>
      </c>
      <c r="P1248">
        <v>54.922383575363</v>
      </c>
      <c r="Q1248">
        <v>-7.8695265726638E-2</v>
      </c>
    </row>
    <row r="1249" spans="1:17" hidden="1" x14ac:dyDescent="0.3">
      <c r="A1249" t="s">
        <v>2659</v>
      </c>
      <c r="B1249" t="s">
        <v>2660</v>
      </c>
      <c r="C1249" t="s">
        <v>3185</v>
      </c>
      <c r="D1249" t="s">
        <v>65</v>
      </c>
      <c r="E1249">
        <v>1709.92990102</v>
      </c>
      <c r="F1249">
        <v>376.2</v>
      </c>
      <c r="G1249">
        <v>95.194549944970504</v>
      </c>
      <c r="H1249">
        <v>11.7699449146027</v>
      </c>
      <c r="I1249">
        <v>37.761783432328002</v>
      </c>
      <c r="J1249">
        <v>-6.1428735013400404</v>
      </c>
      <c r="K1249">
        <v>360.83576272356498</v>
      </c>
      <c r="L1249">
        <v>295.12696512789398</v>
      </c>
      <c r="M1249">
        <v>40.679067595651603</v>
      </c>
      <c r="N1249">
        <v>0.853457927772997</v>
      </c>
      <c r="O1249">
        <v>18.062200956937801</v>
      </c>
      <c r="P1249">
        <v>140.690978886756</v>
      </c>
      <c r="Q1249">
        <v>9.4754191403013999E-2</v>
      </c>
    </row>
    <row r="1250" spans="1:17" hidden="1" x14ac:dyDescent="0.3">
      <c r="A1250" t="s">
        <v>2661</v>
      </c>
      <c r="B1250" t="s">
        <v>2662</v>
      </c>
      <c r="C1250" t="s">
        <v>3185</v>
      </c>
      <c r="D1250" t="s">
        <v>467</v>
      </c>
      <c r="E1250">
        <v>1708.9285892799901</v>
      </c>
      <c r="F1250">
        <v>508.05</v>
      </c>
      <c r="G1250">
        <v>10.881203034254099</v>
      </c>
      <c r="H1250">
        <v>0.86975652763773104</v>
      </c>
      <c r="I1250">
        <v>40.944570034270797</v>
      </c>
      <c r="J1250">
        <v>-2.9809652061518799</v>
      </c>
      <c r="K1250">
        <v>483.894905605041</v>
      </c>
      <c r="L1250">
        <v>415.12192122760803</v>
      </c>
      <c r="M1250">
        <v>43.666970405769398</v>
      </c>
      <c r="N1250">
        <v>0.586577219407454</v>
      </c>
      <c r="O1250">
        <v>11.1701604172817</v>
      </c>
      <c r="P1250">
        <v>73.395904436859993</v>
      </c>
      <c r="Q1250">
        <v>-0.104162587961841</v>
      </c>
    </row>
    <row r="1251" spans="1:17" hidden="1" x14ac:dyDescent="0.3">
      <c r="A1251" t="s">
        <v>2663</v>
      </c>
      <c r="B1251" t="s">
        <v>2664</v>
      </c>
      <c r="C1251" t="s">
        <v>3185</v>
      </c>
      <c r="D1251" t="s">
        <v>467</v>
      </c>
      <c r="E1251">
        <v>1703.9542821</v>
      </c>
      <c r="F1251">
        <v>509.75</v>
      </c>
      <c r="G1251">
        <v>65.637860989426599</v>
      </c>
      <c r="H1251">
        <v>7.32355517713955</v>
      </c>
      <c r="I1251">
        <v>39.000992523855601</v>
      </c>
      <c r="J1251">
        <v>10.574669947411699</v>
      </c>
      <c r="K1251">
        <v>427.66254216146598</v>
      </c>
      <c r="L1251">
        <v>370.833271457953</v>
      </c>
      <c r="M1251">
        <v>67.089303070037602</v>
      </c>
      <c r="N1251">
        <v>1.65437359749083</v>
      </c>
      <c r="O1251">
        <v>9.6027464443354695</v>
      </c>
      <c r="P1251">
        <v>99.12109375</v>
      </c>
      <c r="Q1251">
        <v>4.9673677661841997E-2</v>
      </c>
    </row>
    <row r="1252" spans="1:17" hidden="1" x14ac:dyDescent="0.3">
      <c r="A1252" t="s">
        <v>2665</v>
      </c>
      <c r="B1252" t="s">
        <v>2666</v>
      </c>
      <c r="C1252" t="s">
        <v>3185</v>
      </c>
      <c r="D1252" t="s">
        <v>72</v>
      </c>
      <c r="E1252">
        <v>1701.4053232639999</v>
      </c>
      <c r="F1252">
        <v>101.76</v>
      </c>
      <c r="G1252">
        <v>99.373209642658495</v>
      </c>
      <c r="H1252">
        <v>29.2609970853009</v>
      </c>
      <c r="I1252">
        <v>35.051841227773799</v>
      </c>
      <c r="J1252">
        <v>37.159441173901897</v>
      </c>
      <c r="K1252">
        <v>76.128912535986402</v>
      </c>
      <c r="L1252">
        <v>73.073975412647002</v>
      </c>
      <c r="M1252">
        <v>88.3139490600568</v>
      </c>
      <c r="N1252">
        <v>2.8299191586011401</v>
      </c>
      <c r="O1252">
        <v>41.312893081760997</v>
      </c>
      <c r="P1252">
        <v>134.20023014959699</v>
      </c>
      <c r="Q1252">
        <v>0.35024949480038398</v>
      </c>
    </row>
    <row r="1253" spans="1:17" hidden="1" x14ac:dyDescent="0.3">
      <c r="A1253" t="s">
        <v>2667</v>
      </c>
      <c r="B1253" t="s">
        <v>2668</v>
      </c>
      <c r="C1253" t="s">
        <v>3185</v>
      </c>
      <c r="D1253" t="s">
        <v>625</v>
      </c>
      <c r="E1253">
        <v>1701.0937799999999</v>
      </c>
      <c r="F1253">
        <v>132.94999999999999</v>
      </c>
      <c r="G1253">
        <v>39.784755207351502</v>
      </c>
      <c r="H1253">
        <v>10.443660761758901</v>
      </c>
      <c r="I1253">
        <v>54.580688550077703</v>
      </c>
      <c r="J1253">
        <v>-5.2037999095929397</v>
      </c>
      <c r="K1253">
        <v>129.85596730022701</v>
      </c>
      <c r="L1253">
        <v>100.446950891684</v>
      </c>
      <c r="M1253">
        <v>54.219977380712301</v>
      </c>
      <c r="N1253">
        <v>0.66226974087773505</v>
      </c>
      <c r="O1253">
        <v>19.999999999999901</v>
      </c>
      <c r="P1253">
        <v>88.702008374139496</v>
      </c>
    </row>
    <row r="1254" spans="1:17" hidden="1" x14ac:dyDescent="0.3">
      <c r="A1254" t="s">
        <v>2669</v>
      </c>
      <c r="B1254" t="s">
        <v>2670</v>
      </c>
      <c r="C1254" t="s">
        <v>3185</v>
      </c>
      <c r="D1254" t="s">
        <v>2192</v>
      </c>
      <c r="E1254">
        <v>1695.3940870399999</v>
      </c>
      <c r="F1254">
        <v>329.9</v>
      </c>
      <c r="G1254">
        <v>24.620634774831998</v>
      </c>
      <c r="H1254">
        <v>6.2278545489830801</v>
      </c>
      <c r="I1254">
        <v>35.072020587143101</v>
      </c>
      <c r="J1254">
        <v>-2.2483715992448601</v>
      </c>
      <c r="K1254">
        <v>335.83752297374798</v>
      </c>
      <c r="M1254">
        <v>43.998071557664197</v>
      </c>
      <c r="N1254">
        <v>1.98143812500378</v>
      </c>
      <c r="O1254">
        <v>26.3261594422552</v>
      </c>
      <c r="P1254">
        <v>57.846889952153099</v>
      </c>
    </row>
    <row r="1255" spans="1:17" hidden="1" x14ac:dyDescent="0.3">
      <c r="A1255" t="s">
        <v>2671</v>
      </c>
      <c r="B1255" t="s">
        <v>2672</v>
      </c>
      <c r="C1255" t="s">
        <v>3185</v>
      </c>
      <c r="D1255" t="s">
        <v>625</v>
      </c>
      <c r="E1255">
        <v>1692.3029750000001</v>
      </c>
      <c r="F1255">
        <v>65.760000000000005</v>
      </c>
      <c r="G1255">
        <v>20.261406566079899</v>
      </c>
      <c r="H1255">
        <v>15.3890938880965</v>
      </c>
      <c r="I1255">
        <v>-5.2917956119133498</v>
      </c>
      <c r="J1255">
        <v>6.1160849057842501</v>
      </c>
      <c r="K1255">
        <v>61.7050989035911</v>
      </c>
      <c r="L1255">
        <v>57.489342921176998</v>
      </c>
      <c r="M1255">
        <v>29.188193916460101</v>
      </c>
      <c r="N1255">
        <v>1.2146355014746699</v>
      </c>
      <c r="O1255">
        <v>18.6131386861313</v>
      </c>
      <c r="P1255">
        <v>50.998851894374297</v>
      </c>
      <c r="Q1255">
        <v>7.1071011628524999E-2</v>
      </c>
    </row>
    <row r="1256" spans="1:17" hidden="1" x14ac:dyDescent="0.3">
      <c r="A1256" t="s">
        <v>2673</v>
      </c>
      <c r="B1256" t="s">
        <v>2674</v>
      </c>
      <c r="C1256" t="s">
        <v>3185</v>
      </c>
      <c r="D1256" t="s">
        <v>261</v>
      </c>
      <c r="E1256">
        <v>1689.6176503500001</v>
      </c>
      <c r="F1256">
        <v>2879.2</v>
      </c>
      <c r="G1256">
        <v>216.52252299006901</v>
      </c>
      <c r="H1256">
        <v>-0.65617522841938702</v>
      </c>
      <c r="I1256">
        <v>78.986884488336401</v>
      </c>
      <c r="J1256">
        <v>-7.3068670698256302</v>
      </c>
      <c r="K1256">
        <v>2844.0657353311099</v>
      </c>
      <c r="L1256">
        <v>2160.0201363297801</v>
      </c>
      <c r="M1256">
        <v>44.182929432591997</v>
      </c>
      <c r="N1256">
        <v>0.58754250294237398</v>
      </c>
      <c r="O1256">
        <v>21.526813003612101</v>
      </c>
      <c r="P1256">
        <v>252.843137254901</v>
      </c>
      <c r="Q1256">
        <v>0.168999428428287</v>
      </c>
    </row>
    <row r="1257" spans="1:17" hidden="1" x14ac:dyDescent="0.3">
      <c r="A1257" t="s">
        <v>2675</v>
      </c>
      <c r="B1257" t="s">
        <v>2676</v>
      </c>
      <c r="C1257" t="s">
        <v>3185</v>
      </c>
      <c r="D1257" t="s">
        <v>135</v>
      </c>
      <c r="E1257">
        <v>1687.38290478</v>
      </c>
      <c r="F1257">
        <v>132.41999999999999</v>
      </c>
      <c r="G1257">
        <v>54.331051971026803</v>
      </c>
      <c r="H1257">
        <v>1.2050658787030999</v>
      </c>
      <c r="I1257">
        <v>27.975829842322899</v>
      </c>
      <c r="J1257">
        <v>-3.8356859922659701</v>
      </c>
      <c r="K1257">
        <v>131.78357088175099</v>
      </c>
      <c r="L1257">
        <v>115.16443437406301</v>
      </c>
      <c r="M1257">
        <v>46.040448497391502</v>
      </c>
      <c r="N1257">
        <v>0.61581603932128104</v>
      </c>
      <c r="O1257">
        <v>13.993354478175499</v>
      </c>
      <c r="P1257">
        <v>100.181405895691</v>
      </c>
      <c r="Q1257">
        <v>7.7988694736177006E-2</v>
      </c>
    </row>
    <row r="1258" spans="1:17" hidden="1" x14ac:dyDescent="0.3">
      <c r="A1258" t="s">
        <v>2677</v>
      </c>
      <c r="B1258" t="s">
        <v>2678</v>
      </c>
      <c r="C1258" t="s">
        <v>3185</v>
      </c>
      <c r="D1258" t="s">
        <v>2679</v>
      </c>
      <c r="E1258">
        <v>1686.6486</v>
      </c>
      <c r="F1258">
        <v>660</v>
      </c>
      <c r="G1258">
        <v>1617.68648980692</v>
      </c>
      <c r="H1258">
        <v>-4.5203734561533597</v>
      </c>
      <c r="I1258">
        <v>23.062931819669799</v>
      </c>
      <c r="J1258">
        <v>4.8466611559808204</v>
      </c>
      <c r="K1258">
        <v>687.27051083691299</v>
      </c>
      <c r="L1258">
        <v>527.51498797058298</v>
      </c>
      <c r="M1258">
        <v>61.671642848179097</v>
      </c>
      <c r="N1258">
        <v>0.635384204434155</v>
      </c>
      <c r="O1258">
        <v>44.2424242424242</v>
      </c>
      <c r="P1258">
        <v>1643.39622641509</v>
      </c>
    </row>
    <row r="1259" spans="1:17" hidden="1" x14ac:dyDescent="0.3">
      <c r="A1259" t="s">
        <v>2680</v>
      </c>
      <c r="B1259" t="s">
        <v>2681</v>
      </c>
      <c r="C1259" t="s">
        <v>3185</v>
      </c>
      <c r="D1259" t="s">
        <v>211</v>
      </c>
      <c r="E1259">
        <v>1683.8847777000001</v>
      </c>
      <c r="F1259">
        <v>114.63</v>
      </c>
      <c r="G1259">
        <v>75.219273032495096</v>
      </c>
      <c r="H1259">
        <v>50.645047643626903</v>
      </c>
      <c r="I1259">
        <v>47.846373165437797</v>
      </c>
      <c r="J1259">
        <v>19.7331955504599</v>
      </c>
      <c r="K1259">
        <v>80.055830011459605</v>
      </c>
      <c r="L1259">
        <v>72.370207161128604</v>
      </c>
      <c r="M1259">
        <v>93.064953432155093</v>
      </c>
      <c r="N1259">
        <v>1.1728178325890799</v>
      </c>
      <c r="O1259">
        <v>13.146645729739101</v>
      </c>
      <c r="P1259">
        <v>121.89314750290301</v>
      </c>
    </row>
    <row r="1260" spans="1:17" hidden="1" x14ac:dyDescent="0.3">
      <c r="A1260" t="s">
        <v>2682</v>
      </c>
      <c r="B1260" t="s">
        <v>2683</v>
      </c>
      <c r="C1260" t="s">
        <v>3185</v>
      </c>
      <c r="D1260" t="s">
        <v>464</v>
      </c>
      <c r="E1260">
        <v>1682.19967296</v>
      </c>
      <c r="F1260">
        <v>840.95</v>
      </c>
      <c r="G1260">
        <v>-16.6088025137235</v>
      </c>
      <c r="H1260">
        <v>18.636689880690302</v>
      </c>
      <c r="I1260">
        <v>21.414816764679699</v>
      </c>
      <c r="J1260">
        <v>7.3825700634081501</v>
      </c>
      <c r="K1260">
        <v>705.123013322926</v>
      </c>
      <c r="L1260">
        <v>683.51627391574505</v>
      </c>
      <c r="M1260">
        <v>79.018734622243002</v>
      </c>
      <c r="N1260">
        <v>1.44563638152444</v>
      </c>
      <c r="O1260">
        <v>3.03823057256673</v>
      </c>
      <c r="P1260">
        <v>48.840707964601698</v>
      </c>
      <c r="Q1260">
        <v>8.32566594519E-2</v>
      </c>
    </row>
    <row r="1261" spans="1:17" hidden="1" x14ac:dyDescent="0.3">
      <c r="A1261" t="s">
        <v>2684</v>
      </c>
      <c r="B1261" t="s">
        <v>2685</v>
      </c>
      <c r="C1261" t="s">
        <v>3185</v>
      </c>
      <c r="D1261" t="s">
        <v>543</v>
      </c>
      <c r="E1261">
        <v>1675.9329</v>
      </c>
      <c r="F1261">
        <v>164.65</v>
      </c>
      <c r="G1261">
        <v>81.919519381740798</v>
      </c>
      <c r="H1261">
        <v>8.4566991008157295</v>
      </c>
      <c r="I1261">
        <v>22.5817496645838</v>
      </c>
      <c r="J1261">
        <v>5.7077151351614699</v>
      </c>
      <c r="K1261">
        <v>151.35898313917701</v>
      </c>
      <c r="L1261">
        <v>137.49318309541599</v>
      </c>
      <c r="M1261">
        <v>75.812237818891504</v>
      </c>
      <c r="N1261">
        <v>1.3830919376817401</v>
      </c>
      <c r="O1261">
        <v>11.144852717886399</v>
      </c>
      <c r="P1261">
        <v>116.076115485564</v>
      </c>
      <c r="Q1261">
        <v>7.5151144516666005E-2</v>
      </c>
    </row>
    <row r="1262" spans="1:17" hidden="1" x14ac:dyDescent="0.3">
      <c r="A1262" t="s">
        <v>2686</v>
      </c>
      <c r="B1262" t="s">
        <v>2687</v>
      </c>
      <c r="C1262" t="s">
        <v>3185</v>
      </c>
      <c r="D1262" t="s">
        <v>383</v>
      </c>
      <c r="E1262">
        <v>1675.2924187000001</v>
      </c>
      <c r="F1262">
        <v>104.29</v>
      </c>
      <c r="G1262">
        <v>3.4419661782067901</v>
      </c>
      <c r="H1262">
        <v>-10.8744494221756</v>
      </c>
      <c r="I1262">
        <v>8.6751013728864308</v>
      </c>
      <c r="J1262">
        <v>-3.6438930559115801</v>
      </c>
      <c r="K1262">
        <v>108.45128915187099</v>
      </c>
      <c r="L1262">
        <v>99.734974509802598</v>
      </c>
      <c r="M1262">
        <v>32.704986426800502</v>
      </c>
      <c r="N1262">
        <v>0.108030474557371</v>
      </c>
      <c r="O1262">
        <v>28.4878703614919</v>
      </c>
      <c r="P1262">
        <v>44.346020761245597</v>
      </c>
      <c r="Q1262">
        <v>0.113993354537965</v>
      </c>
    </row>
    <row r="1263" spans="1:17" hidden="1" x14ac:dyDescent="0.3">
      <c r="A1263" t="s">
        <v>2688</v>
      </c>
      <c r="B1263" t="s">
        <v>2689</v>
      </c>
      <c r="C1263" t="s">
        <v>3185</v>
      </c>
      <c r="D1263" t="s">
        <v>201</v>
      </c>
      <c r="E1263">
        <v>1671.2354096700001</v>
      </c>
      <c r="F1263">
        <v>2720</v>
      </c>
      <c r="G1263">
        <v>50.496009513035197</v>
      </c>
      <c r="H1263">
        <v>-7.4260717088108699</v>
      </c>
      <c r="I1263">
        <v>30.133994724773</v>
      </c>
      <c r="J1263">
        <v>-8.4285432514820204</v>
      </c>
      <c r="K1263">
        <v>2734.2700213903399</v>
      </c>
      <c r="L1263">
        <v>2177.7440414380399</v>
      </c>
      <c r="M1263">
        <v>25.6656945162608</v>
      </c>
      <c r="N1263">
        <v>0.32384071023837702</v>
      </c>
      <c r="O1263">
        <v>26.801470588235201</v>
      </c>
      <c r="P1263">
        <v>101.302545885139</v>
      </c>
      <c r="Q1263">
        <v>0.13558519354849399</v>
      </c>
    </row>
    <row r="1264" spans="1:17" hidden="1" x14ac:dyDescent="0.3">
      <c r="A1264" t="s">
        <v>2690</v>
      </c>
      <c r="B1264" t="s">
        <v>2691</v>
      </c>
      <c r="C1264" t="s">
        <v>3185</v>
      </c>
      <c r="D1264" t="s">
        <v>54</v>
      </c>
      <c r="E1264">
        <v>1667.8458799749999</v>
      </c>
      <c r="F1264">
        <v>349.35</v>
      </c>
      <c r="G1264">
        <v>23.393976580049301</v>
      </c>
      <c r="H1264">
        <v>23.288194787197401</v>
      </c>
      <c r="I1264">
        <v>16.397952200183099</v>
      </c>
      <c r="J1264">
        <v>0.92278199921121795</v>
      </c>
      <c r="K1264">
        <v>294.26296180302302</v>
      </c>
      <c r="L1264">
        <v>259.09252019146197</v>
      </c>
      <c r="M1264">
        <v>68.222270977535999</v>
      </c>
      <c r="N1264">
        <v>2.1445235072595401</v>
      </c>
      <c r="O1264">
        <v>5.82510376413338</v>
      </c>
      <c r="P1264">
        <v>88.379617147479095</v>
      </c>
      <c r="Q1264">
        <v>4.4675301395192997E-2</v>
      </c>
    </row>
    <row r="1265" spans="1:17" hidden="1" x14ac:dyDescent="0.3">
      <c r="A1265" t="s">
        <v>2692</v>
      </c>
      <c r="B1265" t="s">
        <v>2693</v>
      </c>
      <c r="C1265" t="s">
        <v>3185</v>
      </c>
      <c r="D1265" t="s">
        <v>132</v>
      </c>
      <c r="E1265">
        <v>1667.736613928</v>
      </c>
      <c r="F1265">
        <v>180.11</v>
      </c>
      <c r="G1265">
        <v>47.973966381221501</v>
      </c>
      <c r="H1265">
        <v>-3.75440868824675</v>
      </c>
      <c r="I1265">
        <v>-12.8649454519144</v>
      </c>
      <c r="J1265">
        <v>1.7710985445726299</v>
      </c>
      <c r="K1265">
        <v>181.81799108516299</v>
      </c>
      <c r="L1265">
        <v>168.05610424109599</v>
      </c>
      <c r="M1265">
        <v>49.747835038743503</v>
      </c>
      <c r="N1265">
        <v>0.54912804120994996</v>
      </c>
      <c r="O1265">
        <v>48.5481094886458</v>
      </c>
      <c r="P1265">
        <v>98.249862410566905</v>
      </c>
      <c r="Q1265">
        <v>9.2699089334931997E-2</v>
      </c>
    </row>
    <row r="1266" spans="1:17" hidden="1" x14ac:dyDescent="0.3">
      <c r="A1266" t="s">
        <v>2694</v>
      </c>
      <c r="B1266" t="s">
        <v>2695</v>
      </c>
      <c r="C1266" t="s">
        <v>3185</v>
      </c>
      <c r="D1266" t="s">
        <v>127</v>
      </c>
      <c r="E1266">
        <v>1666.7652363</v>
      </c>
      <c r="F1266">
        <v>74.209999999999994</v>
      </c>
      <c r="G1266">
        <v>45.5572839318706</v>
      </c>
      <c r="H1266">
        <v>0.598614535099661</v>
      </c>
      <c r="I1266">
        <v>18.888431561334599</v>
      </c>
      <c r="J1266">
        <v>3.4654533556965301</v>
      </c>
      <c r="K1266">
        <v>69.700840381001001</v>
      </c>
      <c r="L1266">
        <v>61.6409220776696</v>
      </c>
      <c r="M1266">
        <v>62.634290248658203</v>
      </c>
      <c r="N1266">
        <v>0.662844254559396</v>
      </c>
      <c r="O1266">
        <v>15.887346718770999</v>
      </c>
      <c r="P1266">
        <v>105.852981969486</v>
      </c>
      <c r="Q1266">
        <v>5.8673070562768E-2</v>
      </c>
    </row>
    <row r="1267" spans="1:17" hidden="1" x14ac:dyDescent="0.3">
      <c r="A1267" t="s">
        <v>2696</v>
      </c>
      <c r="B1267" t="s">
        <v>2697</v>
      </c>
      <c r="C1267" t="s">
        <v>3185</v>
      </c>
      <c r="D1267" t="s">
        <v>282</v>
      </c>
      <c r="E1267">
        <v>1665.9954684449999</v>
      </c>
      <c r="F1267">
        <v>438.05</v>
      </c>
      <c r="G1267">
        <v>111.330306681872</v>
      </c>
      <c r="H1267">
        <v>27.060751266936201</v>
      </c>
      <c r="I1267">
        <v>109.902276292292</v>
      </c>
      <c r="J1267">
        <v>1.33520534943139</v>
      </c>
      <c r="K1267">
        <v>348.57708327364003</v>
      </c>
      <c r="M1267">
        <v>59.394202692572499</v>
      </c>
      <c r="N1267">
        <v>1.04612920908226</v>
      </c>
      <c r="O1267">
        <v>4.8967012898071003</v>
      </c>
      <c r="P1267">
        <v>155.64633790487301</v>
      </c>
    </row>
    <row r="1268" spans="1:17" hidden="1" x14ac:dyDescent="0.3">
      <c r="A1268" t="s">
        <v>2698</v>
      </c>
      <c r="B1268" t="s">
        <v>2699</v>
      </c>
      <c r="C1268" t="s">
        <v>3185</v>
      </c>
      <c r="D1268" t="s">
        <v>261</v>
      </c>
      <c r="E1268">
        <v>1664.7069936</v>
      </c>
      <c r="F1268">
        <v>477.45</v>
      </c>
      <c r="G1268">
        <v>-21.1548258450043</v>
      </c>
      <c r="H1268">
        <v>18.947351801927201</v>
      </c>
      <c r="I1268">
        <v>33.874868007825903</v>
      </c>
      <c r="J1268">
        <v>17.206036155980801</v>
      </c>
      <c r="K1268">
        <v>410.55869557175998</v>
      </c>
      <c r="L1268">
        <v>403.520378515841</v>
      </c>
      <c r="M1268">
        <v>80.059636464474096</v>
      </c>
      <c r="N1268">
        <v>1.8202168771785301</v>
      </c>
      <c r="O1268">
        <v>4.8067860508953704</v>
      </c>
      <c r="P1268">
        <v>64.269740237398906</v>
      </c>
      <c r="Q1268">
        <v>6.5292159924172005E-2</v>
      </c>
    </row>
    <row r="1269" spans="1:17" hidden="1" x14ac:dyDescent="0.3">
      <c r="A1269" t="s">
        <v>2700</v>
      </c>
      <c r="B1269" t="s">
        <v>2701</v>
      </c>
      <c r="C1269" t="s">
        <v>3185</v>
      </c>
      <c r="D1269" t="s">
        <v>206</v>
      </c>
      <c r="E1269">
        <v>1657.4959200000001</v>
      </c>
      <c r="F1269">
        <v>883.8</v>
      </c>
      <c r="G1269">
        <v>106.13706297210101</v>
      </c>
      <c r="H1269">
        <v>-9.5717562229855009</v>
      </c>
      <c r="I1269">
        <v>44.763376526247697</v>
      </c>
      <c r="J1269">
        <v>-0.64453855666285698</v>
      </c>
      <c r="K1269">
        <v>944.71932417172604</v>
      </c>
      <c r="L1269">
        <v>805.09214359747</v>
      </c>
      <c r="M1269">
        <v>36.580543073371203</v>
      </c>
      <c r="N1269">
        <v>0.85556248772768195</v>
      </c>
      <c r="O1269">
        <v>44.880063362751699</v>
      </c>
      <c r="P1269">
        <v>152.62255252250901</v>
      </c>
      <c r="Q1269">
        <v>0.107067594867696</v>
      </c>
    </row>
    <row r="1270" spans="1:17" hidden="1" x14ac:dyDescent="0.3">
      <c r="A1270" t="s">
        <v>2702</v>
      </c>
      <c r="B1270" t="s">
        <v>2703</v>
      </c>
      <c r="C1270" t="s">
        <v>3185</v>
      </c>
      <c r="D1270" t="s">
        <v>412</v>
      </c>
      <c r="E1270">
        <v>1656.6921869099999</v>
      </c>
      <c r="F1270">
        <v>542.70000000000005</v>
      </c>
      <c r="G1270">
        <v>-1.91867821401032</v>
      </c>
      <c r="H1270">
        <v>5.5510783936481998</v>
      </c>
      <c r="I1270">
        <v>-9.6335940811848602</v>
      </c>
      <c r="J1270">
        <v>0.48007739706774799</v>
      </c>
      <c r="K1270">
        <v>509.376838510168</v>
      </c>
      <c r="L1270">
        <v>506.08555048201401</v>
      </c>
      <c r="M1270">
        <v>63.921706118113597</v>
      </c>
      <c r="N1270">
        <v>0.63831428960501402</v>
      </c>
      <c r="O1270">
        <v>39.754929058411598</v>
      </c>
      <c r="P1270">
        <v>34.3316831683168</v>
      </c>
      <c r="Q1270">
        <v>-7.8335198753099996E-4</v>
      </c>
    </row>
    <row r="1271" spans="1:17" hidden="1" x14ac:dyDescent="0.3">
      <c r="A1271" t="s">
        <v>2704</v>
      </c>
      <c r="B1271" t="s">
        <v>2705</v>
      </c>
      <c r="C1271" t="s">
        <v>3185</v>
      </c>
      <c r="D1271" t="s">
        <v>625</v>
      </c>
      <c r="E1271">
        <v>1653.2155637399901</v>
      </c>
      <c r="F1271">
        <v>734.55</v>
      </c>
      <c r="G1271">
        <v>43.541415465561698</v>
      </c>
      <c r="H1271">
        <v>-1.22470366187117</v>
      </c>
      <c r="I1271">
        <v>65.687578505778205</v>
      </c>
      <c r="J1271">
        <v>3.8985695079400302</v>
      </c>
      <c r="K1271">
        <v>690.731214168782</v>
      </c>
      <c r="L1271">
        <v>566.71258254968598</v>
      </c>
      <c r="M1271">
        <v>62.5796449902017</v>
      </c>
      <c r="N1271">
        <v>0.38661405358537099</v>
      </c>
      <c r="O1271">
        <v>17.7455585052072</v>
      </c>
      <c r="P1271">
        <v>94.454003970880194</v>
      </c>
      <c r="Q1271">
        <v>4.3066280193021E-2</v>
      </c>
    </row>
    <row r="1272" spans="1:17" hidden="1" x14ac:dyDescent="0.3">
      <c r="A1272" t="s">
        <v>2706</v>
      </c>
      <c r="B1272" t="s">
        <v>2707</v>
      </c>
      <c r="C1272" t="s">
        <v>3185</v>
      </c>
      <c r="D1272" t="s">
        <v>2708</v>
      </c>
      <c r="E1272">
        <v>1651.2428283500001</v>
      </c>
      <c r="F1272">
        <v>1600</v>
      </c>
      <c r="G1272">
        <v>510.852825556141</v>
      </c>
      <c r="H1272">
        <v>8.0447207890766403</v>
      </c>
      <c r="I1272">
        <v>139.518719267834</v>
      </c>
      <c r="J1272">
        <v>1.7135969712339301</v>
      </c>
      <c r="K1272">
        <v>1470.6975177593999</v>
      </c>
      <c r="M1272">
        <v>50.1226265857063</v>
      </c>
      <c r="N1272">
        <v>0.40554914341322101</v>
      </c>
      <c r="O1272">
        <v>13.090624999999999</v>
      </c>
      <c r="P1272">
        <v>568.33751044277301</v>
      </c>
    </row>
    <row r="1273" spans="1:17" hidden="1" x14ac:dyDescent="0.3">
      <c r="A1273" t="s">
        <v>2709</v>
      </c>
      <c r="B1273" t="s">
        <v>2710</v>
      </c>
      <c r="C1273" t="s">
        <v>3185</v>
      </c>
      <c r="D1273" t="s">
        <v>21</v>
      </c>
      <c r="E1273">
        <v>1645.378592175</v>
      </c>
      <c r="F1273">
        <v>306.25</v>
      </c>
      <c r="G1273">
        <v>101.226165577823</v>
      </c>
      <c r="H1273">
        <v>37.764187856004902</v>
      </c>
      <c r="I1273">
        <v>109.842714988778</v>
      </c>
      <c r="J1273">
        <v>3.7095060800310199E-2</v>
      </c>
      <c r="K1273">
        <v>240.212133197903</v>
      </c>
      <c r="L1273">
        <v>182.12045374955801</v>
      </c>
      <c r="M1273">
        <v>59.580337786935303</v>
      </c>
      <c r="N1273">
        <v>1.78339524952816</v>
      </c>
      <c r="O1273">
        <v>4.4571428571428404</v>
      </c>
      <c r="P1273">
        <v>177.149321266968</v>
      </c>
      <c r="Q1273">
        <v>0.12798655362969599</v>
      </c>
    </row>
    <row r="1274" spans="1:17" hidden="1" x14ac:dyDescent="0.3">
      <c r="A1274" t="s">
        <v>2711</v>
      </c>
      <c r="B1274" t="s">
        <v>2712</v>
      </c>
      <c r="C1274" t="s">
        <v>3185</v>
      </c>
      <c r="D1274" t="s">
        <v>467</v>
      </c>
      <c r="E1274">
        <v>1642.9123098499999</v>
      </c>
      <c r="F1274">
        <v>1260.6500000000001</v>
      </c>
      <c r="G1274">
        <v>-15.748552082024901</v>
      </c>
      <c r="H1274">
        <v>-8.9450805432059202</v>
      </c>
      <c r="I1274">
        <v>-11.3215052191428</v>
      </c>
      <c r="J1274">
        <v>-2.2947129962942201</v>
      </c>
      <c r="K1274">
        <v>1335.9238675122899</v>
      </c>
      <c r="L1274">
        <v>1316.0275454197199</v>
      </c>
      <c r="M1274">
        <v>34.398790579385199</v>
      </c>
      <c r="N1274">
        <v>0.63389869682359801</v>
      </c>
      <c r="O1274">
        <v>23.190417641692701</v>
      </c>
      <c r="P1274">
        <v>23.611315389518001</v>
      </c>
      <c r="Q1274">
        <v>-5.4020911596358002E-2</v>
      </c>
    </row>
    <row r="1275" spans="1:17" hidden="1" x14ac:dyDescent="0.3">
      <c r="A1275" t="s">
        <v>2713</v>
      </c>
      <c r="B1275" t="s">
        <v>2714</v>
      </c>
      <c r="C1275" t="s">
        <v>3185</v>
      </c>
      <c r="D1275" t="s">
        <v>127</v>
      </c>
      <c r="E1275">
        <v>1626.5876000000001</v>
      </c>
      <c r="F1275">
        <v>778.5</v>
      </c>
      <c r="G1275">
        <v>-15.938163004110001</v>
      </c>
      <c r="H1275">
        <v>19.4018906697126</v>
      </c>
      <c r="I1275">
        <v>8.9835898361222597</v>
      </c>
      <c r="J1275">
        <v>1.21827739164063</v>
      </c>
      <c r="K1275">
        <v>684.92185814462596</v>
      </c>
      <c r="L1275">
        <v>648.77153680043398</v>
      </c>
      <c r="M1275">
        <v>79.597860467074895</v>
      </c>
      <c r="N1275">
        <v>2.9246868198092302</v>
      </c>
      <c r="O1275">
        <v>6.4482980089916397</v>
      </c>
      <c r="P1275">
        <v>35.273675065160703</v>
      </c>
      <c r="Q1275">
        <v>0.11510330530612101</v>
      </c>
    </row>
    <row r="1276" spans="1:17" hidden="1" x14ac:dyDescent="0.3">
      <c r="A1276" t="s">
        <v>2715</v>
      </c>
      <c r="B1276" t="s">
        <v>2716</v>
      </c>
      <c r="C1276" t="s">
        <v>3185</v>
      </c>
      <c r="D1276" t="s">
        <v>118</v>
      </c>
      <c r="E1276">
        <v>1622.8850319180001</v>
      </c>
      <c r="F1276">
        <v>15.39</v>
      </c>
      <c r="G1276">
        <v>-14.780799354672601</v>
      </c>
      <c r="H1276">
        <v>-5.5776664470847903</v>
      </c>
      <c r="I1276">
        <v>-33.440168977677999</v>
      </c>
      <c r="J1276">
        <v>-2.6497900454674901</v>
      </c>
      <c r="K1276">
        <v>15.935110041452599</v>
      </c>
      <c r="L1276">
        <v>16.494944616104299</v>
      </c>
      <c r="M1276">
        <v>46.866249917687497</v>
      </c>
      <c r="N1276">
        <v>0.77386536874748102</v>
      </c>
      <c r="O1276">
        <v>71.248514958708299</v>
      </c>
      <c r="P1276">
        <v>28.954889557191699</v>
      </c>
      <c r="Q1276">
        <v>2.206243529426E-2</v>
      </c>
    </row>
    <row r="1277" spans="1:17" hidden="1" x14ac:dyDescent="0.3">
      <c r="A1277" t="s">
        <v>2717</v>
      </c>
      <c r="B1277" t="s">
        <v>2718</v>
      </c>
      <c r="C1277" t="s">
        <v>3185</v>
      </c>
      <c r="D1277" t="s">
        <v>46</v>
      </c>
      <c r="E1277">
        <v>1622.77575</v>
      </c>
      <c r="F1277">
        <v>409.95</v>
      </c>
      <c r="G1277">
        <v>10.8264832086483</v>
      </c>
      <c r="H1277">
        <v>1.69052888720601</v>
      </c>
      <c r="I1277">
        <v>47.065941423502601</v>
      </c>
      <c r="J1277">
        <v>-5.9081829582382799</v>
      </c>
      <c r="K1277">
        <v>418.37939141579102</v>
      </c>
      <c r="L1277">
        <v>360.98739426891899</v>
      </c>
      <c r="M1277">
        <v>39.157651169081298</v>
      </c>
      <c r="N1277">
        <v>0.35694829111148402</v>
      </c>
      <c r="O1277">
        <v>21.344066349554801</v>
      </c>
      <c r="P1277">
        <v>78.122963284814205</v>
      </c>
      <c r="Q1277">
        <v>7.0772812951155006E-2</v>
      </c>
    </row>
    <row r="1278" spans="1:17" hidden="1" x14ac:dyDescent="0.3">
      <c r="A1278" t="s">
        <v>2719</v>
      </c>
      <c r="B1278" t="s">
        <v>2720</v>
      </c>
      <c r="C1278" t="s">
        <v>3185</v>
      </c>
      <c r="D1278" t="s">
        <v>72</v>
      </c>
      <c r="E1278">
        <v>1621.3196385000001</v>
      </c>
      <c r="F1278">
        <v>52739</v>
      </c>
      <c r="G1278">
        <v>161.39897916296499</v>
      </c>
      <c r="H1278">
        <v>-6.64626097111148</v>
      </c>
      <c r="I1278">
        <v>97.398907268656203</v>
      </c>
      <c r="J1278">
        <v>-6.6564401719116804</v>
      </c>
      <c r="K1278">
        <v>52262.628374041698</v>
      </c>
      <c r="L1278">
        <v>38236.7382928937</v>
      </c>
      <c r="M1278">
        <v>39.741889725860901</v>
      </c>
      <c r="N1278">
        <v>0.42939820742637602</v>
      </c>
      <c r="O1278">
        <v>27.0388137810728</v>
      </c>
      <c r="P1278">
        <v>227.57142857142799</v>
      </c>
      <c r="Q1278">
        <v>9.1919082247265999E-2</v>
      </c>
    </row>
    <row r="1279" spans="1:17" hidden="1" x14ac:dyDescent="0.3">
      <c r="A1279" t="s">
        <v>2721</v>
      </c>
      <c r="B1279" t="s">
        <v>2722</v>
      </c>
      <c r="C1279" t="s">
        <v>3185</v>
      </c>
      <c r="D1279" t="s">
        <v>261</v>
      </c>
      <c r="E1279">
        <v>1617.0050000000001</v>
      </c>
      <c r="F1279">
        <v>1243.8499999999999</v>
      </c>
      <c r="G1279">
        <v>45.595868680356801</v>
      </c>
      <c r="H1279">
        <v>-6.3410744162657604</v>
      </c>
      <c r="I1279">
        <v>52.229698756419097</v>
      </c>
      <c r="J1279">
        <v>-0.188833963280748</v>
      </c>
      <c r="K1279">
        <v>1263.52245831189</v>
      </c>
      <c r="L1279">
        <v>1065.4688309810199</v>
      </c>
      <c r="M1279">
        <v>45.992355944303299</v>
      </c>
      <c r="N1279">
        <v>0.24802787139464</v>
      </c>
      <c r="O1279">
        <v>26.212967801583801</v>
      </c>
      <c r="P1279">
        <v>97.577634818521105</v>
      </c>
      <c r="Q1279">
        <v>7.3230648061275994E-2</v>
      </c>
    </row>
    <row r="1280" spans="1:17" hidden="1" x14ac:dyDescent="0.3">
      <c r="A1280" t="s">
        <v>2723</v>
      </c>
      <c r="B1280" t="s">
        <v>2724</v>
      </c>
      <c r="C1280" t="s">
        <v>3185</v>
      </c>
      <c r="D1280" t="s">
        <v>467</v>
      </c>
      <c r="E1280">
        <v>1615.2978508799999</v>
      </c>
      <c r="F1280">
        <v>242.74</v>
      </c>
      <c r="G1280">
        <v>72.364518797785806</v>
      </c>
      <c r="H1280">
        <v>33.086659547421299</v>
      </c>
      <c r="I1280">
        <v>99.936684665133001</v>
      </c>
      <c r="J1280">
        <v>4.8229283631669899</v>
      </c>
      <c r="K1280">
        <v>174.906360988975</v>
      </c>
      <c r="L1280">
        <v>144.980492162399</v>
      </c>
      <c r="M1280">
        <v>74.879311220448201</v>
      </c>
      <c r="N1280">
        <v>2.5277094624655998</v>
      </c>
      <c r="O1280">
        <v>2.3317129438905799</v>
      </c>
      <c r="P1280">
        <v>139.86166007905101</v>
      </c>
      <c r="Q1280">
        <v>7.0386368244670997E-2</v>
      </c>
    </row>
    <row r="1281" spans="1:17" hidden="1" x14ac:dyDescent="0.3">
      <c r="A1281" t="s">
        <v>2725</v>
      </c>
      <c r="B1281" t="s">
        <v>2726</v>
      </c>
      <c r="C1281" t="s">
        <v>3185</v>
      </c>
      <c r="D1281" t="s">
        <v>282</v>
      </c>
      <c r="E1281">
        <v>1613.8985700000001</v>
      </c>
      <c r="F1281">
        <v>52.5</v>
      </c>
      <c r="G1281">
        <v>32.5181114930948</v>
      </c>
      <c r="H1281">
        <v>40.861130564180499</v>
      </c>
      <c r="I1281">
        <v>37.003830178618003</v>
      </c>
      <c r="J1281">
        <v>4.6984651126288197</v>
      </c>
      <c r="K1281">
        <v>42.525808067543501</v>
      </c>
      <c r="L1281">
        <v>37.557893710960499</v>
      </c>
      <c r="M1281">
        <v>94.942506412043301</v>
      </c>
      <c r="N1281">
        <v>2.0541092512765098</v>
      </c>
      <c r="O1281">
        <v>0.190476190476185</v>
      </c>
      <c r="P1281">
        <v>94.4444444444444</v>
      </c>
    </row>
    <row r="1282" spans="1:17" hidden="1" x14ac:dyDescent="0.3">
      <c r="A1282" t="s">
        <v>2727</v>
      </c>
      <c r="B1282" t="s">
        <v>2728</v>
      </c>
      <c r="C1282" t="s">
        <v>3185</v>
      </c>
      <c r="D1282" t="s">
        <v>127</v>
      </c>
      <c r="E1282">
        <v>1608.42148161</v>
      </c>
      <c r="F1282">
        <v>13.47</v>
      </c>
      <c r="G1282">
        <v>2.57597767754336</v>
      </c>
      <c r="H1282">
        <v>0.43355909033441298</v>
      </c>
      <c r="I1282">
        <v>-21.390754977044502</v>
      </c>
      <c r="J1282">
        <v>-1.8683686059239299</v>
      </c>
      <c r="K1282">
        <v>13.574854960039</v>
      </c>
      <c r="L1282">
        <v>13.420182628880699</v>
      </c>
      <c r="M1282">
        <v>47.5194824469867</v>
      </c>
      <c r="N1282">
        <v>0.38471154810161101</v>
      </c>
      <c r="O1282">
        <v>36.599851521900497</v>
      </c>
      <c r="P1282">
        <v>72.692307692307693</v>
      </c>
      <c r="Q1282">
        <v>5.7946988350128001E-2</v>
      </c>
    </row>
    <row r="1283" spans="1:17" hidden="1" x14ac:dyDescent="0.3">
      <c r="A1283" t="s">
        <v>2729</v>
      </c>
      <c r="B1283" t="s">
        <v>2730</v>
      </c>
      <c r="C1283" t="s">
        <v>3185</v>
      </c>
      <c r="D1283" t="s">
        <v>60</v>
      </c>
      <c r="E1283">
        <v>1608.224896424</v>
      </c>
      <c r="F1283">
        <v>224.06</v>
      </c>
      <c r="G1283">
        <v>-44.572673417875698</v>
      </c>
      <c r="H1283">
        <v>-2.8679924208128802</v>
      </c>
      <c r="I1283">
        <v>-34.121287605564703</v>
      </c>
      <c r="J1283">
        <v>-1.64765482162947</v>
      </c>
      <c r="K1283">
        <v>232.487300475426</v>
      </c>
      <c r="M1283">
        <v>44.684311658665997</v>
      </c>
      <c r="N1283">
        <v>0.500307359084321</v>
      </c>
      <c r="O1283">
        <v>32.352941176470502</v>
      </c>
      <c r="P1283">
        <v>12.5929648241206</v>
      </c>
    </row>
    <row r="1284" spans="1:17" hidden="1" x14ac:dyDescent="0.3">
      <c r="A1284" t="s">
        <v>2731</v>
      </c>
      <c r="B1284" t="s">
        <v>2732</v>
      </c>
      <c r="C1284" t="s">
        <v>3185</v>
      </c>
      <c r="D1284" t="s">
        <v>258</v>
      </c>
      <c r="E1284">
        <v>1596.17055168</v>
      </c>
      <c r="F1284">
        <v>28.38</v>
      </c>
      <c r="G1284">
        <v>-39.839842508322199</v>
      </c>
      <c r="H1284">
        <v>-7.4334169344142298</v>
      </c>
      <c r="I1284">
        <v>-23.562066466295999</v>
      </c>
      <c r="J1284">
        <v>-3.5004484856574001</v>
      </c>
      <c r="K1284">
        <v>30.295613004046501</v>
      </c>
      <c r="L1284">
        <v>31.610883046581002</v>
      </c>
      <c r="M1284">
        <v>33.358138158665298</v>
      </c>
      <c r="N1284">
        <v>0.362181585498002</v>
      </c>
      <c r="O1284">
        <v>61.381254404510202</v>
      </c>
      <c r="P1284">
        <v>26.133333333333301</v>
      </c>
      <c r="Q1284">
        <v>-4.1381942406860002E-2</v>
      </c>
    </row>
    <row r="1285" spans="1:17" hidden="1" x14ac:dyDescent="0.3">
      <c r="A1285" t="s">
        <v>2733</v>
      </c>
      <c r="B1285" t="s">
        <v>2734</v>
      </c>
      <c r="C1285" t="s">
        <v>3185</v>
      </c>
      <c r="E1285">
        <v>1593.49205708</v>
      </c>
      <c r="F1285">
        <v>368.2</v>
      </c>
      <c r="G1285">
        <v>1217.5956263980299</v>
      </c>
      <c r="H1285">
        <v>-24.014211126472301</v>
      </c>
      <c r="I1285">
        <v>265.90106949399501</v>
      </c>
      <c r="J1285">
        <v>-4.3712138777528198</v>
      </c>
      <c r="K1285">
        <v>375.95663745346002</v>
      </c>
      <c r="L1285">
        <v>239.99406007162099</v>
      </c>
      <c r="M1285">
        <v>41.070012630001301</v>
      </c>
      <c r="N1285">
        <v>0.62296586463884995</v>
      </c>
      <c r="O1285">
        <v>34.383487235198203</v>
      </c>
      <c r="P1285">
        <v>1443.8155136268299</v>
      </c>
      <c r="Q1285">
        <v>0.20275249873833201</v>
      </c>
    </row>
    <row r="1286" spans="1:17" hidden="1" x14ac:dyDescent="0.3">
      <c r="A1286" t="s">
        <v>2735</v>
      </c>
      <c r="B1286" t="s">
        <v>2736</v>
      </c>
      <c r="C1286" t="s">
        <v>3185</v>
      </c>
      <c r="D1286" t="s">
        <v>282</v>
      </c>
      <c r="E1286">
        <v>1587.3119999999999</v>
      </c>
      <c r="F1286">
        <v>545.6</v>
      </c>
      <c r="G1286">
        <v>8.3772626545471898</v>
      </c>
      <c r="H1286">
        <v>8.13148814511373</v>
      </c>
      <c r="I1286">
        <v>45.401248732997601</v>
      </c>
      <c r="J1286">
        <v>-0.85626075238421995</v>
      </c>
      <c r="K1286">
        <v>504.36410982949798</v>
      </c>
      <c r="L1286">
        <v>440.008349087471</v>
      </c>
      <c r="M1286">
        <v>59.867370525532202</v>
      </c>
      <c r="N1286">
        <v>0.63360850986360895</v>
      </c>
      <c r="O1286">
        <v>5.1777859237536603</v>
      </c>
      <c r="P1286">
        <v>66.240097501523394</v>
      </c>
      <c r="Q1286">
        <v>-7.0916071084379997E-3</v>
      </c>
    </row>
    <row r="1287" spans="1:17" hidden="1" x14ac:dyDescent="0.3">
      <c r="A1287" t="s">
        <v>2737</v>
      </c>
      <c r="B1287" t="s">
        <v>2738</v>
      </c>
      <c r="C1287" t="s">
        <v>3185</v>
      </c>
      <c r="D1287" t="s">
        <v>2739</v>
      </c>
      <c r="E1287">
        <v>1584.2902161</v>
      </c>
      <c r="F1287">
        <v>682.55</v>
      </c>
      <c r="G1287">
        <v>180.77881301014901</v>
      </c>
      <c r="H1287">
        <v>34.184230124409297</v>
      </c>
      <c r="I1287">
        <v>134.02945051896799</v>
      </c>
      <c r="J1287">
        <v>-4.19279571719398</v>
      </c>
      <c r="K1287">
        <v>565.04250144047001</v>
      </c>
      <c r="L1287">
        <v>387.61883240806799</v>
      </c>
      <c r="M1287">
        <v>58.272359043107201</v>
      </c>
      <c r="N1287">
        <v>1.06019058341039</v>
      </c>
      <c r="O1287">
        <v>10.4534466339462</v>
      </c>
      <c r="P1287">
        <v>267.06103791341701</v>
      </c>
    </row>
    <row r="1288" spans="1:17" hidden="1" x14ac:dyDescent="0.3">
      <c r="A1288" t="s">
        <v>2740</v>
      </c>
      <c r="B1288" t="s">
        <v>2741</v>
      </c>
      <c r="C1288" t="s">
        <v>3185</v>
      </c>
      <c r="D1288" t="s">
        <v>206</v>
      </c>
      <c r="E1288">
        <v>1584.1873499999999</v>
      </c>
      <c r="F1288">
        <v>117.34</v>
      </c>
      <c r="G1288">
        <v>15.070107423022799</v>
      </c>
      <c r="H1288">
        <v>-4.5397424136811804</v>
      </c>
      <c r="I1288">
        <v>-25.617403507853702</v>
      </c>
      <c r="J1288">
        <v>-5.8103572866421302</v>
      </c>
      <c r="K1288">
        <v>123.66407188101699</v>
      </c>
      <c r="L1288">
        <v>118.138921965272</v>
      </c>
      <c r="M1288">
        <v>37.723518938032697</v>
      </c>
      <c r="N1288">
        <v>0.56912906022658905</v>
      </c>
      <c r="O1288">
        <v>33.7992159536389</v>
      </c>
      <c r="P1288">
        <v>49.097839898348099</v>
      </c>
      <c r="Q1288">
        <v>8.7003596370662004E-2</v>
      </c>
    </row>
    <row r="1289" spans="1:17" hidden="1" x14ac:dyDescent="0.3">
      <c r="A1289" t="s">
        <v>2742</v>
      </c>
      <c r="B1289" t="s">
        <v>2743</v>
      </c>
      <c r="C1289" t="s">
        <v>3185</v>
      </c>
      <c r="D1289" t="s">
        <v>21</v>
      </c>
      <c r="E1289">
        <v>1583.55029964</v>
      </c>
      <c r="F1289">
        <v>916.35</v>
      </c>
      <c r="G1289">
        <v>763.51879323171204</v>
      </c>
      <c r="H1289">
        <v>18.7465830655857</v>
      </c>
      <c r="I1289">
        <v>356.96530290163997</v>
      </c>
      <c r="J1289">
        <v>9.6095982494705794</v>
      </c>
      <c r="K1289">
        <v>747.21245932367106</v>
      </c>
      <c r="M1289">
        <v>83.690899535324704</v>
      </c>
      <c r="N1289">
        <v>0.73927068723702605</v>
      </c>
      <c r="O1289">
        <v>8.9103508484749305</v>
      </c>
      <c r="P1289">
        <v>882.68096514745298</v>
      </c>
    </row>
    <row r="1290" spans="1:17" hidden="1" x14ac:dyDescent="0.3">
      <c r="A1290" t="s">
        <v>2744</v>
      </c>
      <c r="B1290" t="s">
        <v>2745</v>
      </c>
      <c r="C1290" t="s">
        <v>3185</v>
      </c>
      <c r="D1290" t="s">
        <v>21</v>
      </c>
      <c r="E1290">
        <v>1575.7637414399901</v>
      </c>
      <c r="F1290">
        <v>423.05</v>
      </c>
      <c r="G1290">
        <v>9.2775001499656504</v>
      </c>
      <c r="H1290">
        <v>9.0996343611965607</v>
      </c>
      <c r="I1290">
        <v>35.830934918425797</v>
      </c>
      <c r="J1290">
        <v>-2.1801545988465501</v>
      </c>
      <c r="K1290">
        <v>393.219745256875</v>
      </c>
      <c r="L1290">
        <v>345.042729880173</v>
      </c>
      <c r="M1290">
        <v>54.623483015795003</v>
      </c>
      <c r="N1290">
        <v>1.92497913789814</v>
      </c>
      <c r="O1290">
        <v>7.5522987826497996</v>
      </c>
      <c r="P1290">
        <v>70.309983896940395</v>
      </c>
      <c r="Q1290">
        <v>-1.7602552451732E-2</v>
      </c>
    </row>
    <row r="1291" spans="1:17" hidden="1" x14ac:dyDescent="0.3">
      <c r="A1291" t="s">
        <v>2746</v>
      </c>
      <c r="B1291" t="s">
        <v>2747</v>
      </c>
      <c r="C1291" t="s">
        <v>3185</v>
      </c>
      <c r="D1291" t="s">
        <v>467</v>
      </c>
      <c r="E1291">
        <v>1565.428154106</v>
      </c>
      <c r="F1291">
        <v>252.07</v>
      </c>
      <c r="G1291">
        <v>-14.0260857441921</v>
      </c>
      <c r="H1291">
        <v>28.229238710662599</v>
      </c>
      <c r="I1291">
        <v>30.1526673754698</v>
      </c>
      <c r="J1291">
        <v>11.347249121857701</v>
      </c>
      <c r="K1291">
        <v>212.10966534148801</v>
      </c>
      <c r="L1291">
        <v>204.33713208536901</v>
      </c>
      <c r="M1291">
        <v>76.6898392023311</v>
      </c>
      <c r="N1291">
        <v>2.1189493778035202</v>
      </c>
      <c r="O1291">
        <v>3.1380172174396002</v>
      </c>
      <c r="P1291">
        <v>57.642276422764198</v>
      </c>
      <c r="Q1291">
        <v>1.3968409477616E-2</v>
      </c>
    </row>
    <row r="1292" spans="1:17" hidden="1" x14ac:dyDescent="0.3">
      <c r="A1292" t="s">
        <v>2748</v>
      </c>
      <c r="B1292" t="s">
        <v>2749</v>
      </c>
      <c r="C1292" t="s">
        <v>3185</v>
      </c>
      <c r="D1292" t="s">
        <v>282</v>
      </c>
      <c r="E1292">
        <v>1561.0458595350001</v>
      </c>
      <c r="F1292">
        <v>167.03</v>
      </c>
      <c r="G1292">
        <v>51.228822713862897</v>
      </c>
      <c r="H1292">
        <v>18.906616936434698</v>
      </c>
      <c r="I1292">
        <v>69.611599397831299</v>
      </c>
      <c r="J1292">
        <v>19.714007488436501</v>
      </c>
      <c r="K1292">
        <v>139.97487330277499</v>
      </c>
      <c r="L1292">
        <v>118.842531178141</v>
      </c>
      <c r="M1292">
        <v>71.561506690298302</v>
      </c>
      <c r="N1292">
        <v>1.69262536449669</v>
      </c>
      <c r="O1292">
        <v>4.0531641022570897</v>
      </c>
      <c r="P1292">
        <v>103.943833943833</v>
      </c>
      <c r="Q1292">
        <v>1.0767902430328999E-2</v>
      </c>
    </row>
    <row r="1293" spans="1:17" hidden="1" x14ac:dyDescent="0.3">
      <c r="A1293" t="s">
        <v>2750</v>
      </c>
      <c r="B1293" t="s">
        <v>2751</v>
      </c>
      <c r="C1293" t="s">
        <v>3185</v>
      </c>
      <c r="D1293" t="s">
        <v>72</v>
      </c>
      <c r="E1293">
        <v>1545.4705944</v>
      </c>
      <c r="F1293">
        <v>293.7</v>
      </c>
      <c r="G1293">
        <v>74.631327511883597</v>
      </c>
      <c r="H1293">
        <v>4.2497117464433698</v>
      </c>
      <c r="I1293">
        <v>80.7376452001361</v>
      </c>
      <c r="J1293">
        <v>-10.372395216568099</v>
      </c>
      <c r="K1293">
        <v>258.46379730871502</v>
      </c>
      <c r="L1293">
        <v>193.40157571229301</v>
      </c>
      <c r="M1293">
        <v>35.0641838085091</v>
      </c>
      <c r="N1293">
        <v>0.27880840073093099</v>
      </c>
      <c r="O1293">
        <v>26.523663602315299</v>
      </c>
      <c r="P1293">
        <v>107.56183745583</v>
      </c>
      <c r="Q1293">
        <v>3.7950019400942003E-2</v>
      </c>
    </row>
    <row r="1294" spans="1:17" hidden="1" x14ac:dyDescent="0.3">
      <c r="A1294" t="s">
        <v>2752</v>
      </c>
      <c r="B1294" t="s">
        <v>2753</v>
      </c>
      <c r="C1294" t="s">
        <v>3185</v>
      </c>
      <c r="D1294" t="s">
        <v>279</v>
      </c>
      <c r="E1294">
        <v>1543.533275453</v>
      </c>
      <c r="F1294">
        <v>190</v>
      </c>
      <c r="G1294">
        <v>-31.041076917089701</v>
      </c>
      <c r="H1294">
        <v>3.58103294611825</v>
      </c>
      <c r="I1294">
        <v>-1.82551497496433</v>
      </c>
      <c r="J1294">
        <v>1.67688324068929</v>
      </c>
      <c r="K1294">
        <v>179.38088840147699</v>
      </c>
      <c r="M1294">
        <v>56.529632620541001</v>
      </c>
      <c r="N1294">
        <v>1.95593662440873</v>
      </c>
      <c r="O1294">
        <v>15.736842105263101</v>
      </c>
      <c r="P1294">
        <v>47.630147630147597</v>
      </c>
    </row>
    <row r="1295" spans="1:17" hidden="1" x14ac:dyDescent="0.3">
      <c r="A1295" t="s">
        <v>2754</v>
      </c>
      <c r="B1295" t="s">
        <v>2755</v>
      </c>
      <c r="C1295" t="s">
        <v>3185</v>
      </c>
      <c r="D1295" t="s">
        <v>792</v>
      </c>
      <c r="E1295">
        <v>1538.856724944</v>
      </c>
      <c r="F1295">
        <v>69.42</v>
      </c>
      <c r="G1295">
        <v>110.41271237142</v>
      </c>
      <c r="H1295">
        <v>2.9232190311602699</v>
      </c>
      <c r="I1295">
        <v>25.9827478816579</v>
      </c>
      <c r="J1295">
        <v>-5.1684494407269996</v>
      </c>
      <c r="K1295">
        <v>67.942929514461497</v>
      </c>
      <c r="L1295">
        <v>57.836556262965502</v>
      </c>
      <c r="M1295">
        <v>51.387876776278901</v>
      </c>
      <c r="N1295">
        <v>0.62136768049601299</v>
      </c>
      <c r="O1295">
        <v>11.639297032555399</v>
      </c>
      <c r="P1295">
        <v>149.263913824057</v>
      </c>
      <c r="Q1295">
        <v>0.21996551746069601</v>
      </c>
    </row>
    <row r="1296" spans="1:17" hidden="1" x14ac:dyDescent="0.3">
      <c r="A1296" t="s">
        <v>2756</v>
      </c>
      <c r="B1296" t="s">
        <v>2757</v>
      </c>
      <c r="C1296" t="s">
        <v>3185</v>
      </c>
      <c r="D1296" t="s">
        <v>54</v>
      </c>
      <c r="E1296">
        <v>1535.2786512</v>
      </c>
      <c r="F1296">
        <v>757.1</v>
      </c>
      <c r="G1296">
        <v>23.560768123690199</v>
      </c>
      <c r="H1296">
        <v>11.1834054954923</v>
      </c>
      <c r="I1296">
        <v>15.909355371846299</v>
      </c>
      <c r="J1296">
        <v>-4.2624712877143001</v>
      </c>
      <c r="K1296">
        <v>695.51808645598703</v>
      </c>
      <c r="L1296">
        <v>623.41290535354506</v>
      </c>
      <c r="M1296">
        <v>62.512933486243497</v>
      </c>
      <c r="N1296">
        <v>1.9095155750236501</v>
      </c>
      <c r="O1296">
        <v>7.23154140800421</v>
      </c>
      <c r="P1296">
        <v>60.4025423728813</v>
      </c>
      <c r="Q1296">
        <v>6.7488782633836994E-2</v>
      </c>
    </row>
    <row r="1297" spans="1:17" hidden="1" x14ac:dyDescent="0.3">
      <c r="A1297" t="s">
        <v>2758</v>
      </c>
      <c r="B1297" t="s">
        <v>2759</v>
      </c>
      <c r="C1297" t="s">
        <v>3185</v>
      </c>
      <c r="D1297" t="s">
        <v>383</v>
      </c>
      <c r="E1297">
        <v>1534.9319975999999</v>
      </c>
      <c r="F1297">
        <v>247.22</v>
      </c>
      <c r="G1297">
        <v>-7.6345127275738998</v>
      </c>
      <c r="H1297">
        <v>-9.2885553492796102</v>
      </c>
      <c r="I1297">
        <v>-17.8125486673616</v>
      </c>
      <c r="J1297">
        <v>-3.1214678185819702</v>
      </c>
      <c r="K1297">
        <v>259.75226856487097</v>
      </c>
      <c r="L1297">
        <v>251.88541261164099</v>
      </c>
      <c r="M1297">
        <v>39.991908759797901</v>
      </c>
      <c r="N1297">
        <v>0.81468478682605905</v>
      </c>
      <c r="O1297">
        <v>26.183156702532099</v>
      </c>
      <c r="P1297">
        <v>20.565715679102599</v>
      </c>
      <c r="Q1297">
        <v>0.102656776687895</v>
      </c>
    </row>
    <row r="1298" spans="1:17" hidden="1" x14ac:dyDescent="0.3">
      <c r="A1298" t="s">
        <v>2760</v>
      </c>
      <c r="B1298" t="s">
        <v>2761</v>
      </c>
      <c r="C1298" t="s">
        <v>3185</v>
      </c>
      <c r="D1298" t="s">
        <v>372</v>
      </c>
      <c r="E1298">
        <v>1534.8</v>
      </c>
      <c r="F1298">
        <v>277.39999999999998</v>
      </c>
      <c r="G1298">
        <v>8.8198463210240199</v>
      </c>
      <c r="H1298">
        <v>6.1169042647292402</v>
      </c>
      <c r="I1298">
        <v>111.190628795976</v>
      </c>
      <c r="J1298">
        <v>-1.8916010242574099</v>
      </c>
      <c r="K1298">
        <v>233.43103892386901</v>
      </c>
      <c r="L1298">
        <v>199.34876564798901</v>
      </c>
      <c r="M1298">
        <v>51.046959799297802</v>
      </c>
      <c r="N1298">
        <v>0.72573414917430501</v>
      </c>
      <c r="O1298">
        <v>4.04830569574621</v>
      </c>
      <c r="P1298">
        <v>145.48672566371599</v>
      </c>
      <c r="Q1298">
        <v>-7.1338368476339994E-2</v>
      </c>
    </row>
    <row r="1299" spans="1:17" hidden="1" x14ac:dyDescent="0.3">
      <c r="A1299" t="s">
        <v>2762</v>
      </c>
      <c r="B1299" t="s">
        <v>2763</v>
      </c>
      <c r="C1299" t="s">
        <v>3185</v>
      </c>
      <c r="D1299" t="s">
        <v>383</v>
      </c>
      <c r="E1299">
        <v>1532.2823743500001</v>
      </c>
      <c r="F1299">
        <v>128.68</v>
      </c>
      <c r="G1299">
        <v>-6.72684247964572</v>
      </c>
      <c r="H1299">
        <v>-8.1219536096814693</v>
      </c>
      <c r="I1299">
        <v>10.038630703653199</v>
      </c>
      <c r="J1299">
        <v>-2.0331613748833699</v>
      </c>
      <c r="K1299">
        <v>129.592906457889</v>
      </c>
      <c r="L1299">
        <v>121.264806189137</v>
      </c>
      <c r="M1299">
        <v>39.610738321896498</v>
      </c>
      <c r="N1299">
        <v>0.25924740706641602</v>
      </c>
      <c r="O1299">
        <v>21.308672676406498</v>
      </c>
      <c r="P1299">
        <v>36.313559322033903</v>
      </c>
      <c r="Q1299">
        <v>5.0702445297365999E-2</v>
      </c>
    </row>
    <row r="1300" spans="1:17" hidden="1" x14ac:dyDescent="0.3">
      <c r="A1300" t="s">
        <v>2764</v>
      </c>
      <c r="B1300" t="s">
        <v>2765</v>
      </c>
      <c r="C1300" t="s">
        <v>3185</v>
      </c>
      <c r="D1300" t="s">
        <v>72</v>
      </c>
      <c r="E1300">
        <v>1531.5101549999999</v>
      </c>
      <c r="F1300">
        <v>130.81</v>
      </c>
      <c r="G1300">
        <v>-14.2397749549966</v>
      </c>
      <c r="H1300">
        <v>18.0233871310854</v>
      </c>
      <c r="I1300">
        <v>32.466098667719997</v>
      </c>
      <c r="J1300">
        <v>-8.2654472848482197</v>
      </c>
      <c r="K1300">
        <v>113.88778685009299</v>
      </c>
      <c r="L1300">
        <v>102.87045004809499</v>
      </c>
      <c r="M1300">
        <v>76.721130280445294</v>
      </c>
      <c r="N1300">
        <v>2.98381928867515</v>
      </c>
      <c r="O1300">
        <v>10.0833269627704</v>
      </c>
      <c r="P1300">
        <v>56.846522781774503</v>
      </c>
    </row>
    <row r="1301" spans="1:17" hidden="1" x14ac:dyDescent="0.3">
      <c r="A1301" t="s">
        <v>2766</v>
      </c>
      <c r="B1301" t="s">
        <v>2767</v>
      </c>
      <c r="C1301" t="s">
        <v>3185</v>
      </c>
      <c r="D1301" t="s">
        <v>206</v>
      </c>
      <c r="E1301">
        <v>1520.049949</v>
      </c>
      <c r="F1301">
        <v>1560.3</v>
      </c>
      <c r="G1301">
        <v>77.626420295458402</v>
      </c>
      <c r="H1301">
        <v>36.174916398919002</v>
      </c>
      <c r="I1301">
        <v>75.685784307854206</v>
      </c>
      <c r="J1301">
        <v>-2.5463335122656199</v>
      </c>
      <c r="K1301">
        <v>1415.8213270601</v>
      </c>
      <c r="L1301">
        <v>1092.49931114524</v>
      </c>
      <c r="M1301">
        <v>51.6315831090008</v>
      </c>
      <c r="N1301">
        <v>0.86470972712890803</v>
      </c>
      <c r="O1301">
        <v>19.521886816637799</v>
      </c>
      <c r="P1301">
        <v>119.40518877873799</v>
      </c>
      <c r="Q1301">
        <v>0.13656090894574099</v>
      </c>
    </row>
    <row r="1302" spans="1:17" hidden="1" x14ac:dyDescent="0.3">
      <c r="A1302" t="s">
        <v>2768</v>
      </c>
      <c r="B1302" t="s">
        <v>2769</v>
      </c>
      <c r="C1302" t="s">
        <v>3185</v>
      </c>
      <c r="D1302" t="s">
        <v>620</v>
      </c>
      <c r="E1302">
        <v>1515.8505611999999</v>
      </c>
      <c r="F1302">
        <v>219.02</v>
      </c>
      <c r="G1302">
        <v>-43.741173733919403</v>
      </c>
      <c r="H1302">
        <v>-6.6075990741136001</v>
      </c>
      <c r="I1302">
        <v>-28.155547057542002</v>
      </c>
      <c r="J1302">
        <v>-1.78483142392785</v>
      </c>
      <c r="K1302">
        <v>239.39949966538001</v>
      </c>
      <c r="L1302">
        <v>256.68595275072801</v>
      </c>
      <c r="M1302">
        <v>34.225096515391598</v>
      </c>
      <c r="N1302">
        <v>0.60940647766844203</v>
      </c>
      <c r="O1302">
        <v>51.127750890329601</v>
      </c>
      <c r="P1302">
        <v>1.91242845842445</v>
      </c>
      <c r="Q1302">
        <v>4.4729490870901001E-2</v>
      </c>
    </row>
    <row r="1303" spans="1:17" hidden="1" x14ac:dyDescent="0.3">
      <c r="A1303" t="s">
        <v>2770</v>
      </c>
      <c r="B1303" t="s">
        <v>2771</v>
      </c>
      <c r="C1303" t="s">
        <v>3185</v>
      </c>
      <c r="D1303" t="s">
        <v>161</v>
      </c>
      <c r="E1303">
        <v>1513.8544784999999</v>
      </c>
      <c r="F1303">
        <v>646</v>
      </c>
      <c r="G1303">
        <v>-69.209102506627204</v>
      </c>
      <c r="H1303">
        <v>12.8805080360644</v>
      </c>
      <c r="I1303">
        <v>14.551756709414899</v>
      </c>
      <c r="J1303">
        <v>-6.2057285499015196</v>
      </c>
      <c r="K1303">
        <v>630.37267253589505</v>
      </c>
      <c r="L1303">
        <v>696.04758543226205</v>
      </c>
      <c r="M1303">
        <v>42.724608356028703</v>
      </c>
      <c r="N1303">
        <v>0.96088533522524999</v>
      </c>
      <c r="O1303">
        <v>81.099071207430299</v>
      </c>
      <c r="P1303">
        <v>42.369146005509599</v>
      </c>
      <c r="Q1303">
        <v>5.3047561386149002E-2</v>
      </c>
    </row>
    <row r="1304" spans="1:17" hidden="1" x14ac:dyDescent="0.3">
      <c r="A1304" t="s">
        <v>2772</v>
      </c>
      <c r="B1304" t="s">
        <v>2773</v>
      </c>
      <c r="C1304" t="s">
        <v>3185</v>
      </c>
      <c r="E1304">
        <v>1512.9686493040001</v>
      </c>
      <c r="F1304">
        <v>26.83</v>
      </c>
      <c r="G1304">
        <v>1273.8851809181999</v>
      </c>
      <c r="H1304">
        <v>-68.478595793183899</v>
      </c>
      <c r="I1304">
        <v>8.8390652248119697</v>
      </c>
      <c r="J1304">
        <v>-28.652290702346001</v>
      </c>
      <c r="K1304">
        <v>55.333395973374103</v>
      </c>
      <c r="L1304">
        <v>38.080188942829103</v>
      </c>
      <c r="M1304">
        <v>1.6524735335729901</v>
      </c>
      <c r="N1304">
        <v>1.1542211861445899</v>
      </c>
      <c r="O1304">
        <v>232.91092061125599</v>
      </c>
      <c r="P1304">
        <v>1299.59491752637</v>
      </c>
      <c r="Q1304">
        <v>0.27272675016612302</v>
      </c>
    </row>
    <row r="1305" spans="1:17" hidden="1" x14ac:dyDescent="0.3">
      <c r="A1305" t="s">
        <v>2774</v>
      </c>
      <c r="B1305" t="s">
        <v>2775</v>
      </c>
      <c r="C1305" t="s">
        <v>3185</v>
      </c>
      <c r="D1305" t="s">
        <v>417</v>
      </c>
      <c r="E1305">
        <v>1512.9659118869999</v>
      </c>
      <c r="F1305">
        <v>106.08</v>
      </c>
      <c r="G1305">
        <v>-61.105595317062502</v>
      </c>
      <c r="H1305">
        <v>6.7014289559967199</v>
      </c>
      <c r="I1305">
        <v>-9.6535722990953001</v>
      </c>
      <c r="J1305">
        <v>-0.124333336214399</v>
      </c>
      <c r="K1305">
        <v>101.249762907364</v>
      </c>
      <c r="L1305">
        <v>110.43675855619099</v>
      </c>
      <c r="M1305">
        <v>54.368993167480703</v>
      </c>
      <c r="N1305">
        <v>0.48619162966629897</v>
      </c>
      <c r="O1305">
        <v>61.104826546002997</v>
      </c>
      <c r="P1305">
        <v>17.8666666666666</v>
      </c>
      <c r="Q1305">
        <v>-4.6478559511046E-2</v>
      </c>
    </row>
    <row r="1306" spans="1:17" hidden="1" x14ac:dyDescent="0.3">
      <c r="A1306" t="s">
        <v>2776</v>
      </c>
      <c r="B1306" t="s">
        <v>2777</v>
      </c>
      <c r="C1306" t="s">
        <v>3185</v>
      </c>
      <c r="D1306" t="s">
        <v>37</v>
      </c>
      <c r="E1306">
        <v>1510.875</v>
      </c>
      <c r="F1306">
        <v>44</v>
      </c>
      <c r="G1306">
        <v>-12.3952890161029</v>
      </c>
      <c r="H1306">
        <v>-3.8758948105204301</v>
      </c>
      <c r="I1306">
        <v>-11.116338961540301</v>
      </c>
      <c r="J1306">
        <v>-1.68272913879115</v>
      </c>
      <c r="K1306">
        <v>45.399581054004798</v>
      </c>
      <c r="L1306">
        <v>45.614271835925202</v>
      </c>
      <c r="M1306">
        <v>52.527037027639501</v>
      </c>
      <c r="N1306">
        <v>0.90192977117704798</v>
      </c>
      <c r="O1306">
        <v>80.431818181818102</v>
      </c>
      <c r="P1306">
        <v>29.411764705882302</v>
      </c>
      <c r="Q1306">
        <v>0.21831220738017801</v>
      </c>
    </row>
    <row r="1307" spans="1:17" hidden="1" x14ac:dyDescent="0.3">
      <c r="A1307" t="s">
        <v>2778</v>
      </c>
      <c r="B1307" t="s">
        <v>2779</v>
      </c>
      <c r="C1307" t="s">
        <v>3185</v>
      </c>
      <c r="D1307" t="s">
        <v>412</v>
      </c>
      <c r="E1307">
        <v>1508.3439742200001</v>
      </c>
      <c r="F1307">
        <v>113</v>
      </c>
      <c r="G1307">
        <v>12.0111652809211</v>
      </c>
      <c r="H1307">
        <v>48.49604894854</v>
      </c>
      <c r="I1307">
        <v>107.182594086029</v>
      </c>
      <c r="J1307">
        <v>-6.0997988540795296</v>
      </c>
      <c r="K1307">
        <v>95.104874224054996</v>
      </c>
      <c r="L1307">
        <v>74.5446899978472</v>
      </c>
      <c r="M1307">
        <v>53.768589042339798</v>
      </c>
      <c r="N1307">
        <v>0.88866679115295399</v>
      </c>
      <c r="O1307">
        <v>20.088495575221199</v>
      </c>
      <c r="P1307">
        <v>142.48927038626601</v>
      </c>
      <c r="Q1307">
        <v>7.9517706183123996E-2</v>
      </c>
    </row>
    <row r="1308" spans="1:17" hidden="1" x14ac:dyDescent="0.3">
      <c r="A1308" t="s">
        <v>2780</v>
      </c>
      <c r="B1308" t="s">
        <v>2781</v>
      </c>
      <c r="C1308" t="s">
        <v>3185</v>
      </c>
      <c r="D1308" t="s">
        <v>234</v>
      </c>
      <c r="E1308">
        <v>1506.7346273600001</v>
      </c>
      <c r="F1308">
        <v>2584</v>
      </c>
      <c r="G1308">
        <v>221.345531674684</v>
      </c>
      <c r="H1308">
        <v>55.998841130101802</v>
      </c>
      <c r="I1308">
        <v>119.14995872470899</v>
      </c>
      <c r="J1308">
        <v>28.337684391894399</v>
      </c>
      <c r="K1308">
        <v>1683.1293817017399</v>
      </c>
      <c r="L1308">
        <v>1319.5968072081801</v>
      </c>
      <c r="M1308">
        <v>75.513511829220406</v>
      </c>
      <c r="N1308">
        <v>2.9510060606060602</v>
      </c>
      <c r="O1308">
        <v>3.2701238390092802</v>
      </c>
      <c r="P1308">
        <v>253.972602739726</v>
      </c>
      <c r="Q1308">
        <v>0.13267724320198199</v>
      </c>
    </row>
    <row r="1309" spans="1:17" hidden="1" x14ac:dyDescent="0.3">
      <c r="A1309" t="s">
        <v>2782</v>
      </c>
      <c r="B1309" t="s">
        <v>2783</v>
      </c>
      <c r="C1309" t="s">
        <v>3185</v>
      </c>
      <c r="D1309" t="s">
        <v>54</v>
      </c>
      <c r="E1309">
        <v>1505.4059999999999</v>
      </c>
      <c r="F1309">
        <v>2472.65</v>
      </c>
      <c r="G1309">
        <v>99.588668858799394</v>
      </c>
      <c r="H1309">
        <v>9.1487680606321504</v>
      </c>
      <c r="I1309">
        <v>59.1805772370152</v>
      </c>
      <c r="J1309">
        <v>-4.5176992525794901</v>
      </c>
      <c r="K1309">
        <v>2340.04751495448</v>
      </c>
      <c r="L1309">
        <v>1859.6943497770001</v>
      </c>
      <c r="M1309">
        <v>51.104045362173999</v>
      </c>
      <c r="N1309">
        <v>0.36236129874466799</v>
      </c>
      <c r="O1309">
        <v>14.644207631488401</v>
      </c>
      <c r="P1309">
        <v>132.93923692887401</v>
      </c>
    </row>
    <row r="1310" spans="1:17" hidden="1" x14ac:dyDescent="0.3">
      <c r="A1310" t="s">
        <v>2784</v>
      </c>
      <c r="B1310" t="s">
        <v>2785</v>
      </c>
      <c r="C1310" t="s">
        <v>3185</v>
      </c>
      <c r="D1310" t="s">
        <v>211</v>
      </c>
      <c r="E1310">
        <v>1505.3896224</v>
      </c>
      <c r="F1310">
        <v>870.95</v>
      </c>
      <c r="G1310">
        <v>119.628291560843</v>
      </c>
      <c r="H1310">
        <v>7.6018504148462798</v>
      </c>
      <c r="I1310">
        <v>37.352478010868701</v>
      </c>
      <c r="J1310">
        <v>-6.8163999147333501</v>
      </c>
      <c r="K1310">
        <v>839.15243236992501</v>
      </c>
      <c r="L1310">
        <v>684.65058086165004</v>
      </c>
      <c r="M1310">
        <v>40.614459447872697</v>
      </c>
      <c r="N1310">
        <v>0.69574506695519001</v>
      </c>
      <c r="O1310">
        <v>16.2638498191629</v>
      </c>
      <c r="P1310">
        <v>161.54654654654601</v>
      </c>
      <c r="Q1310">
        <v>0.125560982563024</v>
      </c>
    </row>
    <row r="1311" spans="1:17" hidden="1" x14ac:dyDescent="0.3">
      <c r="A1311" t="s">
        <v>2786</v>
      </c>
      <c r="B1311" t="s">
        <v>2787</v>
      </c>
      <c r="C1311" t="s">
        <v>3185</v>
      </c>
      <c r="D1311" t="s">
        <v>81</v>
      </c>
      <c r="E1311">
        <v>1505.326</v>
      </c>
      <c r="F1311">
        <v>126.27</v>
      </c>
      <c r="G1311">
        <v>218.35020889591601</v>
      </c>
      <c r="H1311">
        <v>74.438864158725707</v>
      </c>
      <c r="I1311">
        <v>93.107985837803497</v>
      </c>
      <c r="J1311">
        <v>9.4945295695723697</v>
      </c>
      <c r="K1311">
        <v>92.626778296166705</v>
      </c>
      <c r="L1311">
        <v>68.329009591726404</v>
      </c>
      <c r="M1311">
        <v>69.801531259334794</v>
      </c>
      <c r="N1311">
        <v>1.2923675233232399</v>
      </c>
      <c r="O1311">
        <v>6.2009978617248702</v>
      </c>
      <c r="P1311">
        <v>257.19943422913701</v>
      </c>
      <c r="Q1311">
        <v>0.14063121265384099</v>
      </c>
    </row>
    <row r="1312" spans="1:17" hidden="1" x14ac:dyDescent="0.3">
      <c r="A1312" t="s">
        <v>2788</v>
      </c>
      <c r="B1312" t="s">
        <v>2789</v>
      </c>
      <c r="C1312" t="s">
        <v>3185</v>
      </c>
      <c r="D1312" t="s">
        <v>2708</v>
      </c>
      <c r="E1312">
        <v>1504.94785</v>
      </c>
      <c r="F1312">
        <v>1820</v>
      </c>
      <c r="G1312">
        <v>628.69440846954899</v>
      </c>
      <c r="H1312">
        <v>9.3969456961942495</v>
      </c>
      <c r="I1312">
        <v>85.957790718789099</v>
      </c>
      <c r="J1312">
        <v>-3.2698795826479099</v>
      </c>
      <c r="K1312">
        <v>1784.00860160206</v>
      </c>
      <c r="L1312">
        <v>1219.10049912829</v>
      </c>
      <c r="M1312">
        <v>46.143548140674397</v>
      </c>
      <c r="N1312">
        <v>0.36459049516620101</v>
      </c>
      <c r="O1312">
        <v>21.428571428571399</v>
      </c>
      <c r="P1312">
        <v>693.893129770992</v>
      </c>
    </row>
    <row r="1313" spans="1:17" hidden="1" x14ac:dyDescent="0.3">
      <c r="A1313" t="s">
        <v>2790</v>
      </c>
      <c r="B1313" t="s">
        <v>2791</v>
      </c>
      <c r="C1313" t="s">
        <v>3185</v>
      </c>
      <c r="D1313" t="s">
        <v>81</v>
      </c>
      <c r="E1313">
        <v>1502.136</v>
      </c>
      <c r="F1313">
        <v>148.55000000000001</v>
      </c>
      <c r="G1313">
        <v>-31.182215131874301</v>
      </c>
      <c r="H1313">
        <v>3.1950316503224099</v>
      </c>
      <c r="I1313">
        <v>-9.2647724869051498</v>
      </c>
      <c r="J1313">
        <v>-0.43156602385569098</v>
      </c>
      <c r="K1313">
        <v>150.780392521718</v>
      </c>
      <c r="L1313">
        <v>149.88270022408801</v>
      </c>
      <c r="M1313">
        <v>44.390099722953302</v>
      </c>
      <c r="N1313">
        <v>0.44185873134154902</v>
      </c>
      <c r="O1313">
        <v>36.654325143049398</v>
      </c>
      <c r="P1313">
        <v>30.9387395328338</v>
      </c>
      <c r="Q1313">
        <v>0.10871574314375999</v>
      </c>
    </row>
    <row r="1314" spans="1:17" hidden="1" x14ac:dyDescent="0.3">
      <c r="A1314" t="s">
        <v>2792</v>
      </c>
      <c r="B1314" t="s">
        <v>2793</v>
      </c>
      <c r="C1314" t="s">
        <v>3185</v>
      </c>
      <c r="D1314" t="s">
        <v>754</v>
      </c>
      <c r="E1314">
        <v>1502.0466694199999</v>
      </c>
      <c r="F1314">
        <v>275.88</v>
      </c>
      <c r="G1314">
        <v>1.9002361010200599</v>
      </c>
      <c r="H1314">
        <v>1.4828772857206101</v>
      </c>
      <c r="I1314">
        <v>0.96037024213829203</v>
      </c>
      <c r="J1314">
        <v>0.768239947450021</v>
      </c>
      <c r="K1314">
        <v>267.27529623622701</v>
      </c>
      <c r="L1314">
        <v>247.62217510626701</v>
      </c>
      <c r="M1314">
        <v>57.335343564974302</v>
      </c>
      <c r="N1314">
        <v>0.565908690575604</v>
      </c>
      <c r="O1314">
        <v>3.3057851239669498</v>
      </c>
      <c r="P1314">
        <v>35.975158953127298</v>
      </c>
      <c r="Q1314">
        <v>2.5420345253382999E-2</v>
      </c>
    </row>
    <row r="1315" spans="1:17" hidden="1" x14ac:dyDescent="0.3">
      <c r="A1315" t="s">
        <v>2794</v>
      </c>
      <c r="B1315" t="s">
        <v>2795</v>
      </c>
      <c r="C1315" t="s">
        <v>3185</v>
      </c>
      <c r="D1315" t="s">
        <v>613</v>
      </c>
      <c r="E1315">
        <v>1497.383893425</v>
      </c>
      <c r="F1315">
        <v>250.95</v>
      </c>
      <c r="G1315">
        <v>-11.6156243099213</v>
      </c>
      <c r="H1315">
        <v>-9.4798414945040896</v>
      </c>
      <c r="I1315">
        <v>1.5168935038144</v>
      </c>
      <c r="J1315">
        <v>-9.9381805350879908</v>
      </c>
      <c r="K1315">
        <v>258.51645612413301</v>
      </c>
      <c r="L1315">
        <v>239.71107048412401</v>
      </c>
      <c r="M1315">
        <v>20.673111812296401</v>
      </c>
      <c r="N1315">
        <v>0.85930792698995995</v>
      </c>
      <c r="O1315">
        <v>22.733612273361199</v>
      </c>
      <c r="P1315">
        <v>30.703124999999901</v>
      </c>
      <c r="Q1315">
        <v>-1.6056235470829999E-2</v>
      </c>
    </row>
    <row r="1316" spans="1:17" hidden="1" x14ac:dyDescent="0.3">
      <c r="A1316" t="s">
        <v>2796</v>
      </c>
      <c r="B1316" t="s">
        <v>2797</v>
      </c>
      <c r="C1316" t="s">
        <v>3185</v>
      </c>
      <c r="D1316" t="s">
        <v>282</v>
      </c>
      <c r="E1316">
        <v>1493.0578562399901</v>
      </c>
      <c r="F1316">
        <v>114.47</v>
      </c>
      <c r="G1316">
        <v>-29.758353540274801</v>
      </c>
      <c r="H1316">
        <v>-2.5912345836269699</v>
      </c>
      <c r="I1316">
        <v>1.4882070827734899</v>
      </c>
      <c r="J1316">
        <v>-4.2727173850956603</v>
      </c>
      <c r="K1316">
        <v>113.04228640927499</v>
      </c>
      <c r="L1316">
        <v>111.81331711853601</v>
      </c>
      <c r="M1316">
        <v>35.599741958336899</v>
      </c>
      <c r="N1316">
        <v>0.40708590356999502</v>
      </c>
      <c r="O1316">
        <v>12.684546169301999</v>
      </c>
      <c r="P1316">
        <v>24.423913043478201</v>
      </c>
      <c r="Q1316">
        <v>-2.9355640457733999E-2</v>
      </c>
    </row>
    <row r="1317" spans="1:17" hidden="1" x14ac:dyDescent="0.3">
      <c r="A1317" t="s">
        <v>2798</v>
      </c>
      <c r="B1317" t="s">
        <v>2799</v>
      </c>
      <c r="C1317" t="s">
        <v>3185</v>
      </c>
      <c r="D1317" t="s">
        <v>161</v>
      </c>
      <c r="E1317">
        <v>1485.011914425</v>
      </c>
      <c r="F1317">
        <v>1218.25</v>
      </c>
      <c r="G1317">
        <v>-13.8307761893996</v>
      </c>
      <c r="H1317">
        <v>-1.40730067493656</v>
      </c>
      <c r="I1317">
        <v>8.0213496696329507</v>
      </c>
      <c r="J1317">
        <v>-6.3567913785950099</v>
      </c>
      <c r="K1317">
        <v>1265.33912691407</v>
      </c>
      <c r="L1317">
        <v>1184.91561801889</v>
      </c>
      <c r="M1317">
        <v>24.3836140118656</v>
      </c>
      <c r="N1317">
        <v>0.27040531865036399</v>
      </c>
      <c r="O1317">
        <v>29.283808742047999</v>
      </c>
      <c r="P1317">
        <v>35.383675056953898</v>
      </c>
      <c r="Q1317">
        <v>-6.2184622989259003E-2</v>
      </c>
    </row>
    <row r="1318" spans="1:17" hidden="1" x14ac:dyDescent="0.3">
      <c r="A1318" t="s">
        <v>2800</v>
      </c>
      <c r="B1318" t="s">
        <v>2801</v>
      </c>
      <c r="C1318" t="s">
        <v>3185</v>
      </c>
      <c r="D1318" t="s">
        <v>46</v>
      </c>
      <c r="E1318">
        <v>1483.368534597</v>
      </c>
      <c r="F1318">
        <v>66.27</v>
      </c>
      <c r="G1318">
        <v>-10.857050299678701</v>
      </c>
      <c r="H1318">
        <v>-11.925546180478801</v>
      </c>
      <c r="I1318">
        <v>-2.9363168975547702</v>
      </c>
      <c r="J1318">
        <v>-5.1904653017451201</v>
      </c>
      <c r="K1318">
        <v>70.943560170163096</v>
      </c>
      <c r="L1318">
        <v>69.132526961187196</v>
      </c>
      <c r="M1318">
        <v>38.615665611867698</v>
      </c>
      <c r="N1318">
        <v>0.40054305331670897</v>
      </c>
      <c r="O1318">
        <v>40.561339972838397</v>
      </c>
      <c r="P1318">
        <v>23.522833178005499</v>
      </c>
      <c r="Q1318">
        <v>9.2923096651382001E-2</v>
      </c>
    </row>
    <row r="1319" spans="1:17" hidden="1" x14ac:dyDescent="0.3">
      <c r="A1319" t="s">
        <v>2802</v>
      </c>
      <c r="B1319" t="s">
        <v>2803</v>
      </c>
      <c r="C1319" t="s">
        <v>3185</v>
      </c>
      <c r="D1319" t="s">
        <v>46</v>
      </c>
      <c r="E1319">
        <v>1483.3215923580001</v>
      </c>
      <c r="F1319">
        <v>259.37</v>
      </c>
      <c r="G1319">
        <v>350.19852027256297</v>
      </c>
      <c r="H1319">
        <v>17.8966801529644</v>
      </c>
      <c r="I1319">
        <v>114.781560512344</v>
      </c>
      <c r="J1319">
        <v>-8.4979578716414199</v>
      </c>
      <c r="K1319">
        <v>219.15901167394301</v>
      </c>
      <c r="L1319">
        <v>152.37955033145099</v>
      </c>
      <c r="M1319">
        <v>48.427064971486203</v>
      </c>
      <c r="N1319">
        <v>1.65183617110639</v>
      </c>
      <c r="O1319">
        <v>6.1803601033272697</v>
      </c>
      <c r="P1319">
        <v>444.89495798319302</v>
      </c>
      <c r="Q1319">
        <v>0.21717617890410301</v>
      </c>
    </row>
    <row r="1320" spans="1:17" hidden="1" x14ac:dyDescent="0.3">
      <c r="A1320" t="s">
        <v>2804</v>
      </c>
      <c r="B1320" t="s">
        <v>2805</v>
      </c>
      <c r="C1320" t="s">
        <v>3185</v>
      </c>
      <c r="D1320" t="s">
        <v>467</v>
      </c>
      <c r="E1320">
        <v>1479.5373678579999</v>
      </c>
      <c r="F1320">
        <v>87.02</v>
      </c>
      <c r="G1320">
        <v>5.9392800332814204</v>
      </c>
      <c r="H1320">
        <v>-6.6730119850329102</v>
      </c>
      <c r="I1320">
        <v>29.774982537473399</v>
      </c>
      <c r="J1320">
        <v>-1.20930528461786</v>
      </c>
      <c r="K1320">
        <v>90.191301318233499</v>
      </c>
      <c r="L1320">
        <v>82.656635590220802</v>
      </c>
      <c r="M1320">
        <v>35.090540251997801</v>
      </c>
      <c r="N1320">
        <v>0.34772924538991801</v>
      </c>
      <c r="O1320">
        <v>20.604458745115998</v>
      </c>
      <c r="P1320">
        <v>55.531724754244799</v>
      </c>
      <c r="Q1320">
        <v>-3.2488026746002999E-2</v>
      </c>
    </row>
    <row r="1321" spans="1:17" hidden="1" x14ac:dyDescent="0.3">
      <c r="A1321" t="s">
        <v>2806</v>
      </c>
      <c r="B1321" t="s">
        <v>2807</v>
      </c>
      <c r="C1321" t="s">
        <v>3185</v>
      </c>
      <c r="D1321" t="s">
        <v>1007</v>
      </c>
      <c r="E1321">
        <v>1475.2574619</v>
      </c>
      <c r="F1321">
        <v>741.1</v>
      </c>
      <c r="G1321">
        <v>-15.688952760189901</v>
      </c>
      <c r="H1321">
        <v>11.499521306384199</v>
      </c>
      <c r="I1321">
        <v>21.5264406400943</v>
      </c>
      <c r="J1321">
        <v>0.35448719208865898</v>
      </c>
      <c r="K1321">
        <v>679.83231350814003</v>
      </c>
      <c r="L1321">
        <v>632.23841719184202</v>
      </c>
      <c r="M1321">
        <v>61.909855906962299</v>
      </c>
      <c r="N1321">
        <v>0.52085670212102997</v>
      </c>
      <c r="O1321">
        <v>15.3690460126838</v>
      </c>
      <c r="P1321">
        <v>54.540715253883803</v>
      </c>
      <c r="Q1321">
        <v>5.4879901021648997E-2</v>
      </c>
    </row>
    <row r="1322" spans="1:17" hidden="1" x14ac:dyDescent="0.3">
      <c r="A1322" t="s">
        <v>2808</v>
      </c>
      <c r="B1322" t="s">
        <v>2809</v>
      </c>
      <c r="C1322" t="s">
        <v>3185</v>
      </c>
      <c r="D1322" t="s">
        <v>2810</v>
      </c>
      <c r="E1322">
        <v>1471.462996</v>
      </c>
      <c r="F1322">
        <v>720</v>
      </c>
      <c r="G1322">
        <v>45.311641064038099</v>
      </c>
      <c r="H1322">
        <v>5.1142055336219698</v>
      </c>
      <c r="I1322">
        <v>43.419335154553302</v>
      </c>
      <c r="J1322">
        <v>8.4482304950529006</v>
      </c>
      <c r="K1322">
        <v>719.22112624805902</v>
      </c>
      <c r="L1322">
        <v>581.81529178738003</v>
      </c>
      <c r="M1322">
        <v>65.766902968534893</v>
      </c>
      <c r="N1322">
        <v>0.43372794701308398</v>
      </c>
      <c r="O1322">
        <v>31.8055555555555</v>
      </c>
      <c r="P1322">
        <v>108.212839791787</v>
      </c>
    </row>
    <row r="1323" spans="1:17" hidden="1" x14ac:dyDescent="0.3">
      <c r="A1323" t="s">
        <v>2811</v>
      </c>
      <c r="B1323" t="s">
        <v>2812</v>
      </c>
      <c r="C1323" t="s">
        <v>3185</v>
      </c>
      <c r="D1323" t="s">
        <v>438</v>
      </c>
      <c r="E1323">
        <v>1461.17224586</v>
      </c>
      <c r="F1323">
        <v>616.35</v>
      </c>
      <c r="G1323">
        <v>113.000565483231</v>
      </c>
      <c r="H1323">
        <v>6.7379085840708797</v>
      </c>
      <c r="I1323">
        <v>54.441539071981502</v>
      </c>
      <c r="J1323">
        <v>-8.0617045421396192</v>
      </c>
      <c r="K1323">
        <v>556.76043588519997</v>
      </c>
      <c r="L1323">
        <v>446.584406757387</v>
      </c>
      <c r="M1323">
        <v>45.983524538406598</v>
      </c>
      <c r="N1323">
        <v>0.70099382469973104</v>
      </c>
      <c r="O1323">
        <v>8.3718666342175805</v>
      </c>
      <c r="P1323">
        <v>148.42805320435301</v>
      </c>
      <c r="Q1323">
        <v>0.13291172360148501</v>
      </c>
    </row>
    <row r="1324" spans="1:17" hidden="1" x14ac:dyDescent="0.3">
      <c r="A1324" t="s">
        <v>2813</v>
      </c>
      <c r="B1324" t="s">
        <v>2814</v>
      </c>
      <c r="C1324" t="s">
        <v>3185</v>
      </c>
      <c r="D1324" t="s">
        <v>258</v>
      </c>
      <c r="E1324">
        <v>1460.41603308</v>
      </c>
      <c r="F1324">
        <v>862.4</v>
      </c>
      <c r="G1324">
        <v>60.453242344878099</v>
      </c>
      <c r="H1324">
        <v>1.2392557382584299</v>
      </c>
      <c r="I1324">
        <v>34.737300999948403</v>
      </c>
      <c r="J1324">
        <v>-1.6330443037892901</v>
      </c>
      <c r="K1324">
        <v>742.00816328265796</v>
      </c>
      <c r="L1324">
        <v>589.98869387996797</v>
      </c>
      <c r="M1324">
        <v>55.147042557956603</v>
      </c>
      <c r="N1324">
        <v>1.06426633918776</v>
      </c>
      <c r="O1324">
        <v>17.138218923933199</v>
      </c>
      <c r="P1324">
        <v>157.43283582089501</v>
      </c>
      <c r="Q1324">
        <v>0.21778065154280901</v>
      </c>
    </row>
    <row r="1325" spans="1:17" hidden="1" x14ac:dyDescent="0.3">
      <c r="A1325" t="s">
        <v>2815</v>
      </c>
      <c r="B1325" t="s">
        <v>2816</v>
      </c>
      <c r="C1325" t="s">
        <v>3185</v>
      </c>
      <c r="D1325" t="s">
        <v>75</v>
      </c>
      <c r="E1325">
        <v>1454.757492082</v>
      </c>
      <c r="F1325">
        <v>98.25</v>
      </c>
      <c r="G1325">
        <v>-16.724711649768199</v>
      </c>
      <c r="H1325">
        <v>-1.11097007075431</v>
      </c>
      <c r="I1325">
        <v>-15.6638246934777</v>
      </c>
      <c r="J1325">
        <v>-2.1070951571504901</v>
      </c>
      <c r="K1325">
        <v>102.334745278837</v>
      </c>
      <c r="L1325">
        <v>102.14981536808401</v>
      </c>
      <c r="M1325">
        <v>39.801401007167399</v>
      </c>
      <c r="N1325">
        <v>0.35102646108694002</v>
      </c>
      <c r="O1325">
        <v>26.106870229007601</v>
      </c>
      <c r="P1325">
        <v>18.088942307692299</v>
      </c>
      <c r="Q1325">
        <v>1.706767259419E-3</v>
      </c>
    </row>
    <row r="1326" spans="1:17" hidden="1" x14ac:dyDescent="0.3">
      <c r="A1326" t="s">
        <v>2817</v>
      </c>
      <c r="B1326" t="s">
        <v>2818</v>
      </c>
      <c r="C1326" t="s">
        <v>3185</v>
      </c>
      <c r="D1326" t="s">
        <v>86</v>
      </c>
      <c r="E1326">
        <v>1447.8939206</v>
      </c>
      <c r="F1326">
        <v>53.98</v>
      </c>
      <c r="G1326">
        <v>4.6452501100130901</v>
      </c>
      <c r="H1326">
        <v>-0.39074532031404602</v>
      </c>
      <c r="I1326">
        <v>-31.477503364539</v>
      </c>
      <c r="J1326">
        <v>-2.3490220356037801</v>
      </c>
      <c r="K1326">
        <v>55.928794714565598</v>
      </c>
      <c r="L1326">
        <v>57.558095370624002</v>
      </c>
      <c r="M1326">
        <v>53.888014422831702</v>
      </c>
      <c r="N1326">
        <v>0.95065357689775998</v>
      </c>
      <c r="O1326">
        <v>60.244535012967702</v>
      </c>
      <c r="P1326">
        <v>51.204481792716997</v>
      </c>
      <c r="Q1326">
        <v>-3.2541062466639001E-2</v>
      </c>
    </row>
    <row r="1327" spans="1:17" hidden="1" x14ac:dyDescent="0.3">
      <c r="A1327" t="s">
        <v>2819</v>
      </c>
      <c r="B1327" t="s">
        <v>2820</v>
      </c>
      <c r="C1327" t="s">
        <v>3185</v>
      </c>
      <c r="D1327" t="s">
        <v>21</v>
      </c>
      <c r="E1327">
        <v>1446.352633344</v>
      </c>
      <c r="F1327">
        <v>146.04</v>
      </c>
      <c r="G1327">
        <v>35.304596357650396</v>
      </c>
      <c r="H1327">
        <v>-3.4401513946472502</v>
      </c>
      <c r="I1327">
        <v>29.5507716632378</v>
      </c>
      <c r="J1327">
        <v>-0.79403186660267699</v>
      </c>
      <c r="K1327">
        <v>146.10703538925199</v>
      </c>
      <c r="L1327">
        <v>118.170226497605</v>
      </c>
      <c r="M1327">
        <v>43.533170314526899</v>
      </c>
      <c r="N1327">
        <v>0.30814044969853899</v>
      </c>
      <c r="O1327">
        <v>26.1983018351136</v>
      </c>
      <c r="P1327">
        <v>101.43448275862001</v>
      </c>
      <c r="Q1327">
        <v>9.7419536180368999E-2</v>
      </c>
    </row>
    <row r="1328" spans="1:17" hidden="1" x14ac:dyDescent="0.3">
      <c r="A1328" t="s">
        <v>2821</v>
      </c>
      <c r="B1328" t="s">
        <v>2822</v>
      </c>
      <c r="C1328" t="s">
        <v>3185</v>
      </c>
      <c r="D1328" t="s">
        <v>1668</v>
      </c>
      <c r="E1328">
        <v>1442.6512216599999</v>
      </c>
      <c r="F1328">
        <v>120.25</v>
      </c>
      <c r="G1328">
        <v>304.83090069938299</v>
      </c>
      <c r="H1328">
        <v>36.495069358791902</v>
      </c>
      <c r="I1328">
        <v>90.790312672268996</v>
      </c>
      <c r="J1328">
        <v>4.5466158661257401</v>
      </c>
      <c r="K1328">
        <v>91.610222852822403</v>
      </c>
      <c r="L1328">
        <v>66.974950175856407</v>
      </c>
      <c r="M1328">
        <v>70.811080527363799</v>
      </c>
      <c r="N1328">
        <v>1.87114229881354</v>
      </c>
      <c r="O1328">
        <v>6.7775467775467799</v>
      </c>
      <c r="P1328">
        <v>366.08527131782898</v>
      </c>
      <c r="Q1328">
        <v>7.2117149080047002E-2</v>
      </c>
    </row>
    <row r="1329" spans="1:17" hidden="1" x14ac:dyDescent="0.3">
      <c r="A1329" t="s">
        <v>2823</v>
      </c>
      <c r="B1329" t="s">
        <v>2824</v>
      </c>
      <c r="C1329" t="s">
        <v>3185</v>
      </c>
      <c r="D1329" t="s">
        <v>543</v>
      </c>
      <c r="E1329">
        <v>1438.9267910599999</v>
      </c>
      <c r="F1329">
        <v>408.05</v>
      </c>
      <c r="G1329">
        <v>75.6969761262812</v>
      </c>
      <c r="H1329">
        <v>9.4122689062937201</v>
      </c>
      <c r="I1329">
        <v>53.183341670600399</v>
      </c>
      <c r="J1329">
        <v>-2.8127631163054101</v>
      </c>
      <c r="K1329">
        <v>352.315510726176</v>
      </c>
      <c r="L1329">
        <v>282.51438749831698</v>
      </c>
      <c r="M1329">
        <v>66.3052683894784</v>
      </c>
      <c r="N1329">
        <v>1.1148520211787001</v>
      </c>
      <c r="O1329">
        <v>5.7345913490993699</v>
      </c>
      <c r="P1329">
        <v>130.536723163841</v>
      </c>
      <c r="Q1329">
        <v>7.4067110020784005E-2</v>
      </c>
    </row>
    <row r="1330" spans="1:17" hidden="1" x14ac:dyDescent="0.3">
      <c r="A1330" t="s">
        <v>2825</v>
      </c>
      <c r="B1330" t="s">
        <v>2826</v>
      </c>
      <c r="C1330" t="s">
        <v>3185</v>
      </c>
      <c r="D1330" t="s">
        <v>135</v>
      </c>
      <c r="E1330">
        <v>1438.1312903999999</v>
      </c>
      <c r="F1330">
        <v>66.31</v>
      </c>
      <c r="G1330">
        <v>143.84310892028401</v>
      </c>
      <c r="H1330">
        <v>19.860286280028699</v>
      </c>
      <c r="I1330">
        <v>106.14398643285401</v>
      </c>
      <c r="J1330">
        <v>12.725463558843799</v>
      </c>
      <c r="K1330">
        <v>45.8550299286848</v>
      </c>
      <c r="L1330">
        <v>36.993623679648302</v>
      </c>
      <c r="M1330">
        <v>73.259380214619497</v>
      </c>
      <c r="N1330">
        <v>2.1950872274882798</v>
      </c>
      <c r="O1330">
        <v>1.34218066656612</v>
      </c>
      <c r="P1330">
        <v>178.02935010482099</v>
      </c>
      <c r="Q1330">
        <v>8.2008365393540006E-2</v>
      </c>
    </row>
    <row r="1331" spans="1:17" hidden="1" x14ac:dyDescent="0.3">
      <c r="A1331" t="s">
        <v>2827</v>
      </c>
      <c r="B1331" t="s">
        <v>2828</v>
      </c>
      <c r="C1331" t="s">
        <v>3185</v>
      </c>
      <c r="D1331" t="s">
        <v>412</v>
      </c>
      <c r="E1331">
        <v>1430.1639343959901</v>
      </c>
      <c r="F1331">
        <v>35.9</v>
      </c>
      <c r="G1331">
        <v>17.033802159224699</v>
      </c>
      <c r="H1331">
        <v>-4.8706750880902998</v>
      </c>
      <c r="I1331">
        <v>-0.92714060477705096</v>
      </c>
      <c r="J1331">
        <v>-4.8917899309757003</v>
      </c>
      <c r="K1331">
        <v>37.820358495107797</v>
      </c>
      <c r="L1331">
        <v>35.470934089477197</v>
      </c>
      <c r="M1331">
        <v>33.2201707212269</v>
      </c>
      <c r="N1331">
        <v>0.50715467054013996</v>
      </c>
      <c r="O1331">
        <v>29.526462395543099</v>
      </c>
      <c r="P1331">
        <v>75.980392156862706</v>
      </c>
      <c r="Q1331">
        <v>1.0648190709349999E-3</v>
      </c>
    </row>
    <row r="1332" spans="1:17" hidden="1" x14ac:dyDescent="0.3">
      <c r="A1332" t="s">
        <v>2829</v>
      </c>
      <c r="B1332" t="s">
        <v>2830</v>
      </c>
      <c r="C1332" t="s">
        <v>3185</v>
      </c>
      <c r="D1332" t="s">
        <v>75</v>
      </c>
      <c r="E1332">
        <v>1429.5046193749999</v>
      </c>
      <c r="F1332">
        <v>126.8</v>
      </c>
      <c r="G1332">
        <v>38.944204438446299</v>
      </c>
      <c r="H1332">
        <v>3.00996197484177E-2</v>
      </c>
      <c r="I1332">
        <v>10.7227719065743</v>
      </c>
      <c r="J1332">
        <v>2.6007495266124598</v>
      </c>
      <c r="K1332">
        <v>126.974029831905</v>
      </c>
      <c r="L1332">
        <v>114.463318281849</v>
      </c>
      <c r="M1332">
        <v>60.485414361691298</v>
      </c>
      <c r="N1332">
        <v>0.54316437777495896</v>
      </c>
      <c r="O1332">
        <v>17.397476340693999</v>
      </c>
      <c r="P1332">
        <v>73.532229369098104</v>
      </c>
    </row>
    <row r="1333" spans="1:17" hidden="1" x14ac:dyDescent="0.3">
      <c r="A1333" t="s">
        <v>2831</v>
      </c>
      <c r="B1333" t="s">
        <v>2832</v>
      </c>
      <c r="C1333" t="s">
        <v>3185</v>
      </c>
      <c r="D1333" t="s">
        <v>279</v>
      </c>
      <c r="E1333">
        <v>1424.5474750000001</v>
      </c>
      <c r="F1333">
        <v>87.78</v>
      </c>
      <c r="G1333">
        <v>-23.473538145557299</v>
      </c>
      <c r="H1333">
        <v>4.6863998745967699</v>
      </c>
      <c r="I1333">
        <v>-5.8615412245737</v>
      </c>
      <c r="J1333">
        <v>0.97074203833375505</v>
      </c>
      <c r="K1333">
        <v>86.245164143762395</v>
      </c>
      <c r="L1333">
        <v>85.237690457375805</v>
      </c>
      <c r="M1333">
        <v>49.331469731974501</v>
      </c>
      <c r="N1333">
        <v>0.98235078676051601</v>
      </c>
      <c r="O1333">
        <v>19.5602642971064</v>
      </c>
      <c r="P1333">
        <v>27.2173913043478</v>
      </c>
      <c r="Q1333">
        <v>-8.1479078538359995E-3</v>
      </c>
    </row>
    <row r="1334" spans="1:17" hidden="1" x14ac:dyDescent="0.3">
      <c r="A1334" t="s">
        <v>2833</v>
      </c>
      <c r="B1334" t="s">
        <v>2834</v>
      </c>
      <c r="C1334" t="s">
        <v>3185</v>
      </c>
      <c r="D1334" t="s">
        <v>625</v>
      </c>
      <c r="E1334">
        <v>1421.761107195</v>
      </c>
      <c r="F1334">
        <v>53.52</v>
      </c>
      <c r="G1334">
        <v>-20.3554058995094</v>
      </c>
      <c r="H1334">
        <v>20.0079795743139</v>
      </c>
      <c r="I1334">
        <v>14.017011522980701</v>
      </c>
      <c r="J1334">
        <v>10.1969863822251</v>
      </c>
      <c r="K1334">
        <v>47.813680836013802</v>
      </c>
      <c r="L1334">
        <v>47.475439241310099</v>
      </c>
      <c r="M1334">
        <v>63.216806755779402</v>
      </c>
      <c r="N1334">
        <v>3.1897884341895302</v>
      </c>
      <c r="O1334">
        <v>25.373692077727899</v>
      </c>
      <c r="P1334">
        <v>47.032967032967001</v>
      </c>
      <c r="Q1334">
        <v>-7.1673782693520002E-3</v>
      </c>
    </row>
    <row r="1335" spans="1:17" hidden="1" x14ac:dyDescent="0.3">
      <c r="A1335" t="s">
        <v>2835</v>
      </c>
      <c r="B1335" t="s">
        <v>2836</v>
      </c>
      <c r="C1335" t="s">
        <v>3185</v>
      </c>
      <c r="D1335" t="s">
        <v>75</v>
      </c>
      <c r="E1335">
        <v>1421.31</v>
      </c>
      <c r="F1335">
        <v>48.18</v>
      </c>
      <c r="G1335">
        <v>-20.065779529215099</v>
      </c>
      <c r="H1335">
        <v>-2.7648001354171501</v>
      </c>
      <c r="I1335">
        <v>0.78211163188580102</v>
      </c>
      <c r="J1335">
        <v>-1.89763375900984</v>
      </c>
      <c r="K1335">
        <v>49.445965991508103</v>
      </c>
      <c r="L1335">
        <v>48.3450419295119</v>
      </c>
      <c r="M1335">
        <v>35.517402852645702</v>
      </c>
      <c r="N1335">
        <v>0.468185236043901</v>
      </c>
      <c r="O1335">
        <v>25.5384849595475</v>
      </c>
      <c r="P1335">
        <v>24.6571798188874</v>
      </c>
      <c r="Q1335">
        <v>3.5968545170686997E-2</v>
      </c>
    </row>
    <row r="1336" spans="1:17" hidden="1" x14ac:dyDescent="0.3">
      <c r="A1336" t="s">
        <v>2837</v>
      </c>
      <c r="B1336" t="s">
        <v>2838</v>
      </c>
      <c r="C1336" t="s">
        <v>3185</v>
      </c>
      <c r="D1336" t="s">
        <v>2839</v>
      </c>
      <c r="E1336">
        <v>1420.296452157</v>
      </c>
      <c r="F1336">
        <v>40.4</v>
      </c>
      <c r="G1336">
        <v>-23.0413757441302</v>
      </c>
      <c r="H1336">
        <v>39.3585858716187</v>
      </c>
      <c r="I1336">
        <v>0.66704375220326595</v>
      </c>
      <c r="J1336">
        <v>30.941608376391599</v>
      </c>
      <c r="K1336">
        <v>31.047046574766799</v>
      </c>
      <c r="L1336">
        <v>32.923751461880897</v>
      </c>
      <c r="M1336">
        <v>87.314530762192305</v>
      </c>
      <c r="N1336">
        <v>4.1526558955940098</v>
      </c>
      <c r="O1336">
        <v>28.712871287128699</v>
      </c>
      <c r="P1336">
        <v>55.384615384615302</v>
      </c>
      <c r="Q1336">
        <v>0.16549081923164499</v>
      </c>
    </row>
    <row r="1337" spans="1:17" hidden="1" x14ac:dyDescent="0.3">
      <c r="A1337" t="s">
        <v>2840</v>
      </c>
      <c r="B1337" t="s">
        <v>2841</v>
      </c>
      <c r="C1337" t="s">
        <v>3185</v>
      </c>
      <c r="D1337" t="s">
        <v>187</v>
      </c>
      <c r="E1337">
        <v>1420.136694065</v>
      </c>
      <c r="F1337">
        <v>640.54999999999995</v>
      </c>
      <c r="G1337">
        <v>-7.0014341619144496</v>
      </c>
      <c r="H1337">
        <v>25.514746125475</v>
      </c>
      <c r="I1337">
        <v>22.331596578213802</v>
      </c>
      <c r="J1337">
        <v>2.35204054586782</v>
      </c>
      <c r="K1337">
        <v>563.92681328150604</v>
      </c>
      <c r="L1337">
        <v>505.29921598365797</v>
      </c>
      <c r="M1337">
        <v>59.235805001827202</v>
      </c>
      <c r="N1337">
        <v>1.4763438541006999</v>
      </c>
      <c r="O1337">
        <v>9.2498633986418</v>
      </c>
      <c r="P1337">
        <v>64.117345631565399</v>
      </c>
      <c r="Q1337">
        <v>7.6619697821527999E-2</v>
      </c>
    </row>
    <row r="1338" spans="1:17" hidden="1" x14ac:dyDescent="0.3">
      <c r="A1338" t="s">
        <v>2842</v>
      </c>
      <c r="B1338" t="s">
        <v>2843</v>
      </c>
      <c r="C1338" t="s">
        <v>3185</v>
      </c>
      <c r="D1338" t="s">
        <v>625</v>
      </c>
      <c r="E1338">
        <v>1419.12252724</v>
      </c>
      <c r="F1338">
        <v>25</v>
      </c>
      <c r="G1338">
        <v>-63.828548489359001</v>
      </c>
      <c r="H1338">
        <v>8.5946778856033195</v>
      </c>
      <c r="I1338">
        <v>-15.8547722670328</v>
      </c>
      <c r="J1338">
        <v>-12.997860851674</v>
      </c>
      <c r="K1338">
        <v>24.0278649169022</v>
      </c>
      <c r="L1338">
        <v>25.045340726965001</v>
      </c>
      <c r="M1338">
        <v>41.473321590575303</v>
      </c>
      <c r="N1338">
        <v>1.6514045171321801</v>
      </c>
      <c r="O1338">
        <v>65.599999999999994</v>
      </c>
      <c r="P1338">
        <v>66.6666666666666</v>
      </c>
      <c r="Q1338">
        <v>0.26047281072803302</v>
      </c>
    </row>
    <row r="1339" spans="1:17" hidden="1" x14ac:dyDescent="0.3">
      <c r="A1339" t="s">
        <v>2844</v>
      </c>
      <c r="B1339" t="s">
        <v>2845</v>
      </c>
      <c r="C1339" t="s">
        <v>3185</v>
      </c>
      <c r="D1339" t="s">
        <v>979</v>
      </c>
      <c r="E1339">
        <v>1417.154904</v>
      </c>
      <c r="F1339">
        <v>92.27</v>
      </c>
      <c r="G1339">
        <v>-8.3925083818517994</v>
      </c>
      <c r="H1339">
        <v>6.6186171242423404</v>
      </c>
      <c r="I1339">
        <v>-5.5437253499621102</v>
      </c>
      <c r="J1339">
        <v>3.2517523767732301</v>
      </c>
      <c r="K1339">
        <v>89.3794895664997</v>
      </c>
      <c r="L1339">
        <v>89.294826714772299</v>
      </c>
      <c r="M1339">
        <v>60.5359735771342</v>
      </c>
      <c r="N1339">
        <v>1.0315222325007001</v>
      </c>
      <c r="O1339">
        <v>25.338679960983999</v>
      </c>
      <c r="P1339">
        <v>24.689189189189101</v>
      </c>
      <c r="Q1339">
        <v>-5.2416122866870002E-3</v>
      </c>
    </row>
    <row r="1340" spans="1:17" hidden="1" x14ac:dyDescent="0.3">
      <c r="A1340" t="s">
        <v>2846</v>
      </c>
      <c r="B1340" t="s">
        <v>2847</v>
      </c>
      <c r="C1340" t="s">
        <v>3185</v>
      </c>
      <c r="D1340" t="s">
        <v>625</v>
      </c>
      <c r="E1340">
        <v>1416.1777884799999</v>
      </c>
      <c r="F1340">
        <v>154.25</v>
      </c>
      <c r="G1340">
        <v>-19.146696884509399</v>
      </c>
      <c r="H1340">
        <v>-1.41837507262907</v>
      </c>
      <c r="I1340">
        <v>10.352398389807901</v>
      </c>
      <c r="J1340">
        <v>-0.35470887012331898</v>
      </c>
      <c r="K1340">
        <v>143.48843651614499</v>
      </c>
      <c r="L1340">
        <v>140.707934850638</v>
      </c>
      <c r="M1340">
        <v>49.278742924623302</v>
      </c>
      <c r="N1340">
        <v>1.0934125605484999</v>
      </c>
      <c r="O1340">
        <v>21.847649918962698</v>
      </c>
      <c r="P1340">
        <v>34.716157205240101</v>
      </c>
      <c r="Q1340">
        <v>-6.3519086880230002E-2</v>
      </c>
    </row>
    <row r="1341" spans="1:17" hidden="1" x14ac:dyDescent="0.3">
      <c r="A1341" t="s">
        <v>2848</v>
      </c>
      <c r="B1341" t="s">
        <v>2849</v>
      </c>
      <c r="C1341" t="s">
        <v>3185</v>
      </c>
      <c r="D1341" t="s">
        <v>81</v>
      </c>
      <c r="E1341">
        <v>1415.8919248259999</v>
      </c>
      <c r="F1341">
        <v>301.02999999999997</v>
      </c>
      <c r="G1341">
        <v>13.9793585194392</v>
      </c>
      <c r="H1341">
        <v>24.0448133408958</v>
      </c>
      <c r="I1341">
        <v>23.497122815571299</v>
      </c>
      <c r="J1341">
        <v>17.157119544030699</v>
      </c>
      <c r="K1341">
        <v>249.03599630497101</v>
      </c>
      <c r="L1341">
        <v>264.71474075130101</v>
      </c>
      <c r="M1341">
        <v>77.299327038800101</v>
      </c>
      <c r="N1341">
        <v>3.86111993438168</v>
      </c>
      <c r="O1341">
        <v>26.8976513968707</v>
      </c>
      <c r="P1341">
        <v>82.442424242424195</v>
      </c>
    </row>
    <row r="1342" spans="1:17" hidden="1" x14ac:dyDescent="0.3">
      <c r="A1342" t="s">
        <v>2850</v>
      </c>
      <c r="B1342" t="s">
        <v>2851</v>
      </c>
      <c r="C1342" t="s">
        <v>3185</v>
      </c>
      <c r="D1342" t="s">
        <v>211</v>
      </c>
      <c r="E1342">
        <v>1415.4378503400001</v>
      </c>
      <c r="F1342">
        <v>374.5</v>
      </c>
      <c r="G1342">
        <v>-42.4505102853607</v>
      </c>
      <c r="H1342">
        <v>-6.2541988814097698</v>
      </c>
      <c r="I1342">
        <v>-28.205817090606399</v>
      </c>
      <c r="J1342">
        <v>-2.8095992843505799</v>
      </c>
      <c r="K1342">
        <v>395.32342257960801</v>
      </c>
      <c r="L1342">
        <v>456.12601417747601</v>
      </c>
      <c r="M1342">
        <v>44.812125524896999</v>
      </c>
      <c r="N1342">
        <v>0.56498528383287305</v>
      </c>
      <c r="O1342">
        <v>69.6662216288384</v>
      </c>
      <c r="P1342">
        <v>2.8987498282731101</v>
      </c>
    </row>
    <row r="1343" spans="1:17" hidden="1" x14ac:dyDescent="0.3">
      <c r="A1343" t="s">
        <v>2852</v>
      </c>
      <c r="B1343" t="s">
        <v>2853</v>
      </c>
      <c r="C1343" t="s">
        <v>3185</v>
      </c>
      <c r="D1343" t="s">
        <v>261</v>
      </c>
      <c r="E1343">
        <v>1414.5382032</v>
      </c>
      <c r="F1343">
        <v>1343.25</v>
      </c>
      <c r="G1343">
        <v>325.878765661118</v>
      </c>
      <c r="H1343">
        <v>-3.8594732724423899</v>
      </c>
      <c r="I1343">
        <v>30.850312933949201</v>
      </c>
      <c r="J1343">
        <v>-0.435540904951075</v>
      </c>
      <c r="K1343">
        <v>1421.3964143019</v>
      </c>
      <c r="L1343">
        <v>1165.7458368258799</v>
      </c>
      <c r="M1343">
        <v>57.141400014088802</v>
      </c>
      <c r="N1343">
        <v>0.95484507065277702</v>
      </c>
      <c r="O1343">
        <v>29.309510515540602</v>
      </c>
      <c r="P1343">
        <v>371.31578947368399</v>
      </c>
      <c r="Q1343">
        <v>0.179018911425807</v>
      </c>
    </row>
    <row r="1344" spans="1:17" hidden="1" x14ac:dyDescent="0.3">
      <c r="A1344" t="s">
        <v>2854</v>
      </c>
      <c r="B1344" t="s">
        <v>2855</v>
      </c>
      <c r="C1344" t="s">
        <v>3185</v>
      </c>
      <c r="D1344" t="s">
        <v>21</v>
      </c>
      <c r="E1344">
        <v>1409.131440677</v>
      </c>
      <c r="F1344">
        <v>225.39</v>
      </c>
      <c r="G1344">
        <v>52.182923218190503</v>
      </c>
      <c r="H1344">
        <v>-9.0474773357882995E-2</v>
      </c>
      <c r="I1344">
        <v>49.923034326895703</v>
      </c>
      <c r="J1344">
        <v>-2.9633724700752002</v>
      </c>
      <c r="K1344">
        <v>200.43039646132499</v>
      </c>
      <c r="L1344">
        <v>164.123419416215</v>
      </c>
      <c r="M1344">
        <v>51.727487394208502</v>
      </c>
      <c r="N1344">
        <v>0.33702563287930798</v>
      </c>
      <c r="O1344">
        <v>10.874484227339201</v>
      </c>
      <c r="P1344">
        <v>91.576710582235407</v>
      </c>
      <c r="Q1344">
        <v>0.106755459843593</v>
      </c>
    </row>
    <row r="1345" spans="1:17" hidden="1" x14ac:dyDescent="0.3">
      <c r="A1345" t="s">
        <v>2856</v>
      </c>
      <c r="B1345" t="s">
        <v>2857</v>
      </c>
      <c r="C1345" t="s">
        <v>3185</v>
      </c>
      <c r="D1345" t="s">
        <v>282</v>
      </c>
      <c r="E1345">
        <v>1408.8326153999999</v>
      </c>
      <c r="F1345">
        <v>231.47</v>
      </c>
      <c r="G1345">
        <v>67.665367819565006</v>
      </c>
      <c r="H1345">
        <v>31.549440208442899</v>
      </c>
      <c r="I1345">
        <v>75.095267625192704</v>
      </c>
      <c r="J1345">
        <v>-8.8012861021090902</v>
      </c>
      <c r="K1345">
        <v>198.45086157179401</v>
      </c>
      <c r="L1345">
        <v>155.459960262631</v>
      </c>
      <c r="M1345">
        <v>56.710476804486397</v>
      </c>
      <c r="N1345">
        <v>1.00160279503576</v>
      </c>
      <c r="O1345">
        <v>15.5311703460491</v>
      </c>
      <c r="P1345">
        <v>114.026814609338</v>
      </c>
      <c r="Q1345">
        <v>0.13845516512580999</v>
      </c>
    </row>
    <row r="1346" spans="1:17" hidden="1" x14ac:dyDescent="0.3">
      <c r="A1346" t="s">
        <v>2858</v>
      </c>
      <c r="B1346" t="s">
        <v>2859</v>
      </c>
      <c r="C1346" t="s">
        <v>3185</v>
      </c>
      <c r="D1346" t="s">
        <v>2679</v>
      </c>
      <c r="E1346">
        <v>1407.8328563</v>
      </c>
      <c r="F1346">
        <v>578</v>
      </c>
      <c r="G1346">
        <v>156.241482904024</v>
      </c>
      <c r="H1346">
        <v>-23.722890618624699</v>
      </c>
      <c r="I1346">
        <v>-39.465012217312697</v>
      </c>
      <c r="J1346">
        <v>-4.9589254808478298</v>
      </c>
      <c r="K1346">
        <v>712.99679980093902</v>
      </c>
      <c r="L1346">
        <v>652.13707439948996</v>
      </c>
      <c r="M1346">
        <v>34.530624711657303</v>
      </c>
      <c r="N1346">
        <v>3.7491381953324199</v>
      </c>
      <c r="O1346">
        <v>69.550173010380604</v>
      </c>
      <c r="P1346">
        <v>215.93331511341799</v>
      </c>
      <c r="Q1346">
        <v>0.25031921970016902</v>
      </c>
    </row>
    <row r="1347" spans="1:17" hidden="1" x14ac:dyDescent="0.3">
      <c r="A1347" t="s">
        <v>2860</v>
      </c>
      <c r="B1347" t="s">
        <v>2861</v>
      </c>
      <c r="C1347" t="s">
        <v>3185</v>
      </c>
      <c r="D1347" t="s">
        <v>54</v>
      </c>
      <c r="E1347">
        <v>1405.507739804</v>
      </c>
      <c r="F1347">
        <v>134.15</v>
      </c>
      <c r="G1347">
        <v>19.474246075811699</v>
      </c>
      <c r="H1347">
        <v>17.0274706342238</v>
      </c>
      <c r="I1347">
        <v>7.5334112178701202</v>
      </c>
      <c r="J1347">
        <v>2.38665118128249</v>
      </c>
      <c r="K1347">
        <v>121.039422596007</v>
      </c>
      <c r="L1347">
        <v>113.54898638622799</v>
      </c>
      <c r="M1347">
        <v>66.412155096501706</v>
      </c>
      <c r="N1347">
        <v>1.3876997829523401</v>
      </c>
      <c r="O1347">
        <v>11.516958628400999</v>
      </c>
      <c r="P1347">
        <v>73.432449903038105</v>
      </c>
      <c r="Q1347">
        <v>4.7694030004210002E-3</v>
      </c>
    </row>
    <row r="1348" spans="1:17" hidden="1" x14ac:dyDescent="0.3">
      <c r="A1348" t="s">
        <v>2862</v>
      </c>
      <c r="B1348" t="s">
        <v>2863</v>
      </c>
      <c r="C1348" t="s">
        <v>3185</v>
      </c>
      <c r="D1348" t="s">
        <v>546</v>
      </c>
      <c r="E1348">
        <v>1404.651205544</v>
      </c>
      <c r="F1348">
        <v>255.39</v>
      </c>
      <c r="G1348">
        <v>9.8145165228082407E-2</v>
      </c>
      <c r="H1348">
        <v>8.03666853567122</v>
      </c>
      <c r="I1348">
        <v>18.523734065324</v>
      </c>
      <c r="J1348">
        <v>9.2017808368318708</v>
      </c>
      <c r="K1348">
        <v>241.55942367657201</v>
      </c>
      <c r="L1348">
        <v>228.11668862990101</v>
      </c>
      <c r="M1348">
        <v>71.104643736482402</v>
      </c>
      <c r="N1348">
        <v>1.78884669491879</v>
      </c>
      <c r="O1348">
        <v>14.4915619248991</v>
      </c>
      <c r="P1348">
        <v>41.099447513812102</v>
      </c>
      <c r="Q1348">
        <v>5.2589574841942002E-2</v>
      </c>
    </row>
    <row r="1349" spans="1:17" hidden="1" x14ac:dyDescent="0.3">
      <c r="A1349" t="s">
        <v>2864</v>
      </c>
      <c r="B1349" t="s">
        <v>2865</v>
      </c>
      <c r="C1349" t="s">
        <v>3185</v>
      </c>
      <c r="D1349" t="s">
        <v>1618</v>
      </c>
      <c r="E1349">
        <v>1399.699484215</v>
      </c>
      <c r="F1349">
        <v>1819.15</v>
      </c>
      <c r="G1349">
        <v>52.376411213659701</v>
      </c>
      <c r="H1349">
        <v>14.6476814053048</v>
      </c>
      <c r="I1349">
        <v>48.040572004858198</v>
      </c>
      <c r="J1349">
        <v>8.9335810661604604</v>
      </c>
      <c r="K1349">
        <v>1647.4999492699999</v>
      </c>
      <c r="L1349">
        <v>1388.6511021492099</v>
      </c>
      <c r="M1349">
        <v>62.776840848804298</v>
      </c>
      <c r="N1349">
        <v>2.9275847655473899</v>
      </c>
      <c r="O1349">
        <v>13.1462496220762</v>
      </c>
      <c r="P1349">
        <v>86.569919491308099</v>
      </c>
      <c r="Q1349">
        <v>7.6507493116938996E-2</v>
      </c>
    </row>
    <row r="1350" spans="1:17" hidden="1" x14ac:dyDescent="0.3">
      <c r="A1350" t="s">
        <v>2866</v>
      </c>
      <c r="B1350" t="s">
        <v>2867</v>
      </c>
      <c r="C1350" t="s">
        <v>3185</v>
      </c>
      <c r="D1350" t="s">
        <v>135</v>
      </c>
      <c r="E1350">
        <v>1399.4396939999999</v>
      </c>
      <c r="F1350">
        <v>355.4</v>
      </c>
      <c r="G1350">
        <v>65.416910339933395</v>
      </c>
      <c r="H1350">
        <v>16.116512742097701</v>
      </c>
      <c r="I1350">
        <v>-4.7655791496605602</v>
      </c>
      <c r="J1350">
        <v>1.06490773365439</v>
      </c>
      <c r="K1350">
        <v>329.923525900691</v>
      </c>
      <c r="L1350">
        <v>315.46765456696198</v>
      </c>
      <c r="M1350">
        <v>59.228728558178602</v>
      </c>
      <c r="N1350">
        <v>1.4083658999256801</v>
      </c>
      <c r="O1350">
        <v>17.051209904333099</v>
      </c>
      <c r="P1350">
        <v>124.1564175339</v>
      </c>
      <c r="Q1350">
        <v>9.5496166429285004E-2</v>
      </c>
    </row>
    <row r="1351" spans="1:17" hidden="1" x14ac:dyDescent="0.3">
      <c r="A1351" t="s">
        <v>2868</v>
      </c>
      <c r="B1351" t="s">
        <v>2869</v>
      </c>
      <c r="C1351" t="s">
        <v>3185</v>
      </c>
      <c r="D1351" t="s">
        <v>81</v>
      </c>
      <c r="E1351">
        <v>1394.2902897280001</v>
      </c>
      <c r="F1351">
        <v>151.44999999999999</v>
      </c>
      <c r="G1351">
        <v>18.941648301093601</v>
      </c>
      <c r="H1351">
        <v>51.226425249420203</v>
      </c>
      <c r="I1351">
        <v>26.748212729690898</v>
      </c>
      <c r="J1351">
        <v>23.240518914601498</v>
      </c>
      <c r="K1351">
        <v>110.436933586598</v>
      </c>
      <c r="L1351">
        <v>107.29545543564799</v>
      </c>
      <c r="M1351">
        <v>82.557480322620506</v>
      </c>
      <c r="N1351">
        <v>3.35606058868599</v>
      </c>
      <c r="O1351">
        <v>8.0488610102344094</v>
      </c>
      <c r="P1351">
        <v>73.283752860411795</v>
      </c>
      <c r="Q1351">
        <v>-1.0133006767282E-2</v>
      </c>
    </row>
    <row r="1352" spans="1:17" hidden="1" x14ac:dyDescent="0.3">
      <c r="A1352" t="s">
        <v>2870</v>
      </c>
      <c r="B1352" t="s">
        <v>2871</v>
      </c>
      <c r="C1352" t="s">
        <v>3185</v>
      </c>
      <c r="D1352" t="s">
        <v>81</v>
      </c>
      <c r="E1352">
        <v>1391.7112259999999</v>
      </c>
      <c r="F1352">
        <v>894.45</v>
      </c>
      <c r="G1352">
        <v>-16.915720917603501</v>
      </c>
      <c r="H1352">
        <v>2.1656600073480798</v>
      </c>
      <c r="I1352">
        <v>-1.6052377081851299</v>
      </c>
      <c r="J1352">
        <v>3.3644783427249001</v>
      </c>
      <c r="K1352">
        <v>835.83649578990003</v>
      </c>
      <c r="L1352">
        <v>814.98853900434494</v>
      </c>
      <c r="M1352">
        <v>58.664132617106702</v>
      </c>
      <c r="N1352">
        <v>2.90610955003838</v>
      </c>
      <c r="O1352">
        <v>16.988093241656799</v>
      </c>
      <c r="P1352">
        <v>28.1722433187647</v>
      </c>
      <c r="Q1352">
        <v>-5.711118429249E-2</v>
      </c>
    </row>
    <row r="1353" spans="1:17" hidden="1" x14ac:dyDescent="0.3">
      <c r="A1353" t="s">
        <v>2872</v>
      </c>
      <c r="B1353" t="s">
        <v>2873</v>
      </c>
      <c r="C1353" t="s">
        <v>3185</v>
      </c>
      <c r="D1353" t="s">
        <v>1007</v>
      </c>
      <c r="E1353">
        <v>1390.8594268899999</v>
      </c>
      <c r="F1353">
        <v>220.64</v>
      </c>
      <c r="G1353">
        <v>-56.227765265075298</v>
      </c>
      <c r="H1353">
        <v>2.3924537123519398</v>
      </c>
      <c r="I1353">
        <v>-14.578451183722001</v>
      </c>
      <c r="J1353">
        <v>-4.2160932994987803</v>
      </c>
      <c r="K1353">
        <v>215.48874873827199</v>
      </c>
      <c r="L1353">
        <v>230.54870971408701</v>
      </c>
      <c r="M1353">
        <v>45.762018122376098</v>
      </c>
      <c r="N1353">
        <v>0.743074882081739</v>
      </c>
      <c r="O1353">
        <v>47.638687454677303</v>
      </c>
      <c r="P1353">
        <v>15.457875457875399</v>
      </c>
      <c r="Q1353">
        <v>-4.0566543219003999E-2</v>
      </c>
    </row>
    <row r="1354" spans="1:17" hidden="1" x14ac:dyDescent="0.3">
      <c r="A1354" t="s">
        <v>2874</v>
      </c>
      <c r="B1354" t="s">
        <v>2875</v>
      </c>
      <c r="C1354" t="s">
        <v>3185</v>
      </c>
      <c r="D1354" t="s">
        <v>261</v>
      </c>
      <c r="E1354">
        <v>1387.0409999999999</v>
      </c>
      <c r="F1354">
        <v>1614.5</v>
      </c>
      <c r="G1354">
        <v>143.373596725162</v>
      </c>
      <c r="H1354">
        <v>-13.9597327238879</v>
      </c>
      <c r="I1354">
        <v>85.712583417123199</v>
      </c>
      <c r="J1354">
        <v>-7.8986150068098704</v>
      </c>
      <c r="K1354">
        <v>1614.07017118352</v>
      </c>
      <c r="L1354">
        <v>1203.76174177032</v>
      </c>
      <c r="M1354">
        <v>39.745104358743298</v>
      </c>
      <c r="N1354">
        <v>0.78555034427701798</v>
      </c>
      <c r="O1354">
        <v>18.866522143078299</v>
      </c>
      <c r="P1354">
        <v>289.03614457831299</v>
      </c>
      <c r="Q1354">
        <v>0.26524948155955203</v>
      </c>
    </row>
    <row r="1355" spans="1:17" hidden="1" x14ac:dyDescent="0.3">
      <c r="A1355" t="s">
        <v>2876</v>
      </c>
      <c r="B1355" t="s">
        <v>2877</v>
      </c>
      <c r="C1355" t="s">
        <v>3185</v>
      </c>
      <c r="D1355" t="s">
        <v>438</v>
      </c>
      <c r="E1355">
        <v>1386.81895394</v>
      </c>
      <c r="F1355">
        <v>577.04999999999995</v>
      </c>
      <c r="G1355">
        <v>-49.511400413796103</v>
      </c>
      <c r="H1355">
        <v>-6.6815982912066598</v>
      </c>
      <c r="I1355">
        <v>-27.105280218407898</v>
      </c>
      <c r="J1355">
        <v>-2.2118638962566801</v>
      </c>
      <c r="K1355">
        <v>621.62634228234299</v>
      </c>
      <c r="L1355">
        <v>675.42658367277704</v>
      </c>
      <c r="M1355">
        <v>35.422145312685899</v>
      </c>
      <c r="N1355">
        <v>0.88595592435910198</v>
      </c>
      <c r="O1355">
        <v>44.658175201455698</v>
      </c>
      <c r="P1355">
        <v>2.7144891420434401</v>
      </c>
      <c r="Q1355">
        <v>-1.2228966821295E-2</v>
      </c>
    </row>
    <row r="1356" spans="1:17" hidden="1" x14ac:dyDescent="0.3">
      <c r="A1356" t="s">
        <v>2878</v>
      </c>
      <c r="B1356" t="s">
        <v>2879</v>
      </c>
      <c r="C1356" t="s">
        <v>3185</v>
      </c>
      <c r="D1356" t="s">
        <v>24</v>
      </c>
      <c r="E1356">
        <v>1381.5959274849999</v>
      </c>
      <c r="F1356">
        <v>301.7</v>
      </c>
      <c r="G1356">
        <v>-56.353414769090399</v>
      </c>
      <c r="H1356">
        <v>-2.1782559104670698</v>
      </c>
      <c r="I1356">
        <v>-25.359661880484399</v>
      </c>
      <c r="J1356">
        <v>0.37234177171153199</v>
      </c>
      <c r="K1356">
        <v>315.77193005683199</v>
      </c>
      <c r="M1356">
        <v>67.404334312616996</v>
      </c>
      <c r="N1356">
        <v>1.07374339720342</v>
      </c>
      <c r="O1356">
        <v>55.452436194895597</v>
      </c>
      <c r="P1356">
        <v>4.1961664652046196</v>
      </c>
    </row>
    <row r="1357" spans="1:17" hidden="1" x14ac:dyDescent="0.3">
      <c r="A1357" t="s">
        <v>2880</v>
      </c>
      <c r="B1357" t="s">
        <v>2881</v>
      </c>
      <c r="C1357" t="s">
        <v>3185</v>
      </c>
      <c r="D1357" t="s">
        <v>2882</v>
      </c>
      <c r="E1357">
        <v>1381.4807887950001</v>
      </c>
      <c r="F1357">
        <v>208.03</v>
      </c>
      <c r="G1357">
        <v>-59.076168382674403</v>
      </c>
      <c r="H1357">
        <v>15.918887044931299</v>
      </c>
      <c r="I1357">
        <v>-8.7674370512987991</v>
      </c>
      <c r="J1357">
        <v>5.3398968038724002</v>
      </c>
      <c r="K1357">
        <v>189.961422241105</v>
      </c>
      <c r="M1357">
        <v>64.809301494772299</v>
      </c>
      <c r="N1357">
        <v>0.69889353131938203</v>
      </c>
      <c r="O1357">
        <v>56.131327212421198</v>
      </c>
      <c r="P1357">
        <v>43.271349862258901</v>
      </c>
    </row>
    <row r="1358" spans="1:17" hidden="1" x14ac:dyDescent="0.3">
      <c r="A1358" t="s">
        <v>2883</v>
      </c>
      <c r="B1358" t="s">
        <v>2884</v>
      </c>
      <c r="C1358" t="s">
        <v>3185</v>
      </c>
      <c r="D1358" t="s">
        <v>417</v>
      </c>
      <c r="E1358">
        <v>1380.6481026849999</v>
      </c>
      <c r="F1358">
        <v>84.65</v>
      </c>
      <c r="G1358">
        <v>39.622294641829001</v>
      </c>
      <c r="H1358">
        <v>4.7776883563138899</v>
      </c>
      <c r="I1358">
        <v>14.4734499704236</v>
      </c>
      <c r="J1358">
        <v>-0.25795991184911199</v>
      </c>
      <c r="K1358">
        <v>79.136697939661005</v>
      </c>
      <c r="L1358">
        <v>70.383624183371197</v>
      </c>
      <c r="M1358">
        <v>56.382092831419499</v>
      </c>
      <c r="N1358">
        <v>0.83235500823002395</v>
      </c>
      <c r="O1358">
        <v>5.1388068517424603</v>
      </c>
      <c r="P1358">
        <v>83.622559652928402</v>
      </c>
      <c r="Q1358">
        <v>6.3777094810404E-2</v>
      </c>
    </row>
    <row r="1359" spans="1:17" hidden="1" x14ac:dyDescent="0.3">
      <c r="A1359" t="s">
        <v>2885</v>
      </c>
      <c r="B1359" t="s">
        <v>2886</v>
      </c>
      <c r="C1359" t="s">
        <v>3185</v>
      </c>
      <c r="D1359" t="s">
        <v>242</v>
      </c>
      <c r="E1359">
        <v>1377.8010374999999</v>
      </c>
      <c r="F1359">
        <v>362.2</v>
      </c>
      <c r="G1359">
        <v>253.66586008234501</v>
      </c>
      <c r="H1359">
        <v>35.562722061724699</v>
      </c>
      <c r="I1359">
        <v>89.822107822082899</v>
      </c>
      <c r="J1359">
        <v>-12.0184027467623</v>
      </c>
      <c r="K1359">
        <v>297.31263954750602</v>
      </c>
      <c r="L1359">
        <v>223.955102005692</v>
      </c>
      <c r="M1359">
        <v>61.179913840538497</v>
      </c>
      <c r="N1359">
        <v>1.3073444769916001</v>
      </c>
      <c r="O1359">
        <v>14.2186637217007</v>
      </c>
      <c r="P1359">
        <v>363.191135494234</v>
      </c>
    </row>
    <row r="1360" spans="1:17" hidden="1" x14ac:dyDescent="0.3">
      <c r="A1360" t="s">
        <v>2887</v>
      </c>
      <c r="B1360" t="s">
        <v>2888</v>
      </c>
      <c r="C1360" t="s">
        <v>3185</v>
      </c>
      <c r="D1360" t="s">
        <v>261</v>
      </c>
      <c r="E1360">
        <v>1376.1279999999999</v>
      </c>
      <c r="F1360">
        <v>2694.95</v>
      </c>
      <c r="G1360">
        <v>127.099831872129</v>
      </c>
      <c r="H1360">
        <v>30.9016084462964</v>
      </c>
      <c r="I1360">
        <v>113.534415992492</v>
      </c>
      <c r="J1360">
        <v>6.0462969546768299</v>
      </c>
      <c r="K1360">
        <v>2039.11603499788</v>
      </c>
      <c r="L1360">
        <v>1565.2335477716699</v>
      </c>
      <c r="M1360">
        <v>84.964919232108102</v>
      </c>
      <c r="N1360">
        <v>1.35005986153766</v>
      </c>
      <c r="O1360">
        <v>3.8238186237221599</v>
      </c>
      <c r="P1360">
        <v>168.40794781136299</v>
      </c>
      <c r="Q1360">
        <v>9.5710309106431996E-2</v>
      </c>
    </row>
    <row r="1361" spans="1:17" hidden="1" x14ac:dyDescent="0.3">
      <c r="A1361" t="s">
        <v>2889</v>
      </c>
      <c r="B1361" t="s">
        <v>2890</v>
      </c>
      <c r="C1361" t="s">
        <v>3185</v>
      </c>
      <c r="D1361" t="s">
        <v>124</v>
      </c>
      <c r="E1361">
        <v>1375.82333937</v>
      </c>
      <c r="F1361">
        <v>25.05</v>
      </c>
      <c r="G1361">
        <v>-16.3210903199613</v>
      </c>
      <c r="H1361">
        <v>-4.6947492166373301</v>
      </c>
      <c r="I1361">
        <v>-24.167441704950701</v>
      </c>
      <c r="J1361">
        <v>-4.7009405882052198</v>
      </c>
      <c r="K1361">
        <v>27.324414544155101</v>
      </c>
      <c r="L1361">
        <v>28.212708908202998</v>
      </c>
      <c r="M1361">
        <v>38.1162019208356</v>
      </c>
      <c r="N1361">
        <v>0.87163384667711497</v>
      </c>
      <c r="O1361">
        <v>57.285429141716499</v>
      </c>
      <c r="P1361">
        <v>16.783216783216702</v>
      </c>
      <c r="Q1361">
        <v>0.200555618640295</v>
      </c>
    </row>
    <row r="1362" spans="1:17" hidden="1" x14ac:dyDescent="0.3">
      <c r="A1362" t="s">
        <v>2891</v>
      </c>
      <c r="B1362" t="s">
        <v>2892</v>
      </c>
      <c r="C1362" t="s">
        <v>3185</v>
      </c>
      <c r="D1362" t="s">
        <v>21</v>
      </c>
      <c r="E1362">
        <v>1370.711321664</v>
      </c>
      <c r="F1362">
        <v>123.04</v>
      </c>
      <c r="G1362">
        <v>5.5329300584957402</v>
      </c>
      <c r="H1362">
        <v>-1.74746652119108</v>
      </c>
      <c r="I1362">
        <v>-12.209774581454401</v>
      </c>
      <c r="J1362">
        <v>-1.43507314255098</v>
      </c>
      <c r="K1362">
        <v>124.753999028311</v>
      </c>
      <c r="L1362">
        <v>118.04390537643</v>
      </c>
      <c r="M1362">
        <v>46.344236168641103</v>
      </c>
      <c r="N1362">
        <v>0.40918232412438099</v>
      </c>
      <c r="O1362">
        <v>43.449284785435601</v>
      </c>
      <c r="P1362">
        <v>51.901234567901199</v>
      </c>
      <c r="Q1362">
        <v>2.7998143408419999E-3</v>
      </c>
    </row>
    <row r="1363" spans="1:17" hidden="1" x14ac:dyDescent="0.3">
      <c r="A1363" t="s">
        <v>2893</v>
      </c>
      <c r="B1363" t="s">
        <v>2894</v>
      </c>
      <c r="C1363" t="s">
        <v>3185</v>
      </c>
      <c r="D1363" t="s">
        <v>251</v>
      </c>
      <c r="E1363">
        <v>1365.5819923199999</v>
      </c>
      <c r="F1363">
        <v>305</v>
      </c>
      <c r="G1363">
        <v>120.45652650724401</v>
      </c>
      <c r="H1363">
        <v>55.294152396743897</v>
      </c>
      <c r="I1363">
        <v>63.574835952894098</v>
      </c>
      <c r="J1363">
        <v>3.5470682743496198</v>
      </c>
      <c r="K1363">
        <v>229.39940303413701</v>
      </c>
      <c r="L1363">
        <v>198.413992897008</v>
      </c>
      <c r="M1363">
        <v>78.948119995406998</v>
      </c>
      <c r="N1363">
        <v>1.6679640143855201</v>
      </c>
      <c r="O1363">
        <v>0.47540983606557602</v>
      </c>
      <c r="P1363">
        <v>159.133389974511</v>
      </c>
      <c r="Q1363">
        <v>0.132702927993883</v>
      </c>
    </row>
    <row r="1364" spans="1:17" hidden="1" x14ac:dyDescent="0.3">
      <c r="A1364" t="s">
        <v>2895</v>
      </c>
      <c r="B1364" t="s">
        <v>2896</v>
      </c>
      <c r="C1364" t="s">
        <v>3185</v>
      </c>
      <c r="D1364" t="s">
        <v>65</v>
      </c>
      <c r="E1364">
        <v>1357.9680000000001</v>
      </c>
      <c r="F1364">
        <v>891.1</v>
      </c>
      <c r="G1364">
        <v>107.014212203529</v>
      </c>
      <c r="H1364">
        <v>-3.09085502056013</v>
      </c>
      <c r="I1364">
        <v>98.485952394353603</v>
      </c>
      <c r="J1364">
        <v>-4.4259729988336201</v>
      </c>
      <c r="K1364">
        <v>872.22725749382903</v>
      </c>
      <c r="L1364">
        <v>669.46100531954096</v>
      </c>
      <c r="M1364">
        <v>38.3158731173449</v>
      </c>
      <c r="N1364">
        <v>0.242108484052904</v>
      </c>
      <c r="O1364">
        <v>21.002132196162002</v>
      </c>
      <c r="P1364">
        <v>134.28421191008201</v>
      </c>
      <c r="Q1364">
        <v>0.16573760507247301</v>
      </c>
    </row>
    <row r="1365" spans="1:17" hidden="1" x14ac:dyDescent="0.3">
      <c r="A1365" t="s">
        <v>2897</v>
      </c>
      <c r="B1365" t="s">
        <v>2898</v>
      </c>
      <c r="C1365" t="s">
        <v>3185</v>
      </c>
      <c r="D1365" t="s">
        <v>372</v>
      </c>
      <c r="E1365">
        <v>1350.3</v>
      </c>
      <c r="F1365">
        <v>44.64</v>
      </c>
      <c r="G1365">
        <v>-20.0529318744431</v>
      </c>
      <c r="H1365">
        <v>-4.35791616399821</v>
      </c>
      <c r="I1365">
        <v>11.921136383627299</v>
      </c>
      <c r="J1365">
        <v>-2.4779885571701099</v>
      </c>
      <c r="K1365">
        <v>45.2563996601017</v>
      </c>
      <c r="M1365">
        <v>39.3391212246013</v>
      </c>
      <c r="N1365">
        <v>0.219820035132099</v>
      </c>
      <c r="O1365">
        <v>26.7025089605734</v>
      </c>
      <c r="P1365">
        <v>48.8</v>
      </c>
    </row>
    <row r="1366" spans="1:17" hidden="1" x14ac:dyDescent="0.3">
      <c r="A1366" t="s">
        <v>2899</v>
      </c>
      <c r="B1366" t="s">
        <v>2900</v>
      </c>
      <c r="C1366" t="s">
        <v>3185</v>
      </c>
      <c r="D1366" t="s">
        <v>1395</v>
      </c>
      <c r="E1366">
        <v>1349.54061441</v>
      </c>
      <c r="F1366">
        <v>864.75</v>
      </c>
      <c r="G1366">
        <v>108.227771845772</v>
      </c>
      <c r="H1366">
        <v>0.114858129257924</v>
      </c>
      <c r="I1366">
        <v>100.094656301637</v>
      </c>
      <c r="J1366">
        <v>4.1960823699872201</v>
      </c>
      <c r="K1366">
        <v>773.96443724554604</v>
      </c>
      <c r="L1366">
        <v>575.95462863854095</v>
      </c>
      <c r="M1366">
        <v>66.327732874438098</v>
      </c>
      <c r="N1366">
        <v>0.310797373206814</v>
      </c>
      <c r="O1366">
        <v>18.762648164209299</v>
      </c>
      <c r="P1366">
        <v>162.84194528875301</v>
      </c>
      <c r="Q1366">
        <v>0.15588305433871999</v>
      </c>
    </row>
    <row r="1367" spans="1:17" hidden="1" x14ac:dyDescent="0.3">
      <c r="A1367" t="s">
        <v>2901</v>
      </c>
      <c r="B1367" t="s">
        <v>2902</v>
      </c>
      <c r="C1367" t="s">
        <v>3185</v>
      </c>
      <c r="D1367" t="s">
        <v>21</v>
      </c>
      <c r="E1367">
        <v>1348.3324259999999</v>
      </c>
      <c r="F1367">
        <v>127.26</v>
      </c>
      <c r="G1367">
        <v>226.323458412576</v>
      </c>
      <c r="H1367">
        <v>15.567892210900901</v>
      </c>
      <c r="I1367">
        <v>126.221725105468</v>
      </c>
      <c r="J1367">
        <v>-0.87405900658855895</v>
      </c>
      <c r="K1367">
        <v>102.60028000827</v>
      </c>
      <c r="L1367">
        <v>72.256575864424093</v>
      </c>
      <c r="M1367">
        <v>64.373496088527006</v>
      </c>
      <c r="N1367">
        <v>1.5236132276833201</v>
      </c>
      <c r="O1367">
        <v>7.2607260726072598</v>
      </c>
      <c r="P1367">
        <v>342.64347826086902</v>
      </c>
    </row>
    <row r="1368" spans="1:17" hidden="1" x14ac:dyDescent="0.3">
      <c r="A1368" t="s">
        <v>2903</v>
      </c>
      <c r="B1368" t="s">
        <v>2904</v>
      </c>
      <c r="C1368" t="s">
        <v>3185</v>
      </c>
      <c r="D1368" t="s">
        <v>514</v>
      </c>
      <c r="E1368">
        <v>1344.8799725839999</v>
      </c>
      <c r="F1368">
        <v>117.43</v>
      </c>
      <c r="G1368">
        <v>65.388717419493801</v>
      </c>
      <c r="H1368">
        <v>19.7014905037855</v>
      </c>
      <c r="I1368">
        <v>56.1723061384467</v>
      </c>
      <c r="J1368">
        <v>-4.6451095498089296</v>
      </c>
      <c r="K1368">
        <v>95.183640908040005</v>
      </c>
      <c r="L1368">
        <v>84.673167256743</v>
      </c>
      <c r="M1368">
        <v>68.185750199886698</v>
      </c>
      <c r="N1368">
        <v>1.8187850267642001</v>
      </c>
      <c r="O1368">
        <v>7.9366431065315401</v>
      </c>
      <c r="P1368">
        <v>102.81519861830699</v>
      </c>
      <c r="Q1368">
        <v>-4.2418147743719999E-2</v>
      </c>
    </row>
    <row r="1369" spans="1:17" hidden="1" x14ac:dyDescent="0.3">
      <c r="A1369" t="s">
        <v>2905</v>
      </c>
      <c r="B1369" t="s">
        <v>2906</v>
      </c>
      <c r="C1369" t="s">
        <v>3185</v>
      </c>
      <c r="D1369" t="s">
        <v>261</v>
      </c>
      <c r="E1369">
        <v>1342.0753741999999</v>
      </c>
      <c r="F1369">
        <v>206.69</v>
      </c>
      <c r="G1369">
        <v>164.38149146200399</v>
      </c>
      <c r="H1369">
        <v>15.4359182392687</v>
      </c>
      <c r="I1369">
        <v>179.171848634339</v>
      </c>
      <c r="J1369">
        <v>1.72183722774924</v>
      </c>
      <c r="K1369">
        <v>178.41647469934901</v>
      </c>
      <c r="L1369">
        <v>123.22542777773501</v>
      </c>
      <c r="M1369">
        <v>56.455700218661597</v>
      </c>
      <c r="N1369">
        <v>0.57878783269853296</v>
      </c>
      <c r="O1369">
        <v>5.6558130533649296</v>
      </c>
      <c r="P1369">
        <v>223.96551724137899</v>
      </c>
      <c r="Q1369">
        <v>0.15263590387756801</v>
      </c>
    </row>
    <row r="1370" spans="1:17" hidden="1" x14ac:dyDescent="0.3">
      <c r="A1370" t="s">
        <v>2907</v>
      </c>
      <c r="B1370" t="s">
        <v>2908</v>
      </c>
      <c r="C1370" t="s">
        <v>3185</v>
      </c>
      <c r="D1370" t="s">
        <v>166</v>
      </c>
      <c r="E1370">
        <v>1332.5983346149901</v>
      </c>
      <c r="F1370">
        <v>195.26</v>
      </c>
      <c r="G1370">
        <v>55.254118813515802</v>
      </c>
      <c r="H1370">
        <v>-7.0041589567133498</v>
      </c>
      <c r="I1370">
        <v>66.802255264746194</v>
      </c>
      <c r="J1370">
        <v>3.14850477522769</v>
      </c>
      <c r="K1370">
        <v>204.76148522035399</v>
      </c>
      <c r="L1370">
        <v>169.29327313456801</v>
      </c>
      <c r="M1370">
        <v>46.808367489694803</v>
      </c>
      <c r="N1370">
        <v>0.33875329610390997</v>
      </c>
      <c r="O1370">
        <v>30.487555054798701</v>
      </c>
      <c r="P1370">
        <v>102.656979761286</v>
      </c>
      <c r="Q1370">
        <v>0.196731879170469</v>
      </c>
    </row>
    <row r="1371" spans="1:17" hidden="1" x14ac:dyDescent="0.3">
      <c r="A1371" t="s">
        <v>2909</v>
      </c>
      <c r="B1371" t="s">
        <v>2910</v>
      </c>
      <c r="C1371" t="s">
        <v>3185</v>
      </c>
      <c r="D1371" t="s">
        <v>1007</v>
      </c>
      <c r="E1371">
        <v>1329.1674443100001</v>
      </c>
      <c r="F1371">
        <v>73.62</v>
      </c>
      <c r="G1371">
        <v>-54.337947950875702</v>
      </c>
      <c r="H1371">
        <v>-3.8913686413251298</v>
      </c>
      <c r="I1371">
        <v>-23.691186616755299</v>
      </c>
      <c r="J1371">
        <v>-2.19662977015079</v>
      </c>
      <c r="K1371">
        <v>73.080828967633806</v>
      </c>
      <c r="L1371">
        <v>77.627492454031994</v>
      </c>
      <c r="M1371">
        <v>43.671268555035503</v>
      </c>
      <c r="N1371">
        <v>0.46762775047170302</v>
      </c>
      <c r="O1371">
        <v>49.144254278728503</v>
      </c>
      <c r="P1371">
        <v>18.7419354838709</v>
      </c>
      <c r="Q1371">
        <v>-1.432567096336E-2</v>
      </c>
    </row>
    <row r="1372" spans="1:17" hidden="1" x14ac:dyDescent="0.3">
      <c r="A1372" t="s">
        <v>2911</v>
      </c>
      <c r="B1372" t="s">
        <v>2912</v>
      </c>
      <c r="C1372" t="s">
        <v>3185</v>
      </c>
      <c r="D1372" t="s">
        <v>206</v>
      </c>
      <c r="E1372">
        <v>1326.6</v>
      </c>
      <c r="F1372">
        <v>130.05000000000001</v>
      </c>
      <c r="G1372">
        <v>99.875692706659905</v>
      </c>
      <c r="H1372">
        <v>28.186783482293698</v>
      </c>
      <c r="I1372">
        <v>55.075637416320902</v>
      </c>
      <c r="J1372">
        <v>-1.4535962470144199</v>
      </c>
      <c r="K1372">
        <v>108.92971474149699</v>
      </c>
      <c r="L1372">
        <v>90.080409499663006</v>
      </c>
      <c r="M1372">
        <v>73.478488856288294</v>
      </c>
      <c r="N1372">
        <v>2.9067448301967498</v>
      </c>
      <c r="O1372">
        <v>6.4975009611687602</v>
      </c>
      <c r="P1372">
        <v>157.524752475247</v>
      </c>
      <c r="Q1372">
        <v>8.1750747520855996E-2</v>
      </c>
    </row>
    <row r="1373" spans="1:17" hidden="1" x14ac:dyDescent="0.3">
      <c r="A1373" t="s">
        <v>2913</v>
      </c>
      <c r="B1373" t="s">
        <v>2914</v>
      </c>
      <c r="C1373" t="s">
        <v>3185</v>
      </c>
      <c r="D1373" t="s">
        <v>127</v>
      </c>
      <c r="E1373">
        <v>1320.09181633</v>
      </c>
      <c r="F1373">
        <v>1076.4000000000001</v>
      </c>
      <c r="G1373">
        <v>671.32839741626401</v>
      </c>
      <c r="H1373">
        <v>8.3496960949896</v>
      </c>
      <c r="I1373">
        <v>84.964863489854395</v>
      </c>
      <c r="J1373">
        <v>12.6756494156493</v>
      </c>
      <c r="K1373">
        <v>903.06677876974504</v>
      </c>
      <c r="L1373">
        <v>655.45313771111103</v>
      </c>
      <c r="M1373">
        <v>71.998856279026896</v>
      </c>
      <c r="N1373">
        <v>1.3420478547611601</v>
      </c>
      <c r="O1373">
        <v>1.0497956150129899</v>
      </c>
      <c r="P1373">
        <v>881.66894664842596</v>
      </c>
      <c r="Q1373">
        <v>0.177033722170683</v>
      </c>
    </row>
    <row r="1374" spans="1:17" hidden="1" x14ac:dyDescent="0.3">
      <c r="A1374" t="s">
        <v>2915</v>
      </c>
      <c r="B1374" t="s">
        <v>2916</v>
      </c>
      <c r="C1374" t="s">
        <v>3185</v>
      </c>
      <c r="D1374" t="s">
        <v>620</v>
      </c>
      <c r="E1374">
        <v>1317.0155179999999</v>
      </c>
      <c r="F1374">
        <v>346.15</v>
      </c>
      <c r="G1374">
        <v>30.283954243564001</v>
      </c>
      <c r="H1374">
        <v>6.7760503260179101</v>
      </c>
      <c r="I1374">
        <v>7.6205984409168499</v>
      </c>
      <c r="J1374">
        <v>-5.0935296906182996</v>
      </c>
      <c r="K1374">
        <v>306.521168593673</v>
      </c>
      <c r="L1374">
        <v>272.56469399640702</v>
      </c>
      <c r="M1374">
        <v>54.920812529829803</v>
      </c>
      <c r="N1374">
        <v>1.2142238201426201</v>
      </c>
      <c r="O1374">
        <v>15.267947421638</v>
      </c>
      <c r="P1374">
        <v>63.974419706300303</v>
      </c>
    </row>
    <row r="1375" spans="1:17" hidden="1" x14ac:dyDescent="0.3">
      <c r="A1375" t="s">
        <v>2917</v>
      </c>
      <c r="B1375" t="s">
        <v>2918</v>
      </c>
      <c r="C1375" t="s">
        <v>3185</v>
      </c>
      <c r="D1375" t="s">
        <v>98</v>
      </c>
      <c r="E1375">
        <v>1314.04262008</v>
      </c>
      <c r="F1375">
        <v>503.95</v>
      </c>
      <c r="G1375">
        <v>71.415238944342207</v>
      </c>
      <c r="H1375">
        <v>-13.659897770651099</v>
      </c>
      <c r="I1375">
        <v>11.2192499068631</v>
      </c>
      <c r="J1375">
        <v>-10.1932172437169</v>
      </c>
      <c r="K1375">
        <v>562.58647432311102</v>
      </c>
      <c r="L1375">
        <v>469.788777018411</v>
      </c>
      <c r="M1375">
        <v>19.2807956152385</v>
      </c>
      <c r="N1375">
        <v>0.43794463569515901</v>
      </c>
      <c r="O1375">
        <v>40.886992757217897</v>
      </c>
      <c r="P1375">
        <v>152.860010035122</v>
      </c>
      <c r="Q1375">
        <v>0.17771242422172501</v>
      </c>
    </row>
    <row r="1376" spans="1:17" hidden="1" x14ac:dyDescent="0.3">
      <c r="A1376" t="s">
        <v>2919</v>
      </c>
      <c r="B1376" t="s">
        <v>2920</v>
      </c>
      <c r="C1376" t="s">
        <v>3185</v>
      </c>
      <c r="D1376" t="s">
        <v>54</v>
      </c>
      <c r="E1376">
        <v>1313.1390011999999</v>
      </c>
      <c r="F1376">
        <v>2111.35</v>
      </c>
      <c r="G1376">
        <v>-19.601082472076801</v>
      </c>
      <c r="H1376">
        <v>-11.1227179267922</v>
      </c>
      <c r="I1376">
        <v>-13.597181236190099</v>
      </c>
      <c r="J1376">
        <v>-5.3250308798291002</v>
      </c>
      <c r="K1376">
        <v>2309.7491065254599</v>
      </c>
      <c r="L1376">
        <v>2229.763108654</v>
      </c>
      <c r="M1376">
        <v>39.445121432040501</v>
      </c>
      <c r="N1376">
        <v>0.77953040055155898</v>
      </c>
      <c r="O1376">
        <v>33.748549506240003</v>
      </c>
      <c r="P1376">
        <v>22.177536022220899</v>
      </c>
      <c r="Q1376">
        <v>-2.0019412415993001E-2</v>
      </c>
    </row>
    <row r="1377" spans="1:17" hidden="1" x14ac:dyDescent="0.3">
      <c r="A1377" t="s">
        <v>2921</v>
      </c>
      <c r="B1377" t="s">
        <v>2922</v>
      </c>
      <c r="C1377" t="s">
        <v>3185</v>
      </c>
      <c r="D1377" t="s">
        <v>1513</v>
      </c>
      <c r="E1377">
        <v>1308.132265164</v>
      </c>
      <c r="F1377">
        <v>232.17</v>
      </c>
      <c r="G1377">
        <v>-48.628063301398001</v>
      </c>
      <c r="H1377">
        <v>0.177056193743789</v>
      </c>
      <c r="I1377">
        <v>-7.3726630635178401</v>
      </c>
      <c r="J1377">
        <v>-3.2574210979617702</v>
      </c>
      <c r="K1377">
        <v>226.44891565356599</v>
      </c>
      <c r="L1377">
        <v>239.02190849634999</v>
      </c>
      <c r="M1377">
        <v>41.897336770304499</v>
      </c>
      <c r="N1377">
        <v>0.69698003081249005</v>
      </c>
      <c r="O1377">
        <v>33.199810483697199</v>
      </c>
      <c r="P1377">
        <v>16.4635063957863</v>
      </c>
      <c r="Q1377">
        <v>1.518365634572E-3</v>
      </c>
    </row>
    <row r="1378" spans="1:17" hidden="1" x14ac:dyDescent="0.3">
      <c r="A1378" t="s">
        <v>2923</v>
      </c>
      <c r="B1378" t="s">
        <v>2924</v>
      </c>
      <c r="C1378" t="s">
        <v>3185</v>
      </c>
      <c r="D1378" t="s">
        <v>2925</v>
      </c>
      <c r="E1378">
        <v>1307.1312579999999</v>
      </c>
      <c r="F1378">
        <v>545</v>
      </c>
      <c r="G1378">
        <v>148.15961012549701</v>
      </c>
      <c r="H1378">
        <v>4.2416416732710198</v>
      </c>
      <c r="I1378">
        <v>56.774477486968401</v>
      </c>
      <c r="J1378">
        <v>4.5693063935966096</v>
      </c>
      <c r="K1378">
        <v>483.84595160525902</v>
      </c>
      <c r="L1378">
        <v>381.26478359832998</v>
      </c>
      <c r="M1378">
        <v>62.960124693178201</v>
      </c>
      <c r="N1378">
        <v>1.8500423677520801</v>
      </c>
      <c r="O1378">
        <v>2.5688073394495299</v>
      </c>
      <c r="P1378">
        <v>191.44385026737899</v>
      </c>
    </row>
    <row r="1379" spans="1:17" hidden="1" x14ac:dyDescent="0.3">
      <c r="A1379" t="s">
        <v>2926</v>
      </c>
      <c r="B1379" t="s">
        <v>2927</v>
      </c>
      <c r="C1379" t="s">
        <v>3185</v>
      </c>
      <c r="D1379" t="s">
        <v>291</v>
      </c>
      <c r="E1379">
        <v>1306.6531198180001</v>
      </c>
      <c r="F1379">
        <v>19.95</v>
      </c>
      <c r="G1379">
        <v>-24.952160850595099</v>
      </c>
      <c r="H1379">
        <v>-2.2593485321681799</v>
      </c>
      <c r="I1379">
        <v>-27.9498168790108</v>
      </c>
      <c r="J1379">
        <v>-4.9220185849771401</v>
      </c>
      <c r="K1379">
        <v>21.727028858730399</v>
      </c>
      <c r="L1379">
        <v>23.768432924046301</v>
      </c>
      <c r="M1379">
        <v>34.654947675326603</v>
      </c>
      <c r="N1379">
        <v>0.99619481261936804</v>
      </c>
      <c r="O1379">
        <v>110.526315789473</v>
      </c>
      <c r="P1379">
        <v>9.3150684931506902</v>
      </c>
      <c r="Q1379">
        <v>7.5765188132879996E-2</v>
      </c>
    </row>
    <row r="1380" spans="1:17" hidden="1" x14ac:dyDescent="0.3">
      <c r="A1380" t="s">
        <v>2928</v>
      </c>
      <c r="B1380" t="s">
        <v>2929</v>
      </c>
      <c r="C1380" t="s">
        <v>3185</v>
      </c>
      <c r="D1380" t="s">
        <v>282</v>
      </c>
      <c r="E1380">
        <v>1305.8668558100001</v>
      </c>
      <c r="F1380">
        <v>941.55</v>
      </c>
      <c r="G1380">
        <v>128.96973323224</v>
      </c>
      <c r="H1380">
        <v>1.07124207204549</v>
      </c>
      <c r="I1380">
        <v>38.151017839578003</v>
      </c>
      <c r="J1380">
        <v>-9.6704000463977398</v>
      </c>
      <c r="K1380">
        <v>849.74586429447402</v>
      </c>
      <c r="L1380">
        <v>646.496728672117</v>
      </c>
      <c r="M1380">
        <v>48.438894819149503</v>
      </c>
      <c r="N1380">
        <v>0.83845768130333498</v>
      </c>
      <c r="O1380">
        <v>6.5158515214274404</v>
      </c>
      <c r="P1380">
        <v>179.019113942806</v>
      </c>
      <c r="Q1380">
        <v>0.16100095448472401</v>
      </c>
    </row>
    <row r="1381" spans="1:17" hidden="1" x14ac:dyDescent="0.3">
      <c r="A1381" t="s">
        <v>2930</v>
      </c>
      <c r="B1381" t="s">
        <v>2931</v>
      </c>
      <c r="C1381" t="s">
        <v>3185</v>
      </c>
      <c r="D1381" t="s">
        <v>138</v>
      </c>
      <c r="E1381">
        <v>1304.59736862</v>
      </c>
      <c r="F1381">
        <v>265.49</v>
      </c>
      <c r="G1381">
        <v>36.868340550432798</v>
      </c>
      <c r="H1381">
        <v>21.666583065585701</v>
      </c>
      <c r="I1381">
        <v>74.106841786165802</v>
      </c>
      <c r="J1381">
        <v>2.2496005124164502</v>
      </c>
      <c r="K1381">
        <v>224.40007999302699</v>
      </c>
      <c r="L1381">
        <v>186.355754013352</v>
      </c>
      <c r="M1381">
        <v>67.483999223059598</v>
      </c>
      <c r="N1381">
        <v>1.2694999106475999</v>
      </c>
      <c r="O1381">
        <v>6.2186899694903701</v>
      </c>
      <c r="P1381">
        <v>105.32869296210301</v>
      </c>
    </row>
    <row r="1382" spans="1:17" hidden="1" x14ac:dyDescent="0.3">
      <c r="A1382" t="s">
        <v>2932</v>
      </c>
      <c r="B1382" t="s">
        <v>2933</v>
      </c>
      <c r="C1382" t="s">
        <v>3185</v>
      </c>
      <c r="D1382" t="s">
        <v>234</v>
      </c>
      <c r="E1382">
        <v>1300.1532952499999</v>
      </c>
      <c r="F1382">
        <v>472.85</v>
      </c>
      <c r="G1382">
        <v>75.417443315265899</v>
      </c>
      <c r="H1382">
        <v>-1.8919062539473701</v>
      </c>
      <c r="I1382">
        <v>-0.47500330223197701</v>
      </c>
      <c r="J1382">
        <v>-4.5052203056712399</v>
      </c>
      <c r="K1382">
        <v>439.51696043766299</v>
      </c>
      <c r="L1382">
        <v>386.85472190369097</v>
      </c>
      <c r="M1382">
        <v>56.144677517120897</v>
      </c>
      <c r="N1382">
        <v>0.705590271221608</v>
      </c>
      <c r="O1382">
        <v>11.0288675055514</v>
      </c>
      <c r="P1382">
        <v>113.428120063191</v>
      </c>
      <c r="Q1382">
        <v>0.127174886600745</v>
      </c>
    </row>
    <row r="1383" spans="1:17" hidden="1" x14ac:dyDescent="0.3">
      <c r="A1383" t="s">
        <v>2934</v>
      </c>
      <c r="B1383" t="s">
        <v>2935</v>
      </c>
      <c r="C1383" t="s">
        <v>3185</v>
      </c>
      <c r="D1383" t="s">
        <v>625</v>
      </c>
      <c r="E1383">
        <v>1298.2580254500001</v>
      </c>
      <c r="F1383">
        <v>183.2</v>
      </c>
      <c r="G1383">
        <v>7.6235967251623897</v>
      </c>
      <c r="H1383">
        <v>1.65675176831991</v>
      </c>
      <c r="I1383">
        <v>38.691229036072897</v>
      </c>
      <c r="J1383">
        <v>-3.05113793530094</v>
      </c>
      <c r="K1383">
        <v>180.23185555290101</v>
      </c>
      <c r="L1383">
        <v>155.160404015339</v>
      </c>
      <c r="M1383">
        <v>52.612197208286801</v>
      </c>
      <c r="N1383">
        <v>0.62186785111770104</v>
      </c>
      <c r="O1383">
        <v>20.605895196506498</v>
      </c>
      <c r="P1383">
        <v>88.477366255144005</v>
      </c>
      <c r="Q1383">
        <v>0.151506430839661</v>
      </c>
    </row>
    <row r="1384" spans="1:17" hidden="1" x14ac:dyDescent="0.3">
      <c r="A1384" t="s">
        <v>2936</v>
      </c>
      <c r="B1384" t="s">
        <v>2937</v>
      </c>
      <c r="C1384" t="s">
        <v>3185</v>
      </c>
      <c r="D1384" t="s">
        <v>1007</v>
      </c>
      <c r="E1384">
        <v>1297.2681517999999</v>
      </c>
      <c r="F1384">
        <v>340.15</v>
      </c>
      <c r="G1384">
        <v>-46.058641888582997</v>
      </c>
      <c r="H1384">
        <v>3.5319918706172002</v>
      </c>
      <c r="I1384">
        <v>-12.942213030782399</v>
      </c>
      <c r="J1384">
        <v>0.10837288456079799</v>
      </c>
      <c r="K1384">
        <v>336.96969543919198</v>
      </c>
      <c r="L1384">
        <v>345.94800167796899</v>
      </c>
      <c r="M1384">
        <v>49.388707626236801</v>
      </c>
      <c r="N1384">
        <v>0.53271805300150499</v>
      </c>
      <c r="O1384">
        <v>57.518741731588896</v>
      </c>
      <c r="P1384">
        <v>23.690909090908999</v>
      </c>
      <c r="Q1384">
        <v>5.8752219611645999E-2</v>
      </c>
    </row>
    <row r="1385" spans="1:17" hidden="1" x14ac:dyDescent="0.3">
      <c r="A1385" t="s">
        <v>2938</v>
      </c>
      <c r="B1385" t="s">
        <v>2939</v>
      </c>
      <c r="C1385" t="s">
        <v>3185</v>
      </c>
      <c r="D1385" t="s">
        <v>535</v>
      </c>
      <c r="E1385">
        <v>1297.2377392599999</v>
      </c>
      <c r="F1385">
        <v>527.65</v>
      </c>
      <c r="G1385">
        <v>-17.262506107708401</v>
      </c>
      <c r="H1385">
        <v>-4.2760875520640198</v>
      </c>
      <c r="I1385">
        <v>20.979707556838299</v>
      </c>
      <c r="J1385">
        <v>-2.6458156958710299</v>
      </c>
      <c r="K1385">
        <v>556.05466975375498</v>
      </c>
      <c r="L1385">
        <v>499.41476753967299</v>
      </c>
      <c r="M1385">
        <v>29.979378997680101</v>
      </c>
      <c r="N1385">
        <v>0.381584980264424</v>
      </c>
      <c r="O1385">
        <v>28.873306168861902</v>
      </c>
      <c r="P1385">
        <v>56.317582580358398</v>
      </c>
      <c r="Q1385">
        <v>0.146266335119112</v>
      </c>
    </row>
    <row r="1386" spans="1:17" hidden="1" x14ac:dyDescent="0.3">
      <c r="A1386" t="s">
        <v>2940</v>
      </c>
      <c r="B1386" t="s">
        <v>2941</v>
      </c>
      <c r="C1386" t="s">
        <v>3185</v>
      </c>
      <c r="D1386" t="s">
        <v>206</v>
      </c>
      <c r="E1386">
        <v>1284.936835015</v>
      </c>
      <c r="F1386">
        <v>798.45</v>
      </c>
      <c r="G1386">
        <v>59.609980230635998</v>
      </c>
      <c r="H1386">
        <v>-5.5483483502097402</v>
      </c>
      <c r="I1386">
        <v>19.444306310846098</v>
      </c>
      <c r="J1386">
        <v>-6.7010817141509998E-2</v>
      </c>
      <c r="K1386">
        <v>864.71223676983902</v>
      </c>
      <c r="L1386">
        <v>752.77294762343297</v>
      </c>
      <c r="M1386">
        <v>45.8055981427405</v>
      </c>
      <c r="N1386">
        <v>0.61438360689835303</v>
      </c>
      <c r="O1386">
        <v>37.0843509299267</v>
      </c>
      <c r="P1386">
        <v>114.06166219839101</v>
      </c>
      <c r="Q1386">
        <v>0.18698870639113399</v>
      </c>
    </row>
    <row r="1387" spans="1:17" hidden="1" x14ac:dyDescent="0.3">
      <c r="A1387" t="s">
        <v>2942</v>
      </c>
      <c r="B1387" t="s">
        <v>2943</v>
      </c>
      <c r="C1387" t="s">
        <v>3185</v>
      </c>
      <c r="D1387" t="s">
        <v>412</v>
      </c>
      <c r="E1387">
        <v>1284.1405999999999</v>
      </c>
      <c r="F1387">
        <v>1205.2</v>
      </c>
      <c r="G1387">
        <v>256.89343799500301</v>
      </c>
      <c r="H1387">
        <v>-11.0809265129582</v>
      </c>
      <c r="I1387">
        <v>94.068614032624694</v>
      </c>
      <c r="J1387">
        <v>-2.54745336516216</v>
      </c>
      <c r="K1387">
        <v>1146.02923348421</v>
      </c>
      <c r="L1387">
        <v>810.95774588881102</v>
      </c>
      <c r="M1387">
        <v>35.065675512959899</v>
      </c>
      <c r="N1387">
        <v>0.177397646010169</v>
      </c>
      <c r="O1387">
        <v>30.9492200464653</v>
      </c>
      <c r="P1387">
        <v>303.68447496231698</v>
      </c>
      <c r="Q1387">
        <v>0.13931519253629901</v>
      </c>
    </row>
    <row r="1388" spans="1:17" hidden="1" x14ac:dyDescent="0.3">
      <c r="A1388" t="s">
        <v>2944</v>
      </c>
      <c r="B1388" t="s">
        <v>2945</v>
      </c>
      <c r="C1388" t="s">
        <v>3185</v>
      </c>
      <c r="D1388" t="s">
        <v>138</v>
      </c>
      <c r="E1388">
        <v>1282.5758602799999</v>
      </c>
      <c r="F1388">
        <v>811.2</v>
      </c>
      <c r="G1388">
        <v>-20.754373689293899</v>
      </c>
      <c r="H1388">
        <v>-3.3398015065917201</v>
      </c>
      <c r="I1388">
        <v>-25.180065303660601</v>
      </c>
      <c r="J1388">
        <v>-4.2510858486414902</v>
      </c>
      <c r="K1388">
        <v>818.73800345174197</v>
      </c>
      <c r="L1388">
        <v>840.87956367310005</v>
      </c>
      <c r="M1388">
        <v>46.925431036137098</v>
      </c>
      <c r="N1388">
        <v>1.7888484773242199</v>
      </c>
      <c r="O1388">
        <v>33.136094674556198</v>
      </c>
      <c r="P1388">
        <v>11.397967591321001</v>
      </c>
      <c r="Q1388">
        <v>9.633130108231E-2</v>
      </c>
    </row>
    <row r="1389" spans="1:17" hidden="1" x14ac:dyDescent="0.3">
      <c r="A1389" t="s">
        <v>2946</v>
      </c>
      <c r="B1389" t="s">
        <v>2947</v>
      </c>
      <c r="C1389" t="s">
        <v>3185</v>
      </c>
      <c r="D1389" t="s">
        <v>1818</v>
      </c>
      <c r="E1389">
        <v>1280.6402</v>
      </c>
      <c r="F1389">
        <v>523.5</v>
      </c>
      <c r="G1389">
        <v>34.382006511095099</v>
      </c>
      <c r="H1389">
        <v>-5.2070354727386601</v>
      </c>
      <c r="I1389">
        <v>25.1843051397538</v>
      </c>
      <c r="J1389">
        <v>-16.886413766977501</v>
      </c>
      <c r="K1389">
        <v>553.38060750349996</v>
      </c>
      <c r="L1389">
        <v>445.34950045450898</v>
      </c>
      <c r="M1389">
        <v>32.869741796922597</v>
      </c>
      <c r="N1389">
        <v>0.49600980178520698</v>
      </c>
      <c r="O1389">
        <v>25.6160458452722</v>
      </c>
      <c r="P1389">
        <v>107.65569218564001</v>
      </c>
    </row>
    <row r="1390" spans="1:17" hidden="1" x14ac:dyDescent="0.3">
      <c r="A1390" t="s">
        <v>2948</v>
      </c>
      <c r="B1390" t="s">
        <v>2949</v>
      </c>
      <c r="C1390" t="s">
        <v>3185</v>
      </c>
      <c r="D1390" t="s">
        <v>467</v>
      </c>
      <c r="E1390">
        <v>1273.9998406100001</v>
      </c>
      <c r="F1390">
        <v>544.04999999999995</v>
      </c>
      <c r="G1390">
        <v>-18.104910658803799</v>
      </c>
      <c r="H1390">
        <v>16.568757214949802</v>
      </c>
      <c r="I1390">
        <v>3.4003187788402398</v>
      </c>
      <c r="J1390">
        <v>-4.9776158348979598</v>
      </c>
      <c r="K1390">
        <v>513.93222507259702</v>
      </c>
      <c r="L1390">
        <v>479.13478824827899</v>
      </c>
      <c r="M1390">
        <v>51.821318647451697</v>
      </c>
      <c r="N1390">
        <v>0.68978846095274204</v>
      </c>
      <c r="O1390">
        <v>20.3749655362558</v>
      </c>
      <c r="P1390">
        <v>53.686440677965997</v>
      </c>
      <c r="Q1390">
        <v>-1.2968684760614E-2</v>
      </c>
    </row>
    <row r="1391" spans="1:17" hidden="1" x14ac:dyDescent="0.3">
      <c r="A1391" t="s">
        <v>2950</v>
      </c>
      <c r="B1391" t="s">
        <v>2951</v>
      </c>
      <c r="C1391" t="s">
        <v>3185</v>
      </c>
      <c r="D1391" t="s">
        <v>412</v>
      </c>
      <c r="E1391">
        <v>1266.84829984</v>
      </c>
      <c r="F1391">
        <v>3969.4</v>
      </c>
      <c r="G1391">
        <v>2.2239985257447001</v>
      </c>
      <c r="H1391">
        <v>0.75031009970650397</v>
      </c>
      <c r="I1391">
        <v>23.4009568507674</v>
      </c>
      <c r="J1391">
        <v>-2.69646162834343</v>
      </c>
      <c r="K1391">
        <v>3940.8742820151801</v>
      </c>
      <c r="L1391">
        <v>3484.8033667548898</v>
      </c>
      <c r="M1391">
        <v>45.108604341182598</v>
      </c>
      <c r="N1391">
        <v>0.17682193790866499</v>
      </c>
      <c r="O1391">
        <v>14.7201088325691</v>
      </c>
      <c r="P1391">
        <v>63.686597938144303</v>
      </c>
      <c r="Q1391">
        <v>1.2480197636480001E-2</v>
      </c>
    </row>
    <row r="1392" spans="1:17" hidden="1" x14ac:dyDescent="0.3">
      <c r="A1392" t="s">
        <v>2952</v>
      </c>
      <c r="B1392" t="s">
        <v>2953</v>
      </c>
      <c r="C1392" t="s">
        <v>3185</v>
      </c>
      <c r="D1392" t="s">
        <v>21</v>
      </c>
      <c r="E1392">
        <v>1261.12015647</v>
      </c>
      <c r="F1392">
        <v>316.39999999999998</v>
      </c>
      <c r="G1392">
        <v>-21.080106978541199</v>
      </c>
      <c r="H1392">
        <v>1.72283306558577</v>
      </c>
      <c r="I1392">
        <v>-10.6287211662302</v>
      </c>
      <c r="J1392">
        <v>-1.14590801151667</v>
      </c>
      <c r="O1392">
        <v>10.240202275600501</v>
      </c>
      <c r="P1392">
        <v>10.263112040425099</v>
      </c>
    </row>
    <row r="1393" spans="1:17" hidden="1" x14ac:dyDescent="0.3">
      <c r="A1393" t="s">
        <v>2954</v>
      </c>
      <c r="B1393" t="s">
        <v>2955</v>
      </c>
      <c r="C1393" t="s">
        <v>3185</v>
      </c>
      <c r="D1393" t="s">
        <v>995</v>
      </c>
      <c r="E1393">
        <v>1260.5628826249999</v>
      </c>
      <c r="F1393">
        <v>937</v>
      </c>
      <c r="G1393">
        <v>56.461936377150302</v>
      </c>
      <c r="H1393">
        <v>26.017992588014899</v>
      </c>
      <c r="I1393">
        <v>20.6667960816334</v>
      </c>
      <c r="J1393">
        <v>13.8840571377189</v>
      </c>
      <c r="K1393">
        <v>769.21121830054597</v>
      </c>
      <c r="L1393">
        <v>730.86536996613995</v>
      </c>
      <c r="M1393">
        <v>75.469487782586597</v>
      </c>
      <c r="N1393">
        <v>1.9662071271079899</v>
      </c>
      <c r="O1393">
        <v>6.1579509071504699</v>
      </c>
      <c r="P1393">
        <v>85.251087386318702</v>
      </c>
      <c r="Q1393">
        <v>0.131416034745825</v>
      </c>
    </row>
    <row r="1394" spans="1:17" hidden="1" x14ac:dyDescent="0.3">
      <c r="A1394" t="s">
        <v>2956</v>
      </c>
      <c r="B1394" t="s">
        <v>2957</v>
      </c>
      <c r="C1394" t="s">
        <v>3185</v>
      </c>
      <c r="D1394" t="s">
        <v>127</v>
      </c>
      <c r="E1394">
        <v>1253.89205874</v>
      </c>
      <c r="F1394">
        <v>646.79999999999995</v>
      </c>
      <c r="G1394">
        <v>-17.963609671639102</v>
      </c>
      <c r="H1394">
        <v>-7.8460368820734203</v>
      </c>
      <c r="I1394">
        <v>-6.6893201622048002</v>
      </c>
      <c r="J1394">
        <v>-3.6670981723773801</v>
      </c>
      <c r="K1394">
        <v>681.79956257589402</v>
      </c>
      <c r="L1394">
        <v>652.54180765055605</v>
      </c>
      <c r="M1394">
        <v>42.0815671411181</v>
      </c>
      <c r="N1394">
        <v>1.0645316515791301</v>
      </c>
      <c r="O1394">
        <v>30.643166357451999</v>
      </c>
      <c r="P1394">
        <v>17.8142076502732</v>
      </c>
      <c r="Q1394">
        <v>4.8121855877227997E-2</v>
      </c>
    </row>
    <row r="1395" spans="1:17" hidden="1" x14ac:dyDescent="0.3">
      <c r="A1395" t="s">
        <v>2958</v>
      </c>
      <c r="B1395" t="s">
        <v>2959</v>
      </c>
      <c r="C1395" t="s">
        <v>3185</v>
      </c>
      <c r="D1395" t="s">
        <v>383</v>
      </c>
      <c r="E1395">
        <v>1253.2857448289999</v>
      </c>
      <c r="F1395">
        <v>180.21</v>
      </c>
      <c r="G1395">
        <v>-16.1928724331481</v>
      </c>
      <c r="H1395">
        <v>9.92759457719173</v>
      </c>
      <c r="I1395">
        <v>17.639879292635701</v>
      </c>
      <c r="J1395">
        <v>-4.2618969500428801</v>
      </c>
      <c r="K1395">
        <v>169.763812166619</v>
      </c>
      <c r="L1395">
        <v>159.625911341642</v>
      </c>
      <c r="M1395">
        <v>53.648003652772701</v>
      </c>
      <c r="N1395">
        <v>2.4931979673299498</v>
      </c>
      <c r="O1395">
        <v>8.4845458076688196</v>
      </c>
      <c r="P1395">
        <v>36.989737742303298</v>
      </c>
      <c r="Q1395">
        <v>1.0676274619341E-2</v>
      </c>
    </row>
    <row r="1396" spans="1:17" hidden="1" x14ac:dyDescent="0.3">
      <c r="A1396" t="s">
        <v>2960</v>
      </c>
      <c r="B1396" t="s">
        <v>2961</v>
      </c>
      <c r="C1396" t="s">
        <v>3185</v>
      </c>
      <c r="D1396" t="s">
        <v>620</v>
      </c>
      <c r="E1396">
        <v>1252.40761776</v>
      </c>
      <c r="F1396">
        <v>143.63999999999999</v>
      </c>
      <c r="G1396">
        <v>-47.877170907818702</v>
      </c>
      <c r="H1396">
        <v>-7.6576411586384401</v>
      </c>
      <c r="I1396">
        <v>-23.446270258947099</v>
      </c>
      <c r="J1396">
        <v>-1.7800265617891999</v>
      </c>
      <c r="K1396">
        <v>150.56400450264599</v>
      </c>
      <c r="L1396">
        <v>159.36635944655399</v>
      </c>
      <c r="M1396">
        <v>45.135857026652403</v>
      </c>
      <c r="N1396">
        <v>0.63625620984757003</v>
      </c>
      <c r="O1396">
        <v>39.202172096908903</v>
      </c>
      <c r="P1396">
        <v>13.639240506328999</v>
      </c>
      <c r="Q1396">
        <v>6.3869659014738997E-2</v>
      </c>
    </row>
    <row r="1397" spans="1:17" hidden="1" x14ac:dyDescent="0.3">
      <c r="A1397" t="s">
        <v>2962</v>
      </c>
      <c r="B1397" t="s">
        <v>2963</v>
      </c>
      <c r="C1397" t="s">
        <v>3185</v>
      </c>
      <c r="D1397" t="s">
        <v>765</v>
      </c>
      <c r="E1397">
        <v>1251.8355767999999</v>
      </c>
      <c r="F1397">
        <v>253.85</v>
      </c>
      <c r="G1397">
        <v>-29.041800583799201</v>
      </c>
      <c r="H1397">
        <v>-8.3960534548204304</v>
      </c>
      <c r="I1397">
        <v>-21.862471472828201</v>
      </c>
      <c r="J1397">
        <v>2.47343157326062</v>
      </c>
      <c r="K1397">
        <v>262.50057086419798</v>
      </c>
      <c r="M1397">
        <v>51.751724170254697</v>
      </c>
      <c r="N1397">
        <v>0.79505339881382697</v>
      </c>
      <c r="O1397">
        <v>26.334449478038199</v>
      </c>
      <c r="P1397">
        <v>11.5088952339116</v>
      </c>
    </row>
    <row r="1398" spans="1:17" hidden="1" x14ac:dyDescent="0.3">
      <c r="A1398" t="s">
        <v>2964</v>
      </c>
      <c r="B1398" t="s">
        <v>2965</v>
      </c>
      <c r="C1398" t="s">
        <v>3185</v>
      </c>
      <c r="D1398" t="s">
        <v>46</v>
      </c>
      <c r="E1398">
        <v>1250.2277587799999</v>
      </c>
      <c r="F1398">
        <v>207.85</v>
      </c>
      <c r="G1398">
        <v>259.19767079923599</v>
      </c>
      <c r="H1398">
        <v>51.615835421903498</v>
      </c>
      <c r="I1398">
        <v>128.41105131433901</v>
      </c>
      <c r="J1398">
        <v>23.5871249811957</v>
      </c>
      <c r="K1398">
        <v>158.67902075581799</v>
      </c>
      <c r="L1398">
        <v>123.214165431555</v>
      </c>
      <c r="M1398">
        <v>93.553170815077706</v>
      </c>
      <c r="N1398">
        <v>2.2446097355993699</v>
      </c>
      <c r="O1398">
        <v>10.175607409189301</v>
      </c>
      <c r="P1398">
        <v>285.26413345690401</v>
      </c>
      <c r="Q1398">
        <v>0.122946160759087</v>
      </c>
    </row>
    <row r="1399" spans="1:17" hidden="1" x14ac:dyDescent="0.3">
      <c r="A1399" t="s">
        <v>2966</v>
      </c>
      <c r="B1399" t="s">
        <v>2967</v>
      </c>
      <c r="C1399" t="s">
        <v>3185</v>
      </c>
      <c r="D1399" t="s">
        <v>46</v>
      </c>
      <c r="E1399">
        <v>1248.2962562799901</v>
      </c>
      <c r="F1399">
        <v>491.65</v>
      </c>
      <c r="G1399">
        <v>73.338846387780407</v>
      </c>
      <c r="H1399">
        <v>61.816623008068497</v>
      </c>
      <c r="I1399">
        <v>83.790232200091495</v>
      </c>
      <c r="J1399">
        <v>-11.232717017996899</v>
      </c>
      <c r="M1399">
        <v>48.566089826185703</v>
      </c>
      <c r="O1399">
        <v>41.4522526187328</v>
      </c>
      <c r="P1399">
        <v>120.52029603050001</v>
      </c>
    </row>
    <row r="1400" spans="1:17" hidden="1" x14ac:dyDescent="0.3">
      <c r="A1400" t="s">
        <v>2968</v>
      </c>
      <c r="B1400" t="s">
        <v>2969</v>
      </c>
      <c r="C1400" t="s">
        <v>3185</v>
      </c>
      <c r="D1400" t="s">
        <v>206</v>
      </c>
      <c r="E1400">
        <v>1248.1480899999999</v>
      </c>
      <c r="F1400">
        <v>137.69999999999999</v>
      </c>
      <c r="G1400">
        <v>-7.8159009917325699</v>
      </c>
      <c r="H1400">
        <v>-4.8367994461090698</v>
      </c>
      <c r="I1400">
        <v>1.1406348338949901</v>
      </c>
      <c r="J1400">
        <v>-5.6198676699229901</v>
      </c>
      <c r="K1400">
        <v>139.12991862946799</v>
      </c>
      <c r="L1400">
        <v>131.35351204084199</v>
      </c>
      <c r="M1400">
        <v>39.215099355937099</v>
      </c>
      <c r="N1400">
        <v>0.59254060997024605</v>
      </c>
      <c r="O1400">
        <v>13.289760348583799</v>
      </c>
      <c r="P1400">
        <v>26.330275229357699</v>
      </c>
      <c r="Q1400">
        <v>8.4174444946846005E-2</v>
      </c>
    </row>
    <row r="1401" spans="1:17" hidden="1" x14ac:dyDescent="0.3">
      <c r="A1401" t="s">
        <v>2970</v>
      </c>
      <c r="B1401" t="s">
        <v>2971</v>
      </c>
      <c r="C1401" t="s">
        <v>3185</v>
      </c>
      <c r="D1401" t="s">
        <v>613</v>
      </c>
      <c r="E1401">
        <v>1243.908625498</v>
      </c>
      <c r="F1401">
        <v>196.7</v>
      </c>
      <c r="G1401">
        <v>-35.397523568685102</v>
      </c>
      <c r="H1401">
        <v>-8.1544045887352201</v>
      </c>
      <c r="I1401">
        <v>-23.342462945392501</v>
      </c>
      <c r="J1401">
        <v>-4.7123496747528</v>
      </c>
      <c r="K1401">
        <v>207.48930685982199</v>
      </c>
      <c r="L1401">
        <v>223.69624807499201</v>
      </c>
      <c r="M1401">
        <v>28.013960432763401</v>
      </c>
      <c r="N1401">
        <v>0.789157139920587</v>
      </c>
      <c r="O1401">
        <v>56.507371631926802</v>
      </c>
      <c r="P1401">
        <v>5.7242676699811703</v>
      </c>
      <c r="Q1401">
        <v>8.6800507370903002E-2</v>
      </c>
    </row>
    <row r="1402" spans="1:17" hidden="1" x14ac:dyDescent="0.3">
      <c r="A1402" t="s">
        <v>2972</v>
      </c>
      <c r="B1402" t="s">
        <v>2973</v>
      </c>
      <c r="C1402" t="s">
        <v>3185</v>
      </c>
      <c r="D1402" t="s">
        <v>2708</v>
      </c>
      <c r="E1402">
        <v>1242.328125</v>
      </c>
      <c r="F1402">
        <v>16.39</v>
      </c>
      <c r="G1402">
        <v>46.454128938047504</v>
      </c>
      <c r="H1402">
        <v>23.314550545260499</v>
      </c>
      <c r="I1402">
        <v>80.326374741132895</v>
      </c>
      <c r="J1402">
        <v>12.418490368435</v>
      </c>
      <c r="K1402">
        <v>13.365160982352201</v>
      </c>
      <c r="L1402">
        <v>13.9196774895677</v>
      </c>
      <c r="M1402">
        <v>78.413904462650507</v>
      </c>
      <c r="N1402">
        <v>2.3663929844004099</v>
      </c>
      <c r="O1402">
        <v>8.2977425259304507</v>
      </c>
      <c r="P1402">
        <v>115.09186351706001</v>
      </c>
      <c r="Q1402">
        <v>0.232009428130492</v>
      </c>
    </row>
    <row r="1403" spans="1:17" hidden="1" x14ac:dyDescent="0.3">
      <c r="A1403" t="s">
        <v>2974</v>
      </c>
      <c r="B1403" t="s">
        <v>2975</v>
      </c>
      <c r="C1403" t="s">
        <v>3185</v>
      </c>
      <c r="D1403" t="s">
        <v>2976</v>
      </c>
      <c r="E1403">
        <v>1233.71589915</v>
      </c>
      <c r="F1403">
        <v>1410.05</v>
      </c>
      <c r="G1403">
        <v>50.041229364657198</v>
      </c>
      <c r="H1403">
        <v>1.1045998649748801</v>
      </c>
      <c r="I1403">
        <v>70.641451445405707</v>
      </c>
      <c r="J1403">
        <v>-2.4058700875371102</v>
      </c>
      <c r="K1403">
        <v>1297.7636392965201</v>
      </c>
      <c r="L1403">
        <v>996.01919794858497</v>
      </c>
      <c r="M1403">
        <v>52.761894396636698</v>
      </c>
      <c r="N1403">
        <v>0.55408578571342304</v>
      </c>
      <c r="O1403">
        <v>9.9251799581575106</v>
      </c>
      <c r="P1403">
        <v>113.64393939393899</v>
      </c>
      <c r="Q1403">
        <v>9.1798774457897997E-2</v>
      </c>
    </row>
    <row r="1404" spans="1:17" hidden="1" x14ac:dyDescent="0.3">
      <c r="A1404" t="s">
        <v>2977</v>
      </c>
      <c r="B1404" t="s">
        <v>2978</v>
      </c>
      <c r="C1404" t="s">
        <v>3185</v>
      </c>
      <c r="D1404" t="s">
        <v>21</v>
      </c>
      <c r="E1404">
        <v>1217.5519200000001</v>
      </c>
      <c r="F1404">
        <v>1034.5</v>
      </c>
      <c r="G1404">
        <v>-27.2515658648569</v>
      </c>
      <c r="H1404">
        <v>-3.5112568760342699</v>
      </c>
      <c r="I1404">
        <v>-29.010487191707899</v>
      </c>
      <c r="J1404">
        <v>-1.73062953631187</v>
      </c>
      <c r="K1404">
        <v>1060.80286718099</v>
      </c>
      <c r="L1404">
        <v>1086.2583667935701</v>
      </c>
      <c r="M1404">
        <v>45.710402699235999</v>
      </c>
      <c r="N1404">
        <v>0.67455725572776204</v>
      </c>
      <c r="O1404">
        <v>41.846302561623901</v>
      </c>
      <c r="P1404">
        <v>8.2622573387054707</v>
      </c>
      <c r="Q1404">
        <v>9.7830356445948993E-2</v>
      </c>
    </row>
    <row r="1405" spans="1:17" hidden="1" x14ac:dyDescent="0.3">
      <c r="A1405" t="s">
        <v>2979</v>
      </c>
      <c r="B1405" t="s">
        <v>2980</v>
      </c>
      <c r="C1405" t="s">
        <v>3185</v>
      </c>
      <c r="D1405" t="s">
        <v>765</v>
      </c>
      <c r="E1405">
        <v>1215.3995500000001</v>
      </c>
      <c r="F1405">
        <v>229.69</v>
      </c>
      <c r="G1405">
        <v>-55.371350449848997</v>
      </c>
      <c r="H1405">
        <v>-4.3916468224755603</v>
      </c>
      <c r="I1405">
        <v>-57.094258620625602</v>
      </c>
      <c r="J1405">
        <v>-2.6151455906044001E-2</v>
      </c>
      <c r="K1405">
        <v>244.46116643841501</v>
      </c>
      <c r="M1405">
        <v>49.561720066343099</v>
      </c>
      <c r="N1405">
        <v>1.2617811324799999</v>
      </c>
      <c r="O1405">
        <v>102.882145500457</v>
      </c>
      <c r="P1405">
        <v>8.3494504457757301</v>
      </c>
    </row>
    <row r="1406" spans="1:17" hidden="1" x14ac:dyDescent="0.3">
      <c r="A1406" t="s">
        <v>2981</v>
      </c>
      <c r="B1406" t="s">
        <v>2982</v>
      </c>
      <c r="C1406" t="s">
        <v>3185</v>
      </c>
      <c r="D1406" t="s">
        <v>467</v>
      </c>
      <c r="E1406">
        <v>1212.5564133299999</v>
      </c>
      <c r="F1406">
        <v>149.74</v>
      </c>
      <c r="G1406">
        <v>-30.3035562959695</v>
      </c>
      <c r="H1406">
        <v>3.4275199892301602</v>
      </c>
      <c r="I1406">
        <v>-29.077055831831</v>
      </c>
      <c r="J1406">
        <v>3.3297751791319898</v>
      </c>
      <c r="K1406">
        <v>142.36362146940701</v>
      </c>
      <c r="L1406">
        <v>156.11341337458799</v>
      </c>
      <c r="M1406">
        <v>67.9237288574259</v>
      </c>
      <c r="N1406">
        <v>1.4502777034990699</v>
      </c>
      <c r="O1406">
        <v>49.692800854814998</v>
      </c>
      <c r="P1406">
        <v>13.353520060560101</v>
      </c>
      <c r="Q1406">
        <v>3.1289191934818002E-2</v>
      </c>
    </row>
    <row r="1407" spans="1:17" hidden="1" x14ac:dyDescent="0.3">
      <c r="A1407" t="s">
        <v>2983</v>
      </c>
      <c r="B1407" t="s">
        <v>2984</v>
      </c>
      <c r="C1407" t="s">
        <v>3185</v>
      </c>
      <c r="D1407" t="s">
        <v>206</v>
      </c>
      <c r="E1407">
        <v>1204.7673373749999</v>
      </c>
      <c r="F1407">
        <v>669</v>
      </c>
      <c r="G1407">
        <v>-14.773661655845199</v>
      </c>
      <c r="H1407">
        <v>-1.15201910136066</v>
      </c>
      <c r="I1407">
        <v>11.5062157602746</v>
      </c>
      <c r="J1407">
        <v>0.37050532753787402</v>
      </c>
      <c r="K1407">
        <v>669.35320463078006</v>
      </c>
      <c r="L1407">
        <v>627.94065914323596</v>
      </c>
      <c r="M1407">
        <v>52.672960853212402</v>
      </c>
      <c r="N1407">
        <v>0.51792903414562996</v>
      </c>
      <c r="O1407">
        <v>13.602391629297401</v>
      </c>
      <c r="P1407">
        <v>36.5027545398898</v>
      </c>
      <c r="Q1407">
        <v>5.7953466024936999E-2</v>
      </c>
    </row>
    <row r="1408" spans="1:17" hidden="1" x14ac:dyDescent="0.3">
      <c r="A1408" t="s">
        <v>2985</v>
      </c>
      <c r="B1408" t="s">
        <v>2986</v>
      </c>
      <c r="C1408" t="s">
        <v>3185</v>
      </c>
      <c r="E1408">
        <v>1197.4803879999999</v>
      </c>
      <c r="F1408">
        <v>2.4</v>
      </c>
      <c r="G1408">
        <v>362.83988171243902</v>
      </c>
      <c r="H1408">
        <v>-5.5701690711663598</v>
      </c>
      <c r="I1408">
        <v>-53.7198892573983</v>
      </c>
      <c r="J1408">
        <v>-20.008249558304801</v>
      </c>
      <c r="K1408">
        <v>2.5311520857784102</v>
      </c>
      <c r="L1408">
        <v>2.4788965759446899</v>
      </c>
      <c r="M1408">
        <v>39.664458170904098</v>
      </c>
      <c r="N1408">
        <v>1.24541818249678</v>
      </c>
      <c r="O1408">
        <v>72.0833333333333</v>
      </c>
      <c r="P1408">
        <v>418.918918918918</v>
      </c>
    </row>
    <row r="1409" spans="1:17" hidden="1" x14ac:dyDescent="0.3">
      <c r="A1409" t="s">
        <v>2987</v>
      </c>
      <c r="B1409" t="s">
        <v>2988</v>
      </c>
      <c r="C1409" t="s">
        <v>3185</v>
      </c>
      <c r="D1409" t="s">
        <v>1007</v>
      </c>
      <c r="E1409">
        <v>1193.63151915</v>
      </c>
      <c r="F1409">
        <v>872.95</v>
      </c>
      <c r="G1409">
        <v>-1.68473128033118</v>
      </c>
      <c r="H1409">
        <v>11.561152709897399</v>
      </c>
      <c r="I1409">
        <v>41.591887277987901</v>
      </c>
      <c r="J1409">
        <v>-0.38121317056812098</v>
      </c>
      <c r="K1409">
        <v>809.31740979946198</v>
      </c>
      <c r="L1409">
        <v>701.38636551684601</v>
      </c>
      <c r="M1409">
        <v>47.195703321841499</v>
      </c>
      <c r="N1409">
        <v>0.62770314189556797</v>
      </c>
      <c r="O1409">
        <v>13.294003092960599</v>
      </c>
      <c r="P1409">
        <v>67.231800766283499</v>
      </c>
      <c r="Q1409">
        <v>0.11092976343062</v>
      </c>
    </row>
    <row r="1410" spans="1:17" hidden="1" x14ac:dyDescent="0.3">
      <c r="A1410" t="s">
        <v>2989</v>
      </c>
      <c r="B1410" t="s">
        <v>2990</v>
      </c>
      <c r="C1410" t="s">
        <v>3185</v>
      </c>
      <c r="D1410" t="s">
        <v>1218</v>
      </c>
      <c r="E1410">
        <v>1193.1931125000001</v>
      </c>
      <c r="F1410">
        <v>180.8</v>
      </c>
      <c r="G1410">
        <v>299.30201703545799</v>
      </c>
      <c r="H1410">
        <v>-8.8968580869013092</v>
      </c>
      <c r="I1410">
        <v>-21.179882693039499</v>
      </c>
      <c r="J1410">
        <v>-3.5453762733977001</v>
      </c>
      <c r="K1410">
        <v>190.30526179165099</v>
      </c>
      <c r="L1410">
        <v>160.25562882811599</v>
      </c>
      <c r="M1410">
        <v>31.981166896124702</v>
      </c>
      <c r="N1410">
        <v>0.28625802105957399</v>
      </c>
      <c r="O1410">
        <v>37.112831858406999</v>
      </c>
      <c r="P1410">
        <v>325.01175364362899</v>
      </c>
      <c r="Q1410">
        <v>0.176880224593957</v>
      </c>
    </row>
    <row r="1411" spans="1:17" hidden="1" x14ac:dyDescent="0.3">
      <c r="A1411" t="s">
        <v>2991</v>
      </c>
      <c r="B1411" t="s">
        <v>2992</v>
      </c>
      <c r="C1411" t="s">
        <v>3185</v>
      </c>
      <c r="D1411" t="s">
        <v>372</v>
      </c>
      <c r="E1411">
        <v>1192.1996597499999</v>
      </c>
      <c r="F1411">
        <v>232.88</v>
      </c>
      <c r="G1411">
        <v>-12.7708423307703</v>
      </c>
      <c r="H1411">
        <v>-14.281031929191601</v>
      </c>
      <c r="I1411">
        <v>-0.79288016425503205</v>
      </c>
      <c r="J1411">
        <v>-2.7012565856772501</v>
      </c>
      <c r="K1411">
        <v>230.65397583225101</v>
      </c>
      <c r="L1411">
        <v>221.42546969514299</v>
      </c>
      <c r="M1411">
        <v>44.001741482653401</v>
      </c>
      <c r="N1411">
        <v>0.94840854419243603</v>
      </c>
      <c r="O1411">
        <v>15.918069391961501</v>
      </c>
      <c r="P1411">
        <v>27.013907826561201</v>
      </c>
      <c r="Q1411">
        <v>5.9855554791930998E-2</v>
      </c>
    </row>
    <row r="1412" spans="1:17" hidden="1" x14ac:dyDescent="0.3">
      <c r="A1412" t="s">
        <v>2993</v>
      </c>
      <c r="B1412" t="s">
        <v>2994</v>
      </c>
      <c r="C1412" t="s">
        <v>3185</v>
      </c>
      <c r="D1412" t="s">
        <v>282</v>
      </c>
      <c r="E1412">
        <v>1191.79361778</v>
      </c>
      <c r="F1412">
        <v>432.2</v>
      </c>
      <c r="G1412">
        <v>-40.320029999458001</v>
      </c>
      <c r="H1412">
        <v>4.5490939962540899</v>
      </c>
      <c r="I1412">
        <v>-9.9592887907435106</v>
      </c>
      <c r="J1412">
        <v>5.1068523815558802</v>
      </c>
      <c r="K1412">
        <v>406.74717125864998</v>
      </c>
      <c r="L1412">
        <v>430.29272184301198</v>
      </c>
      <c r="M1412">
        <v>68.063681145567998</v>
      </c>
      <c r="N1412">
        <v>1.5980119112810001</v>
      </c>
      <c r="O1412">
        <v>19.608977325312299</v>
      </c>
      <c r="P1412">
        <v>17.413746264601901</v>
      </c>
      <c r="Q1412">
        <v>-0.132758598231176</v>
      </c>
    </row>
    <row r="1413" spans="1:17" hidden="1" x14ac:dyDescent="0.3">
      <c r="A1413" t="s">
        <v>2995</v>
      </c>
      <c r="B1413" t="s">
        <v>2996</v>
      </c>
      <c r="C1413" t="s">
        <v>3185</v>
      </c>
      <c r="D1413" t="s">
        <v>282</v>
      </c>
      <c r="E1413">
        <v>1185.2189542399999</v>
      </c>
      <c r="F1413">
        <v>96.65</v>
      </c>
      <c r="G1413">
        <v>16.7368367153368</v>
      </c>
      <c r="H1413">
        <v>17.336291321327501</v>
      </c>
      <c r="I1413">
        <v>7.5341787429535199</v>
      </c>
      <c r="J1413">
        <v>-9.1463447964001308</v>
      </c>
      <c r="K1413">
        <v>90.269334728360207</v>
      </c>
      <c r="L1413">
        <v>87.430241552534298</v>
      </c>
      <c r="M1413">
        <v>63.710827224233498</v>
      </c>
      <c r="N1413">
        <v>1.0270686306218599</v>
      </c>
      <c r="O1413">
        <v>21.0553543714433</v>
      </c>
      <c r="P1413">
        <v>45.294648226097401</v>
      </c>
      <c r="Q1413">
        <v>0.16170094268483901</v>
      </c>
    </row>
    <row r="1414" spans="1:17" hidden="1" x14ac:dyDescent="0.3">
      <c r="A1414" t="s">
        <v>2997</v>
      </c>
      <c r="B1414" t="s">
        <v>2998</v>
      </c>
      <c r="C1414" t="s">
        <v>3185</v>
      </c>
      <c r="D1414" t="s">
        <v>54</v>
      </c>
      <c r="E1414">
        <v>1175.5760047399999</v>
      </c>
      <c r="F1414">
        <v>48.88</v>
      </c>
      <c r="G1414">
        <v>65.227763391829001</v>
      </c>
      <c r="H1414">
        <v>66.540642728361306</v>
      </c>
      <c r="I1414">
        <v>40.410439013057299</v>
      </c>
      <c r="J1414">
        <v>1.6597563059709499</v>
      </c>
      <c r="K1414">
        <v>38.718759319452801</v>
      </c>
      <c r="L1414">
        <v>33.3559769786755</v>
      </c>
      <c r="M1414">
        <v>78.345400367281997</v>
      </c>
      <c r="N1414">
        <v>2.9728977917373398</v>
      </c>
      <c r="O1414">
        <v>15.589198036006501</v>
      </c>
      <c r="P1414">
        <v>127.348837209302</v>
      </c>
      <c r="Q1414">
        <v>5.3507648969706001E-2</v>
      </c>
    </row>
    <row r="1415" spans="1:17" hidden="1" x14ac:dyDescent="0.3">
      <c r="A1415" t="s">
        <v>2999</v>
      </c>
      <c r="B1415" t="s">
        <v>3000</v>
      </c>
      <c r="C1415" t="s">
        <v>3185</v>
      </c>
      <c r="E1415">
        <v>1175.0190075</v>
      </c>
      <c r="F1415">
        <v>207.75</v>
      </c>
      <c r="G1415">
        <v>550.52834755830202</v>
      </c>
      <c r="H1415">
        <v>6.7563413187700601</v>
      </c>
      <c r="I1415">
        <v>53.506880723230303</v>
      </c>
      <c r="J1415">
        <v>32.479080185122399</v>
      </c>
      <c r="K1415">
        <v>221.33252572665899</v>
      </c>
      <c r="L1415">
        <v>178.83563964862799</v>
      </c>
      <c r="M1415">
        <v>68.181948980025496</v>
      </c>
      <c r="N1415">
        <v>0.38996888352140102</v>
      </c>
      <c r="O1415">
        <v>97.545126353790593</v>
      </c>
      <c r="P1415">
        <v>611.82085168869298</v>
      </c>
      <c r="Q1415">
        <v>0.160824525951827</v>
      </c>
    </row>
    <row r="1416" spans="1:17" hidden="1" x14ac:dyDescent="0.3">
      <c r="A1416" t="s">
        <v>3001</v>
      </c>
      <c r="B1416" t="s">
        <v>3002</v>
      </c>
      <c r="C1416" t="s">
        <v>3185</v>
      </c>
      <c r="D1416" t="s">
        <v>467</v>
      </c>
      <c r="E1416">
        <v>1174.8140372400001</v>
      </c>
      <c r="F1416">
        <v>269.27</v>
      </c>
      <c r="G1416">
        <v>44.016074926654099</v>
      </c>
      <c r="H1416">
        <v>51.365593934525897</v>
      </c>
      <c r="I1416">
        <v>65.763497943635898</v>
      </c>
      <c r="J1416">
        <v>9.1120556854604402</v>
      </c>
      <c r="K1416">
        <v>205.856720690765</v>
      </c>
      <c r="L1416">
        <v>177.115634115018</v>
      </c>
      <c r="M1416">
        <v>90.697195417815706</v>
      </c>
      <c r="N1416">
        <v>0.79619659695984502</v>
      </c>
      <c r="O1416">
        <v>6.7330189029598504</v>
      </c>
      <c r="P1416">
        <v>92.335714285714204</v>
      </c>
      <c r="Q1416">
        <v>-7.0344561821350004E-3</v>
      </c>
    </row>
    <row r="1417" spans="1:17" hidden="1" x14ac:dyDescent="0.3">
      <c r="A1417" t="s">
        <v>3003</v>
      </c>
      <c r="B1417" t="s">
        <v>3004</v>
      </c>
      <c r="C1417" t="s">
        <v>3185</v>
      </c>
      <c r="D1417" t="s">
        <v>135</v>
      </c>
      <c r="E1417">
        <v>1171.2169464000001</v>
      </c>
      <c r="F1417">
        <v>906.5</v>
      </c>
      <c r="G1417">
        <v>26.604805944126799</v>
      </c>
      <c r="H1417">
        <v>-4.1430562011203103</v>
      </c>
      <c r="I1417">
        <v>-15.774154132119699</v>
      </c>
      <c r="J1417">
        <v>-5.5410974692015698</v>
      </c>
      <c r="K1417">
        <v>918.79713059683399</v>
      </c>
      <c r="L1417">
        <v>857.332183278858</v>
      </c>
      <c r="M1417">
        <v>64.885496776591594</v>
      </c>
      <c r="N1417">
        <v>0.47948625720938398</v>
      </c>
      <c r="O1417">
        <v>24.103695532266901</v>
      </c>
      <c r="P1417">
        <v>61.874999999999901</v>
      </c>
    </row>
    <row r="1418" spans="1:17" hidden="1" x14ac:dyDescent="0.3">
      <c r="A1418" t="s">
        <v>3005</v>
      </c>
      <c r="B1418" t="s">
        <v>3006</v>
      </c>
      <c r="C1418" t="s">
        <v>3185</v>
      </c>
      <c r="D1418" t="s">
        <v>127</v>
      </c>
      <c r="E1418">
        <v>1169.2091267999999</v>
      </c>
      <c r="F1418">
        <v>132.11000000000001</v>
      </c>
      <c r="G1418">
        <v>-21.604141651512101</v>
      </c>
      <c r="H1418">
        <v>-7.7821713828128196</v>
      </c>
      <c r="I1418">
        <v>-14.7180159404565</v>
      </c>
      <c r="J1418">
        <v>-6.0063658397426396</v>
      </c>
      <c r="K1418">
        <v>143.357116993994</v>
      </c>
      <c r="L1418">
        <v>144.499839565467</v>
      </c>
      <c r="M1418">
        <v>26.228229684791099</v>
      </c>
      <c r="N1418">
        <v>1.1686775243038201</v>
      </c>
      <c r="O1418">
        <v>47.074407690560797</v>
      </c>
      <c r="P1418">
        <v>13.399141630901299</v>
      </c>
      <c r="Q1418">
        <v>4.0593084878258003E-2</v>
      </c>
    </row>
    <row r="1419" spans="1:17" hidden="1" x14ac:dyDescent="0.3">
      <c r="A1419" t="s">
        <v>3007</v>
      </c>
      <c r="B1419" t="s">
        <v>3008</v>
      </c>
      <c r="C1419" t="s">
        <v>3185</v>
      </c>
      <c r="D1419" t="s">
        <v>261</v>
      </c>
      <c r="E1419">
        <v>1162.8536458399999</v>
      </c>
      <c r="F1419">
        <v>992.5</v>
      </c>
      <c r="G1419">
        <v>6.9774291672301398</v>
      </c>
      <c r="H1419">
        <v>-3.7434014351891798</v>
      </c>
      <c r="I1419">
        <v>-8.8468572824043008</v>
      </c>
      <c r="J1419">
        <v>-2.98821557840966</v>
      </c>
      <c r="K1419">
        <v>980.48099963338996</v>
      </c>
      <c r="L1419">
        <v>913.77659071681796</v>
      </c>
      <c r="M1419">
        <v>51.867378812073198</v>
      </c>
      <c r="N1419">
        <v>0.72646400462127203</v>
      </c>
      <c r="O1419">
        <v>11.3400503778337</v>
      </c>
      <c r="P1419">
        <v>52.927580893682503</v>
      </c>
      <c r="Q1419">
        <v>6.8367075488222004E-2</v>
      </c>
    </row>
    <row r="1420" spans="1:17" hidden="1" x14ac:dyDescent="0.3">
      <c r="A1420" t="s">
        <v>3009</v>
      </c>
      <c r="B1420" t="s">
        <v>3010</v>
      </c>
      <c r="C1420" t="s">
        <v>3185</v>
      </c>
      <c r="D1420" t="s">
        <v>620</v>
      </c>
      <c r="E1420">
        <v>1161.4000000000001</v>
      </c>
      <c r="F1420">
        <v>116.69</v>
      </c>
      <c r="G1420">
        <v>-40.875131010206502</v>
      </c>
      <c r="H1420">
        <v>-4.7923433825202197</v>
      </c>
      <c r="I1420">
        <v>-8.9348883812812598</v>
      </c>
      <c r="J1420">
        <v>-2.9598220688511101</v>
      </c>
      <c r="K1420">
        <v>120.75306094349899</v>
      </c>
      <c r="L1420">
        <v>122.40573900542</v>
      </c>
      <c r="M1420">
        <v>39.017620854583598</v>
      </c>
      <c r="N1420">
        <v>0.66091494951901197</v>
      </c>
      <c r="O1420">
        <v>32.830576741794502</v>
      </c>
      <c r="P1420">
        <v>16.340977068793599</v>
      </c>
      <c r="Q1420">
        <v>4.0712306794969998E-3</v>
      </c>
    </row>
    <row r="1421" spans="1:17" hidden="1" x14ac:dyDescent="0.3">
      <c r="A1421" t="s">
        <v>3011</v>
      </c>
      <c r="B1421" t="s">
        <v>3012</v>
      </c>
      <c r="C1421" t="s">
        <v>3185</v>
      </c>
      <c r="D1421" t="s">
        <v>138</v>
      </c>
      <c r="E1421">
        <v>1159.87127179</v>
      </c>
      <c r="F1421">
        <v>921.65</v>
      </c>
      <c r="G1421">
        <v>140.278719380285</v>
      </c>
      <c r="H1421">
        <v>-3.79557909657639</v>
      </c>
      <c r="I1421">
        <v>35.572186803354597</v>
      </c>
      <c r="J1421">
        <v>-3.7408759138101302</v>
      </c>
      <c r="K1421">
        <v>972.69182130298202</v>
      </c>
      <c r="L1421">
        <v>761.24887714656097</v>
      </c>
      <c r="M1421">
        <v>40.098431398996397</v>
      </c>
      <c r="N1421">
        <v>0.34089347079037802</v>
      </c>
      <c r="O1421">
        <v>56.512775999565903</v>
      </c>
      <c r="P1421">
        <v>193.98724082934601</v>
      </c>
    </row>
    <row r="1422" spans="1:17" hidden="1" x14ac:dyDescent="0.3">
      <c r="A1422" t="s">
        <v>3013</v>
      </c>
      <c r="B1422" t="s">
        <v>3014</v>
      </c>
      <c r="C1422" t="s">
        <v>3185</v>
      </c>
      <c r="D1422" t="s">
        <v>467</v>
      </c>
      <c r="E1422">
        <v>1156.9419848909999</v>
      </c>
      <c r="F1422">
        <v>156.49</v>
      </c>
      <c r="G1422">
        <v>-26.884349806781501</v>
      </c>
      <c r="H1422">
        <v>-1.60866878767407</v>
      </c>
      <c r="I1422">
        <v>-27.711497649006699</v>
      </c>
      <c r="J1422">
        <v>-4.0919758812250802</v>
      </c>
      <c r="K1422">
        <v>162.61777562074499</v>
      </c>
      <c r="L1422">
        <v>162.95152002559499</v>
      </c>
      <c r="M1422">
        <v>43.3712783013776</v>
      </c>
      <c r="N1422">
        <v>0.65393004399745502</v>
      </c>
      <c r="O1422">
        <v>38.698958399897698</v>
      </c>
      <c r="P1422">
        <v>23.269003544702599</v>
      </c>
      <c r="Q1422">
        <v>5.8758576544075999E-2</v>
      </c>
    </row>
    <row r="1423" spans="1:17" hidden="1" x14ac:dyDescent="0.3">
      <c r="A1423" t="s">
        <v>3015</v>
      </c>
      <c r="B1423" t="s">
        <v>3016</v>
      </c>
      <c r="C1423" t="s">
        <v>3185</v>
      </c>
      <c r="D1423" t="s">
        <v>21</v>
      </c>
      <c r="E1423">
        <v>1156.747610615</v>
      </c>
      <c r="F1423">
        <v>695.85</v>
      </c>
      <c r="G1423">
        <v>221.26109360873201</v>
      </c>
      <c r="H1423">
        <v>-4.2807558699884503</v>
      </c>
      <c r="I1423">
        <v>6.4682301540220699</v>
      </c>
      <c r="J1423">
        <v>-1.37552412770711</v>
      </c>
      <c r="K1423">
        <v>657.80813308704398</v>
      </c>
      <c r="L1423">
        <v>530.70329723713405</v>
      </c>
      <c r="M1423">
        <v>47.500575889313801</v>
      </c>
      <c r="N1423">
        <v>0.63606143038807905</v>
      </c>
      <c r="O1423">
        <v>9.9374865272688009</v>
      </c>
      <c r="P1423">
        <v>262.989045383411</v>
      </c>
      <c r="Q1423">
        <v>0.128427253561854</v>
      </c>
    </row>
    <row r="1424" spans="1:17" hidden="1" x14ac:dyDescent="0.3">
      <c r="A1424" t="s">
        <v>3017</v>
      </c>
      <c r="B1424" t="s">
        <v>3018</v>
      </c>
      <c r="C1424" t="s">
        <v>3185</v>
      </c>
      <c r="D1424" t="s">
        <v>464</v>
      </c>
      <c r="E1424">
        <v>1155.87186</v>
      </c>
      <c r="F1424">
        <v>36.840000000000003</v>
      </c>
      <c r="G1424">
        <v>143.19537288088</v>
      </c>
      <c r="H1424">
        <v>9.7465644146687396</v>
      </c>
      <c r="I1424">
        <v>64.011722196840793</v>
      </c>
      <c r="J1424">
        <v>-0.79535080657119095</v>
      </c>
      <c r="K1424">
        <v>31.1584030916184</v>
      </c>
      <c r="L1424">
        <v>26.081707166673699</v>
      </c>
      <c r="M1424">
        <v>77.706760976643494</v>
      </c>
      <c r="N1424">
        <v>2.0881508074525299</v>
      </c>
      <c r="O1424">
        <v>2.8773072747013901</v>
      </c>
      <c r="P1424">
        <v>174.24317617866001</v>
      </c>
      <c r="Q1424">
        <v>0.174062725445321</v>
      </c>
    </row>
    <row r="1425" spans="1:17" hidden="1" x14ac:dyDescent="0.3">
      <c r="A1425" t="s">
        <v>3019</v>
      </c>
      <c r="B1425" t="s">
        <v>3020</v>
      </c>
      <c r="C1425" t="s">
        <v>3185</v>
      </c>
      <c r="D1425" t="s">
        <v>417</v>
      </c>
      <c r="E1425">
        <v>1155.1044632399901</v>
      </c>
      <c r="F1425">
        <v>177.03</v>
      </c>
      <c r="G1425">
        <v>48.104696381519801</v>
      </c>
      <c r="H1425">
        <v>45.544113992119399</v>
      </c>
      <c r="I1425">
        <v>-17.855324661059299</v>
      </c>
      <c r="J1425">
        <v>1.1304547606319799</v>
      </c>
      <c r="K1425">
        <v>161.985659837535</v>
      </c>
      <c r="L1425">
        <v>168.76274791917101</v>
      </c>
      <c r="M1425">
        <v>97.476545380438296</v>
      </c>
      <c r="N1425">
        <v>1.33686392767671</v>
      </c>
      <c r="O1425">
        <v>68.474269897757395</v>
      </c>
      <c r="P1425">
        <v>82.505154639175203</v>
      </c>
      <c r="Q1425">
        <v>3.5808677921494003E-2</v>
      </c>
    </row>
    <row r="1426" spans="1:17" hidden="1" x14ac:dyDescent="0.3">
      <c r="A1426" t="s">
        <v>3021</v>
      </c>
      <c r="B1426" t="s">
        <v>3022</v>
      </c>
      <c r="C1426" t="s">
        <v>3185</v>
      </c>
      <c r="D1426" t="s">
        <v>620</v>
      </c>
      <c r="E1426">
        <v>1153.2627</v>
      </c>
      <c r="F1426">
        <v>120.12</v>
      </c>
      <c r="G1426">
        <v>105.290263391829</v>
      </c>
      <c r="H1426">
        <v>5.40170851361444</v>
      </c>
      <c r="I1426">
        <v>57.327856100691797</v>
      </c>
      <c r="J1426">
        <v>-1.03909034754468</v>
      </c>
      <c r="K1426">
        <v>116.72044884372001</v>
      </c>
      <c r="L1426">
        <v>91.480920055305404</v>
      </c>
      <c r="M1426">
        <v>56.914597142954598</v>
      </c>
      <c r="N1426">
        <v>0.49148537054245001</v>
      </c>
      <c r="O1426">
        <v>13.636363636363599</v>
      </c>
      <c r="P1426">
        <v>177.41339491916801</v>
      </c>
      <c r="Q1426">
        <v>0.117256678889473</v>
      </c>
    </row>
    <row r="1427" spans="1:17" hidden="1" x14ac:dyDescent="0.3">
      <c r="A1427" t="s">
        <v>3023</v>
      </c>
      <c r="B1427" t="s">
        <v>3024</v>
      </c>
      <c r="C1427" t="s">
        <v>3185</v>
      </c>
      <c r="D1427" t="s">
        <v>72</v>
      </c>
      <c r="E1427">
        <v>1149.3</v>
      </c>
      <c r="F1427">
        <v>186.35</v>
      </c>
      <c r="G1427">
        <v>28.681315587355101</v>
      </c>
      <c r="H1427">
        <v>-5.1522471037318196</v>
      </c>
      <c r="I1427">
        <v>23.549842872669</v>
      </c>
      <c r="J1427">
        <v>1.0406310988057501</v>
      </c>
      <c r="K1427">
        <v>188.168358847467</v>
      </c>
      <c r="L1427">
        <v>159.580506663791</v>
      </c>
      <c r="M1427">
        <v>51.977571721149701</v>
      </c>
      <c r="N1427">
        <v>0.164215711503477</v>
      </c>
      <c r="O1427">
        <v>35.2294070297826</v>
      </c>
      <c r="P1427">
        <v>70.963302752293501</v>
      </c>
      <c r="Q1427">
        <v>5.9819223649327E-2</v>
      </c>
    </row>
    <row r="1428" spans="1:17" hidden="1" x14ac:dyDescent="0.3">
      <c r="A1428" t="s">
        <v>3025</v>
      </c>
      <c r="B1428" t="s">
        <v>3026</v>
      </c>
      <c r="C1428" t="s">
        <v>3185</v>
      </c>
      <c r="D1428" t="s">
        <v>383</v>
      </c>
      <c r="E1428">
        <v>1149.2770504799901</v>
      </c>
      <c r="F1428">
        <v>331.15</v>
      </c>
      <c r="G1428">
        <v>30.566808932178201</v>
      </c>
      <c r="H1428">
        <v>-6.3871840577018899</v>
      </c>
      <c r="I1428">
        <v>36.575670295382601</v>
      </c>
      <c r="J1428">
        <v>-3.79684568839957</v>
      </c>
      <c r="K1428">
        <v>333.19687721839801</v>
      </c>
      <c r="L1428">
        <v>276.49540540155698</v>
      </c>
      <c r="M1428">
        <v>35.129423793529497</v>
      </c>
      <c r="N1428">
        <v>0.31883499216325001</v>
      </c>
      <c r="O1428">
        <v>17.665710403140501</v>
      </c>
      <c r="P1428">
        <v>68.139121604468102</v>
      </c>
    </row>
    <row r="1429" spans="1:17" hidden="1" x14ac:dyDescent="0.3">
      <c r="A1429" t="s">
        <v>3027</v>
      </c>
      <c r="B1429" t="s">
        <v>3028</v>
      </c>
      <c r="C1429" t="s">
        <v>3185</v>
      </c>
      <c r="D1429" t="s">
        <v>625</v>
      </c>
      <c r="E1429">
        <v>1149.07275</v>
      </c>
      <c r="F1429">
        <v>464</v>
      </c>
      <c r="G1429">
        <v>-4.1323751513387403</v>
      </c>
      <c r="H1429">
        <v>-10.2657150710601</v>
      </c>
      <c r="I1429">
        <v>8.32668049991854</v>
      </c>
      <c r="J1429">
        <v>-3.2640920892490799</v>
      </c>
      <c r="K1429">
        <v>487.57184550961398</v>
      </c>
      <c r="L1429">
        <v>445.688345029125</v>
      </c>
      <c r="M1429">
        <v>34.069047477620799</v>
      </c>
      <c r="N1429">
        <v>0.22459925782536599</v>
      </c>
      <c r="O1429">
        <v>25.9482758620689</v>
      </c>
      <c r="P1429">
        <v>34.687953555878003</v>
      </c>
    </row>
    <row r="1430" spans="1:17" hidden="1" x14ac:dyDescent="0.3">
      <c r="A1430" t="s">
        <v>3029</v>
      </c>
      <c r="B1430" t="s">
        <v>3030</v>
      </c>
      <c r="C1430" t="s">
        <v>3185</v>
      </c>
      <c r="D1430" t="s">
        <v>21</v>
      </c>
      <c r="E1430">
        <v>1147.3118538000001</v>
      </c>
      <c r="F1430">
        <v>1345.35</v>
      </c>
      <c r="G1430">
        <v>398.79318736843697</v>
      </c>
      <c r="H1430">
        <v>-15.941518036164</v>
      </c>
      <c r="I1430">
        <v>65.921367741612301</v>
      </c>
      <c r="J1430">
        <v>1.2083632455928299</v>
      </c>
      <c r="K1430">
        <v>1411.94711448266</v>
      </c>
      <c r="L1430">
        <v>1087.2672476221101</v>
      </c>
      <c r="M1430">
        <v>58.890732025210703</v>
      </c>
      <c r="N1430">
        <v>0.465997455110985</v>
      </c>
      <c r="O1430">
        <v>38.358048091574702</v>
      </c>
      <c r="P1430">
        <v>469.94280872696402</v>
      </c>
    </row>
    <row r="1431" spans="1:17" hidden="1" x14ac:dyDescent="0.3">
      <c r="A1431" t="s">
        <v>3031</v>
      </c>
      <c r="B1431" t="s">
        <v>3032</v>
      </c>
      <c r="C1431" t="s">
        <v>3185</v>
      </c>
      <c r="D1431" t="s">
        <v>625</v>
      </c>
      <c r="E1431">
        <v>1143.1961103599999</v>
      </c>
      <c r="F1431">
        <v>69.78</v>
      </c>
      <c r="G1431">
        <v>4.5983866411288004</v>
      </c>
      <c r="H1431">
        <v>0.77805259963595796</v>
      </c>
      <c r="I1431">
        <v>16.0304544722492</v>
      </c>
      <c r="J1431">
        <v>-1.5353431543639899</v>
      </c>
      <c r="K1431">
        <v>67.405735112529499</v>
      </c>
      <c r="L1431">
        <v>61.754793040959903</v>
      </c>
      <c r="M1431">
        <v>49.0085520865956</v>
      </c>
      <c r="N1431">
        <v>0.48536256387867699</v>
      </c>
      <c r="O1431">
        <v>10.776726855832599</v>
      </c>
      <c r="P1431">
        <v>56.808988764044898</v>
      </c>
      <c r="Q1431">
        <v>-3.0231622918400002E-4</v>
      </c>
    </row>
    <row r="1432" spans="1:17" hidden="1" x14ac:dyDescent="0.3">
      <c r="A1432" t="s">
        <v>3033</v>
      </c>
      <c r="B1432" t="s">
        <v>3034</v>
      </c>
      <c r="C1432" t="s">
        <v>3185</v>
      </c>
      <c r="D1432" t="s">
        <v>543</v>
      </c>
      <c r="E1432">
        <v>1141.6786466399999</v>
      </c>
      <c r="F1432">
        <v>95.85</v>
      </c>
      <c r="G1432">
        <v>122.396315807674</v>
      </c>
      <c r="H1432">
        <v>0.67106067752607401</v>
      </c>
      <c r="I1432">
        <v>27.334698031511198</v>
      </c>
      <c r="J1432">
        <v>-12.1245423564158</v>
      </c>
      <c r="K1432">
        <v>93.598804083028696</v>
      </c>
      <c r="L1432">
        <v>78.152553928117797</v>
      </c>
      <c r="M1432">
        <v>46.924466023659903</v>
      </c>
      <c r="N1432">
        <v>1.3974894901339501</v>
      </c>
      <c r="O1432">
        <v>23.787167449139201</v>
      </c>
      <c r="P1432">
        <v>154.52323151592299</v>
      </c>
      <c r="Q1432">
        <v>0.106727504474734</v>
      </c>
    </row>
    <row r="1433" spans="1:17" hidden="1" x14ac:dyDescent="0.3">
      <c r="A1433" t="s">
        <v>3035</v>
      </c>
      <c r="B1433" t="s">
        <v>3036</v>
      </c>
      <c r="C1433" t="s">
        <v>3185</v>
      </c>
      <c r="D1433" t="s">
        <v>625</v>
      </c>
      <c r="E1433">
        <v>1140.5718699399999</v>
      </c>
      <c r="F1433">
        <v>2570.5</v>
      </c>
      <c r="G1433">
        <v>25.256376036452298</v>
      </c>
      <c r="H1433">
        <v>7.2438772985681599</v>
      </c>
      <c r="I1433">
        <v>23.687595150086</v>
      </c>
      <c r="J1433">
        <v>-9.0234606195957294</v>
      </c>
      <c r="K1433">
        <v>2501.34879068597</v>
      </c>
      <c r="L1433">
        <v>2144.6060546478798</v>
      </c>
      <c r="M1433">
        <v>39.352487936542303</v>
      </c>
      <c r="N1433">
        <v>0.75663162952460095</v>
      </c>
      <c r="O1433">
        <v>20.5602022952732</v>
      </c>
      <c r="P1433">
        <v>69.6699669966996</v>
      </c>
      <c r="Q1433">
        <v>6.5292143156436999E-2</v>
      </c>
    </row>
    <row r="1434" spans="1:17" hidden="1" x14ac:dyDescent="0.3">
      <c r="A1434" t="s">
        <v>3037</v>
      </c>
      <c r="B1434" t="s">
        <v>3038</v>
      </c>
      <c r="C1434" t="s">
        <v>3185</v>
      </c>
      <c r="D1434" t="s">
        <v>135</v>
      </c>
      <c r="E1434">
        <v>1139.3109252199999</v>
      </c>
      <c r="F1434">
        <v>582.1</v>
      </c>
      <c r="G1434">
        <v>308.04585206544999</v>
      </c>
      <c r="H1434">
        <v>64.189417487624894</v>
      </c>
      <c r="I1434">
        <v>62.726666785549703</v>
      </c>
      <c r="J1434">
        <v>4.3571152926714696</v>
      </c>
      <c r="K1434">
        <v>446.14030224479399</v>
      </c>
      <c r="L1434">
        <v>352.81604869443402</v>
      </c>
      <c r="M1434">
        <v>74.658590512318597</v>
      </c>
      <c r="N1434">
        <v>1.78300954601248</v>
      </c>
      <c r="O1434">
        <v>9.7749527572581894</v>
      </c>
      <c r="P1434">
        <v>406.17391304347802</v>
      </c>
      <c r="Q1434">
        <v>0.27636781911022101</v>
      </c>
    </row>
    <row r="1435" spans="1:17" hidden="1" x14ac:dyDescent="0.3">
      <c r="A1435" t="s">
        <v>3039</v>
      </c>
      <c r="B1435" t="s">
        <v>3040</v>
      </c>
      <c r="C1435" t="s">
        <v>3185</v>
      </c>
      <c r="D1435" t="s">
        <v>383</v>
      </c>
      <c r="E1435">
        <v>1127.9162836319999</v>
      </c>
      <c r="F1435">
        <v>56.08</v>
      </c>
      <c r="G1435">
        <v>-54.812138630926903</v>
      </c>
      <c r="H1435">
        <v>-11.1043815174075</v>
      </c>
      <c r="I1435">
        <v>-20.046126687201099</v>
      </c>
      <c r="J1435">
        <v>-4.2931020722163504</v>
      </c>
      <c r="K1435">
        <v>61.3012570740513</v>
      </c>
      <c r="L1435">
        <v>68.144669184619005</v>
      </c>
      <c r="M1435">
        <v>43.487859280495201</v>
      </c>
      <c r="N1435">
        <v>1.3657100546081</v>
      </c>
      <c r="O1435">
        <v>51.569186875891504</v>
      </c>
      <c r="P1435">
        <v>4.8224299065420402</v>
      </c>
      <c r="Q1435">
        <v>-5.7408834164816999E-2</v>
      </c>
    </row>
    <row r="1436" spans="1:17" hidden="1" x14ac:dyDescent="0.3">
      <c r="A1436" t="s">
        <v>3041</v>
      </c>
      <c r="B1436" t="s">
        <v>3042</v>
      </c>
      <c r="C1436" t="s">
        <v>3185</v>
      </c>
      <c r="D1436" t="s">
        <v>417</v>
      </c>
      <c r="E1436">
        <v>1126.759673064</v>
      </c>
      <c r="F1436">
        <v>45.86</v>
      </c>
      <c r="G1436">
        <v>-15.2037125117853</v>
      </c>
      <c r="H1436">
        <v>-8.4064795121183309</v>
      </c>
      <c r="I1436">
        <v>-14.3562605868389</v>
      </c>
      <c r="J1436">
        <v>-4.1155825873631597</v>
      </c>
      <c r="K1436">
        <v>47.624466187229601</v>
      </c>
      <c r="L1436">
        <v>46.493951099451799</v>
      </c>
      <c r="M1436">
        <v>30.660492240226102</v>
      </c>
      <c r="N1436">
        <v>0.41586751162892499</v>
      </c>
      <c r="O1436">
        <v>31.923244657653701</v>
      </c>
      <c r="P1436">
        <v>33.313953488372</v>
      </c>
    </row>
    <row r="1437" spans="1:17" hidden="1" x14ac:dyDescent="0.3">
      <c r="A1437" t="s">
        <v>3043</v>
      </c>
      <c r="B1437" t="s">
        <v>3044</v>
      </c>
      <c r="C1437" t="s">
        <v>3185</v>
      </c>
      <c r="D1437" t="s">
        <v>135</v>
      </c>
      <c r="E1437">
        <v>1123.3603874999999</v>
      </c>
      <c r="F1437">
        <v>265.3</v>
      </c>
      <c r="G1437">
        <v>29.800228221840801</v>
      </c>
      <c r="H1437">
        <v>-6.7141627214346604</v>
      </c>
      <c r="I1437">
        <v>2.4696279039404598</v>
      </c>
      <c r="J1437">
        <v>-4.0584565976423601</v>
      </c>
      <c r="K1437">
        <v>284.638516930984</v>
      </c>
      <c r="L1437">
        <v>256.94253629509097</v>
      </c>
      <c r="M1437">
        <v>38.131324703595801</v>
      </c>
      <c r="N1437">
        <v>0.28982506656447299</v>
      </c>
      <c r="O1437">
        <v>42.272898605352403</v>
      </c>
      <c r="P1437">
        <v>75.462962962962905</v>
      </c>
    </row>
    <row r="1438" spans="1:17" hidden="1" x14ac:dyDescent="0.3">
      <c r="A1438" t="s">
        <v>3045</v>
      </c>
      <c r="B1438" t="s">
        <v>3046</v>
      </c>
      <c r="C1438" t="s">
        <v>3185</v>
      </c>
      <c r="D1438" t="s">
        <v>417</v>
      </c>
      <c r="E1438">
        <v>1123.319935728</v>
      </c>
      <c r="F1438">
        <v>46.37</v>
      </c>
      <c r="G1438">
        <v>7.7291123126923704</v>
      </c>
      <c r="H1438">
        <v>-3.5644785333657398</v>
      </c>
      <c r="I1438">
        <v>-30.409311454597201</v>
      </c>
      <c r="J1438">
        <v>-6.6628777016970799</v>
      </c>
      <c r="K1438">
        <v>49.594090376488303</v>
      </c>
      <c r="L1438">
        <v>51.258144176001998</v>
      </c>
      <c r="M1438">
        <v>26.669130983146701</v>
      </c>
      <c r="N1438">
        <v>0.86186993888820096</v>
      </c>
      <c r="O1438">
        <v>77.916756523614396</v>
      </c>
      <c r="P1438">
        <v>41.804281345565698</v>
      </c>
    </row>
    <row r="1439" spans="1:17" hidden="1" x14ac:dyDescent="0.3">
      <c r="A1439" t="s">
        <v>3047</v>
      </c>
      <c r="B1439" t="s">
        <v>3048</v>
      </c>
      <c r="C1439" t="s">
        <v>3185</v>
      </c>
      <c r="D1439" t="s">
        <v>514</v>
      </c>
      <c r="E1439">
        <v>1121.66830656</v>
      </c>
      <c r="F1439">
        <v>800.7</v>
      </c>
      <c r="G1439">
        <v>-13.385965828904499</v>
      </c>
      <c r="H1439">
        <v>6.6824873245529099</v>
      </c>
      <c r="I1439">
        <v>-2.9345800165935199</v>
      </c>
      <c r="J1439">
        <v>-3.0485763901446399</v>
      </c>
      <c r="K1439">
        <v>767.359481303243</v>
      </c>
      <c r="M1439">
        <v>59.233582653392197</v>
      </c>
      <c r="N1439">
        <v>1.2234954670012901</v>
      </c>
      <c r="O1439">
        <v>27.632071937054999</v>
      </c>
      <c r="P1439">
        <v>27.510152082172102</v>
      </c>
    </row>
    <row r="1440" spans="1:17" hidden="1" x14ac:dyDescent="0.3">
      <c r="A1440" t="s">
        <v>3049</v>
      </c>
      <c r="B1440" t="s">
        <v>3050</v>
      </c>
      <c r="C1440" t="s">
        <v>3185</v>
      </c>
      <c r="D1440" t="s">
        <v>625</v>
      </c>
      <c r="E1440">
        <v>1119.10635209</v>
      </c>
      <c r="F1440">
        <v>307.3</v>
      </c>
      <c r="G1440">
        <v>-12.794065103485901</v>
      </c>
      <c r="H1440">
        <v>-6.46466693441422</v>
      </c>
      <c r="I1440">
        <v>-4.0386620517411398</v>
      </c>
      <c r="J1440">
        <v>-5.8298382834810596</v>
      </c>
      <c r="K1440">
        <v>317.32577235440999</v>
      </c>
      <c r="L1440">
        <v>299.69373846556198</v>
      </c>
      <c r="M1440">
        <v>40.362571385581099</v>
      </c>
      <c r="N1440">
        <v>0.42690233452776499</v>
      </c>
      <c r="O1440">
        <v>25.1220305890009</v>
      </c>
      <c r="P1440">
        <v>36.577777777777698</v>
      </c>
      <c r="Q1440">
        <v>-2.5449058976152E-2</v>
      </c>
    </row>
    <row r="1441" spans="1:17" hidden="1" x14ac:dyDescent="0.3">
      <c r="A1441" t="s">
        <v>3051</v>
      </c>
      <c r="B1441" t="s">
        <v>3052</v>
      </c>
      <c r="C1441" t="s">
        <v>3185</v>
      </c>
      <c r="D1441" t="s">
        <v>54</v>
      </c>
      <c r="E1441">
        <v>1117.4492820400001</v>
      </c>
      <c r="F1441">
        <v>881.05</v>
      </c>
      <c r="G1441">
        <v>46.673358676509103</v>
      </c>
      <c r="H1441">
        <v>16.713002017170801</v>
      </c>
      <c r="I1441">
        <v>10.722917524723499</v>
      </c>
      <c r="J1441">
        <v>-1.12266754772288</v>
      </c>
      <c r="K1441">
        <v>812.57187435632602</v>
      </c>
      <c r="L1441">
        <v>706.363243402585</v>
      </c>
      <c r="M1441">
        <v>58.313388983904197</v>
      </c>
      <c r="N1441">
        <v>1.2548727444985099</v>
      </c>
      <c r="O1441">
        <v>7.8315646104080301</v>
      </c>
      <c r="P1441">
        <v>91.096410367638995</v>
      </c>
      <c r="Q1441">
        <v>9.3095594732664003E-2</v>
      </c>
    </row>
    <row r="1442" spans="1:17" hidden="1" x14ac:dyDescent="0.3">
      <c r="A1442" t="s">
        <v>3053</v>
      </c>
      <c r="B1442" t="s">
        <v>3054</v>
      </c>
      <c r="C1442" t="s">
        <v>3185</v>
      </c>
      <c r="D1442" t="s">
        <v>3055</v>
      </c>
      <c r="E1442">
        <v>1117.2742699999999</v>
      </c>
      <c r="F1442">
        <v>1971</v>
      </c>
      <c r="G1442">
        <v>3.5232676048762102</v>
      </c>
      <c r="H1442">
        <v>85.195118455873398</v>
      </c>
      <c r="I1442">
        <v>107.84425829350501</v>
      </c>
      <c r="J1442">
        <v>26.1073519454545</v>
      </c>
      <c r="K1442">
        <v>1279.7174404114301</v>
      </c>
      <c r="L1442">
        <v>1091.6297558577101</v>
      </c>
      <c r="M1442">
        <v>79.373632613139605</v>
      </c>
      <c r="N1442">
        <v>2.22338263319083</v>
      </c>
      <c r="O1442">
        <v>3.5514967021816402</v>
      </c>
      <c r="P1442">
        <v>146.06741573033699</v>
      </c>
      <c r="Q1442">
        <v>3.2791247134270002E-3</v>
      </c>
    </row>
    <row r="1443" spans="1:17" hidden="1" x14ac:dyDescent="0.3">
      <c r="A1443" t="s">
        <v>3056</v>
      </c>
      <c r="B1443" t="s">
        <v>3057</v>
      </c>
      <c r="C1443" t="s">
        <v>3185</v>
      </c>
      <c r="D1443" t="s">
        <v>121</v>
      </c>
      <c r="E1443">
        <v>1117.24111776</v>
      </c>
      <c r="F1443">
        <v>375.15</v>
      </c>
      <c r="G1443">
        <v>124.891465796638</v>
      </c>
      <c r="H1443">
        <v>9.6316825230902694</v>
      </c>
      <c r="I1443">
        <v>5.9532808681142901</v>
      </c>
      <c r="J1443">
        <v>-1.7139318312140599</v>
      </c>
      <c r="K1443">
        <v>364.12484827096199</v>
      </c>
      <c r="L1443">
        <v>308.39243900671602</v>
      </c>
      <c r="M1443">
        <v>55.460500260672902</v>
      </c>
      <c r="N1443">
        <v>0.41316519455167799</v>
      </c>
      <c r="O1443">
        <v>12.8615220578435</v>
      </c>
      <c r="P1443">
        <v>175.642909625275</v>
      </c>
      <c r="Q1443">
        <v>0.107246611393141</v>
      </c>
    </row>
    <row r="1444" spans="1:17" hidden="1" x14ac:dyDescent="0.3">
      <c r="A1444" t="s">
        <v>3058</v>
      </c>
      <c r="B1444" t="s">
        <v>3059</v>
      </c>
      <c r="C1444" t="s">
        <v>3185</v>
      </c>
      <c r="D1444" t="s">
        <v>412</v>
      </c>
      <c r="E1444">
        <v>1113.7987344000001</v>
      </c>
      <c r="F1444">
        <v>117.44</v>
      </c>
      <c r="G1444">
        <v>40.990050474866599</v>
      </c>
      <c r="H1444">
        <v>38.789396147212997</v>
      </c>
      <c r="I1444">
        <v>105.70119765192899</v>
      </c>
      <c r="J1444">
        <v>3.6881895773967099</v>
      </c>
      <c r="K1444">
        <v>85.032485844415106</v>
      </c>
      <c r="L1444">
        <v>71.952519899269305</v>
      </c>
      <c r="M1444">
        <v>82.163258574402306</v>
      </c>
      <c r="N1444">
        <v>2.14960501646163</v>
      </c>
      <c r="O1444">
        <v>5.49216621253405</v>
      </c>
      <c r="P1444">
        <v>138.699186991869</v>
      </c>
      <c r="Q1444">
        <v>0.121831578325232</v>
      </c>
    </row>
    <row r="1445" spans="1:17" hidden="1" x14ac:dyDescent="0.3">
      <c r="A1445" t="s">
        <v>3060</v>
      </c>
      <c r="B1445" t="s">
        <v>3061</v>
      </c>
      <c r="C1445" t="s">
        <v>3185</v>
      </c>
      <c r="D1445" t="s">
        <v>98</v>
      </c>
      <c r="E1445">
        <v>1112.3251077499999</v>
      </c>
      <c r="F1445">
        <v>2618.5</v>
      </c>
      <c r="G1445">
        <v>146.243319423402</v>
      </c>
      <c r="H1445">
        <v>-11.8697171089342</v>
      </c>
      <c r="I1445">
        <v>91.778613030983394</v>
      </c>
      <c r="J1445">
        <v>-0.86675547221245497</v>
      </c>
      <c r="K1445">
        <v>2745.4978997928001</v>
      </c>
      <c r="L1445">
        <v>2228.4512605517898</v>
      </c>
      <c r="M1445">
        <v>42.914822704136299</v>
      </c>
      <c r="N1445">
        <v>0.63341530721209804</v>
      </c>
      <c r="O1445">
        <v>35.497422188275699</v>
      </c>
      <c r="P1445">
        <v>193.55381165919201</v>
      </c>
      <c r="Q1445">
        <v>0.12915602690449299</v>
      </c>
    </row>
    <row r="1446" spans="1:17" hidden="1" x14ac:dyDescent="0.3">
      <c r="A1446" t="s">
        <v>3062</v>
      </c>
      <c r="B1446" t="s">
        <v>3063</v>
      </c>
      <c r="C1446" t="s">
        <v>3185</v>
      </c>
      <c r="D1446" t="s">
        <v>543</v>
      </c>
      <c r="E1446">
        <v>1107.395072</v>
      </c>
      <c r="F1446">
        <v>6553.2</v>
      </c>
      <c r="G1446">
        <v>63.963201163174901</v>
      </c>
      <c r="H1446">
        <v>3.1910818513766999</v>
      </c>
      <c r="I1446">
        <v>18.450408462265798</v>
      </c>
      <c r="J1446">
        <v>-0.81596873399472902</v>
      </c>
      <c r="K1446">
        <v>6366.7840662156204</v>
      </c>
      <c r="L1446">
        <v>5375.0347373552704</v>
      </c>
      <c r="M1446">
        <v>52.186250033360899</v>
      </c>
      <c r="N1446">
        <v>0.87645601974632104</v>
      </c>
      <c r="O1446">
        <v>6.4319721662699099</v>
      </c>
      <c r="P1446">
        <v>92.741176470588201</v>
      </c>
      <c r="Q1446">
        <v>0.18782036211567599</v>
      </c>
    </row>
    <row r="1447" spans="1:17" hidden="1" x14ac:dyDescent="0.3">
      <c r="A1447" t="s">
        <v>3064</v>
      </c>
      <c r="B1447" t="s">
        <v>3065</v>
      </c>
      <c r="C1447" t="s">
        <v>3185</v>
      </c>
      <c r="D1447" t="s">
        <v>239</v>
      </c>
      <c r="E1447">
        <v>1107.1302653389901</v>
      </c>
      <c r="F1447">
        <v>21.07</v>
      </c>
      <c r="G1447">
        <v>86.049057361678294</v>
      </c>
      <c r="H1447">
        <v>0.25752794747553098</v>
      </c>
      <c r="I1447">
        <v>-12.976797397801599</v>
      </c>
      <c r="J1447">
        <v>-0.78725243462320105</v>
      </c>
      <c r="K1447">
        <v>21.434389737547701</v>
      </c>
      <c r="L1447">
        <v>19.832464316187998</v>
      </c>
      <c r="M1447">
        <v>39.305988964362697</v>
      </c>
      <c r="N1447">
        <v>0.57574261121096704</v>
      </c>
      <c r="O1447">
        <v>97.674418604651095</v>
      </c>
      <c r="P1447">
        <v>139.43181818181799</v>
      </c>
      <c r="Q1447">
        <v>0.101711682381283</v>
      </c>
    </row>
    <row r="1448" spans="1:17" hidden="1" x14ac:dyDescent="0.3">
      <c r="A1448" t="s">
        <v>3066</v>
      </c>
      <c r="B1448" t="s">
        <v>3067</v>
      </c>
      <c r="C1448" t="s">
        <v>3185</v>
      </c>
      <c r="D1448" t="s">
        <v>2494</v>
      </c>
      <c r="E1448">
        <v>1101.07683</v>
      </c>
      <c r="F1448">
        <v>1932.65</v>
      </c>
      <c r="G1448">
        <v>184.109115588045</v>
      </c>
      <c r="H1448">
        <v>40.159827204915601</v>
      </c>
      <c r="I1448">
        <v>216.38472084721101</v>
      </c>
      <c r="J1448">
        <v>-9.1640005809725196</v>
      </c>
      <c r="K1448">
        <v>1509.03479073375</v>
      </c>
      <c r="L1448">
        <v>1014.64259177185</v>
      </c>
      <c r="M1448">
        <v>50.832182952315897</v>
      </c>
      <c r="N1448">
        <v>1.6131140515347899</v>
      </c>
      <c r="O1448">
        <v>6.6954699505859798</v>
      </c>
      <c r="P1448">
        <v>259.22862453531599</v>
      </c>
    </row>
    <row r="1449" spans="1:17" hidden="1" x14ac:dyDescent="0.3">
      <c r="A1449" t="s">
        <v>3068</v>
      </c>
      <c r="B1449" t="s">
        <v>3069</v>
      </c>
      <c r="C1449" t="s">
        <v>3185</v>
      </c>
      <c r="D1449" t="s">
        <v>206</v>
      </c>
      <c r="E1449">
        <v>1100.1447499999999</v>
      </c>
      <c r="F1449">
        <v>103.17</v>
      </c>
      <c r="G1449">
        <v>-32.914269797593398</v>
      </c>
      <c r="H1449">
        <v>-7.5198646505335196</v>
      </c>
      <c r="I1449">
        <v>-18.972769834590601</v>
      </c>
      <c r="J1449">
        <v>-4.6240623237973599</v>
      </c>
      <c r="K1449">
        <v>107.11788668469499</v>
      </c>
      <c r="L1449">
        <v>109.78553227292301</v>
      </c>
      <c r="M1449">
        <v>21.997222251454801</v>
      </c>
      <c r="N1449">
        <v>0.52787334033820799</v>
      </c>
      <c r="O1449">
        <v>39.575457981971503</v>
      </c>
      <c r="P1449">
        <v>14.3157894736842</v>
      </c>
      <c r="Q1449">
        <v>2.2837686246223E-2</v>
      </c>
    </row>
    <row r="1450" spans="1:17" hidden="1" x14ac:dyDescent="0.3">
      <c r="A1450" t="s">
        <v>3070</v>
      </c>
      <c r="B1450" t="s">
        <v>3071</v>
      </c>
      <c r="C1450" t="s">
        <v>3185</v>
      </c>
      <c r="D1450" t="s">
        <v>338</v>
      </c>
      <c r="E1450">
        <v>1096.614894</v>
      </c>
      <c r="F1450">
        <v>54.9</v>
      </c>
      <c r="G1450">
        <v>442.61324475828798</v>
      </c>
      <c r="H1450">
        <v>63.127092619725801</v>
      </c>
      <c r="I1450">
        <v>188.896773857879</v>
      </c>
      <c r="J1450">
        <v>3.7559857018940401</v>
      </c>
      <c r="K1450">
        <v>36.677553470681602</v>
      </c>
      <c r="L1450">
        <v>28.746979535682101</v>
      </c>
      <c r="M1450">
        <v>82.875035406034101</v>
      </c>
      <c r="N1450">
        <v>1.90185001139128</v>
      </c>
      <c r="O1450">
        <v>0</v>
      </c>
      <c r="P1450">
        <v>522.80204197390799</v>
      </c>
    </row>
    <row r="1451" spans="1:17" hidden="1" x14ac:dyDescent="0.3">
      <c r="A1451" t="s">
        <v>3072</v>
      </c>
      <c r="B1451" t="s">
        <v>3073</v>
      </c>
      <c r="C1451" t="s">
        <v>3185</v>
      </c>
      <c r="D1451" t="s">
        <v>258</v>
      </c>
      <c r="E1451">
        <v>1092.36168</v>
      </c>
      <c r="F1451">
        <v>662.8</v>
      </c>
      <c r="G1451">
        <v>65.216376023256402</v>
      </c>
      <c r="H1451">
        <v>12.119736926855101</v>
      </c>
      <c r="I1451">
        <v>23.6788675250708</v>
      </c>
      <c r="J1451">
        <v>15.511043137828</v>
      </c>
      <c r="K1451">
        <v>503.01219177167002</v>
      </c>
      <c r="L1451">
        <v>464.85286681492403</v>
      </c>
      <c r="M1451">
        <v>80.025256748676298</v>
      </c>
      <c r="N1451">
        <v>3.6949068590290901</v>
      </c>
      <c r="O1451">
        <v>3.9302957151478601</v>
      </c>
      <c r="P1451">
        <v>115.194805194805</v>
      </c>
    </row>
    <row r="1452" spans="1:17" hidden="1" x14ac:dyDescent="0.3">
      <c r="A1452" t="s">
        <v>3074</v>
      </c>
      <c r="B1452" t="s">
        <v>3075</v>
      </c>
      <c r="C1452" t="s">
        <v>3185</v>
      </c>
      <c r="D1452" t="s">
        <v>625</v>
      </c>
      <c r="E1452">
        <v>1089.295617256</v>
      </c>
      <c r="F1452">
        <v>111.03</v>
      </c>
      <c r="G1452">
        <v>16.636417237982901</v>
      </c>
      <c r="H1452">
        <v>4.0760170278499102</v>
      </c>
      <c r="I1452">
        <v>26.723746390840901</v>
      </c>
      <c r="J1452">
        <v>5.5736638175598596</v>
      </c>
      <c r="K1452">
        <v>103.91713781716901</v>
      </c>
      <c r="L1452">
        <v>89.804164655702095</v>
      </c>
      <c r="M1452">
        <v>66.085903665761705</v>
      </c>
      <c r="N1452">
        <v>0.41885566443698202</v>
      </c>
      <c r="O1452">
        <v>10.7808700351256</v>
      </c>
      <c r="P1452">
        <v>62.920029347028603</v>
      </c>
    </row>
    <row r="1453" spans="1:17" hidden="1" x14ac:dyDescent="0.3">
      <c r="A1453" t="s">
        <v>3076</v>
      </c>
      <c r="B1453" t="s">
        <v>3077</v>
      </c>
      <c r="C1453" t="s">
        <v>3185</v>
      </c>
      <c r="D1453" t="s">
        <v>467</v>
      </c>
      <c r="E1453">
        <v>1088.94145172</v>
      </c>
      <c r="F1453">
        <v>302.7</v>
      </c>
      <c r="G1453">
        <v>115.774108625175</v>
      </c>
      <c r="H1453">
        <v>-0.101757801650112</v>
      </c>
      <c r="I1453">
        <v>85.6042902127665</v>
      </c>
      <c r="J1453">
        <v>-3.6387475590318799</v>
      </c>
      <c r="K1453">
        <v>284.55276162741302</v>
      </c>
      <c r="L1453">
        <v>210.16144932132499</v>
      </c>
      <c r="M1453">
        <v>43.279913464299902</v>
      </c>
      <c r="N1453">
        <v>0.29946722458967701</v>
      </c>
      <c r="O1453">
        <v>14.965312190287399</v>
      </c>
      <c r="P1453">
        <v>151.725571725571</v>
      </c>
      <c r="Q1453">
        <v>0.16150127058184699</v>
      </c>
    </row>
    <row r="1454" spans="1:17" hidden="1" x14ac:dyDescent="0.3">
      <c r="A1454" t="s">
        <v>3078</v>
      </c>
      <c r="B1454" t="s">
        <v>3079</v>
      </c>
      <c r="C1454" t="s">
        <v>3185</v>
      </c>
      <c r="D1454" t="s">
        <v>54</v>
      </c>
      <c r="E1454">
        <v>1085.92704</v>
      </c>
      <c r="F1454">
        <v>213.05</v>
      </c>
      <c r="G1454">
        <v>38.427397444217299</v>
      </c>
      <c r="H1454">
        <v>2.50645106851902</v>
      </c>
      <c r="I1454">
        <v>-19.527054457958201</v>
      </c>
      <c r="J1454">
        <v>1.396512346457</v>
      </c>
      <c r="K1454">
        <v>217.78667462093</v>
      </c>
      <c r="L1454">
        <v>204.725343178884</v>
      </c>
      <c r="M1454">
        <v>59.783498688411598</v>
      </c>
      <c r="N1454">
        <v>0.81423901450283498</v>
      </c>
      <c r="O1454">
        <v>24.383947430180701</v>
      </c>
      <c r="P1454">
        <v>71.1244979919678</v>
      </c>
      <c r="Q1454">
        <v>5.2997946770338998E-2</v>
      </c>
    </row>
    <row r="1455" spans="1:17" hidden="1" x14ac:dyDescent="0.3">
      <c r="A1455" t="s">
        <v>3080</v>
      </c>
      <c r="B1455" t="s">
        <v>3081</v>
      </c>
      <c r="C1455" t="s">
        <v>3185</v>
      </c>
      <c r="D1455" t="s">
        <v>258</v>
      </c>
      <c r="E1455">
        <v>1085.6789882999999</v>
      </c>
      <c r="F1455">
        <v>167</v>
      </c>
      <c r="G1455">
        <v>406.50919586982798</v>
      </c>
      <c r="H1455">
        <v>-24.615235116232402</v>
      </c>
      <c r="I1455">
        <v>162.21570803271399</v>
      </c>
      <c r="J1455">
        <v>1.02251999825772</v>
      </c>
      <c r="K1455">
        <v>191.71585071059701</v>
      </c>
      <c r="L1455">
        <v>148.49422675866799</v>
      </c>
      <c r="M1455">
        <v>51.397217025736701</v>
      </c>
      <c r="N1455">
        <v>1.1236578849869101</v>
      </c>
      <c r="O1455">
        <v>85.690554375120698</v>
      </c>
      <c r="P1455">
        <v>537.57728022857702</v>
      </c>
      <c r="Q1455">
        <v>0.19337526383652201</v>
      </c>
    </row>
    <row r="1456" spans="1:17" hidden="1" x14ac:dyDescent="0.3">
      <c r="A1456" t="s">
        <v>3082</v>
      </c>
      <c r="B1456" t="s">
        <v>3083</v>
      </c>
      <c r="C1456" t="s">
        <v>3185</v>
      </c>
      <c r="D1456" t="s">
        <v>3084</v>
      </c>
      <c r="E1456">
        <v>1084.9175448000001</v>
      </c>
      <c r="F1456">
        <v>7</v>
      </c>
      <c r="G1456">
        <v>-40.861251759685999</v>
      </c>
      <c r="H1456">
        <v>48.557733508063599</v>
      </c>
      <c r="I1456">
        <v>-45.9514201027905</v>
      </c>
      <c r="J1456">
        <v>6.0553297195600901</v>
      </c>
      <c r="K1456">
        <v>6.84452269139015</v>
      </c>
      <c r="L1456">
        <v>8.6177123029448595</v>
      </c>
      <c r="M1456">
        <v>93.451697335278695</v>
      </c>
      <c r="N1456">
        <v>0.162443563518755</v>
      </c>
      <c r="O1456">
        <v>142.85714285714201</v>
      </c>
      <c r="P1456">
        <v>54.867256637168097</v>
      </c>
      <c r="Q1456">
        <v>4.2301251769139001E-2</v>
      </c>
    </row>
    <row r="1457" spans="1:17" hidden="1" x14ac:dyDescent="0.3">
      <c r="A1457" t="s">
        <v>3085</v>
      </c>
      <c r="B1457" t="s">
        <v>3086</v>
      </c>
      <c r="C1457" t="s">
        <v>3185</v>
      </c>
      <c r="D1457" t="s">
        <v>282</v>
      </c>
      <c r="E1457">
        <v>1084.504343715</v>
      </c>
      <c r="F1457">
        <v>86.51</v>
      </c>
      <c r="G1457">
        <v>-18.576609673186301</v>
      </c>
      <c r="H1457">
        <v>10.5139166635743</v>
      </c>
      <c r="I1457">
        <v>-8.3238637748462505</v>
      </c>
      <c r="J1457">
        <v>3.8624778737722298</v>
      </c>
      <c r="K1457">
        <v>80.409164833496405</v>
      </c>
      <c r="L1457">
        <v>78.885562995094801</v>
      </c>
      <c r="M1457">
        <v>66.833403976933397</v>
      </c>
      <c r="N1457">
        <v>1.14143700951404</v>
      </c>
      <c r="O1457">
        <v>16.691711940815999</v>
      </c>
      <c r="P1457">
        <v>31.474164133738601</v>
      </c>
      <c r="Q1457">
        <v>-5.439477783386E-2</v>
      </c>
    </row>
    <row r="1458" spans="1:17" hidden="1" x14ac:dyDescent="0.3">
      <c r="A1458" t="s">
        <v>3087</v>
      </c>
      <c r="B1458" t="s">
        <v>1822</v>
      </c>
      <c r="C1458" t="s">
        <v>3185</v>
      </c>
      <c r="D1458" t="s">
        <v>242</v>
      </c>
      <c r="E1458">
        <v>1080.5568000000001</v>
      </c>
      <c r="F1458">
        <v>2589.1</v>
      </c>
      <c r="G1458">
        <v>706.12962082154797</v>
      </c>
      <c r="H1458">
        <v>39.159273603481701</v>
      </c>
      <c r="I1458">
        <v>112.324825049083</v>
      </c>
      <c r="J1458">
        <v>7.9981397580251601</v>
      </c>
      <c r="K1458">
        <v>2044.1077576617499</v>
      </c>
      <c r="L1458">
        <v>1294.0159139623599</v>
      </c>
      <c r="M1458">
        <v>74.847268582536501</v>
      </c>
      <c r="N1458">
        <v>0.64646464646464596</v>
      </c>
      <c r="O1458">
        <v>10.314394963500799</v>
      </c>
      <c r="P1458">
        <v>821.38790035587101</v>
      </c>
    </row>
    <row r="1459" spans="1:17" hidden="1" x14ac:dyDescent="0.3">
      <c r="A1459" t="s">
        <v>3088</v>
      </c>
      <c r="B1459" t="s">
        <v>3089</v>
      </c>
      <c r="C1459" t="s">
        <v>3185</v>
      </c>
      <c r="D1459" t="s">
        <v>258</v>
      </c>
      <c r="E1459">
        <v>1078.68625995</v>
      </c>
      <c r="F1459">
        <v>438.8</v>
      </c>
      <c r="G1459">
        <v>-34.634601697419498</v>
      </c>
      <c r="H1459">
        <v>4.4773582971800998</v>
      </c>
      <c r="I1459">
        <v>-1.69727419130497</v>
      </c>
      <c r="J1459">
        <v>-1.2944746852043301</v>
      </c>
      <c r="K1459">
        <v>436.25680036797303</v>
      </c>
      <c r="L1459">
        <v>434.37035086253701</v>
      </c>
      <c r="M1459">
        <v>54.404771079111903</v>
      </c>
      <c r="N1459">
        <v>0.86061204865598295</v>
      </c>
      <c r="O1459">
        <v>16.590701914311701</v>
      </c>
      <c r="P1459">
        <v>21.332780312456801</v>
      </c>
      <c r="Q1459">
        <v>2.5465383603239999E-3</v>
      </c>
    </row>
    <row r="1460" spans="1:17" hidden="1" x14ac:dyDescent="0.3">
      <c r="A1460" t="s">
        <v>3090</v>
      </c>
      <c r="B1460" t="s">
        <v>3091</v>
      </c>
      <c r="C1460" t="s">
        <v>3185</v>
      </c>
      <c r="D1460" t="s">
        <v>54</v>
      </c>
      <c r="E1460">
        <v>1078.524129915</v>
      </c>
      <c r="F1460">
        <v>409.9</v>
      </c>
      <c r="G1460">
        <v>-30.803508314584398</v>
      </c>
      <c r="H1460">
        <v>8.8823290361051193</v>
      </c>
      <c r="I1460">
        <v>27.738335057968801</v>
      </c>
      <c r="J1460">
        <v>-2.0874700198783001</v>
      </c>
      <c r="K1460">
        <v>384.770895868987</v>
      </c>
      <c r="L1460">
        <v>361.21038294652999</v>
      </c>
      <c r="M1460">
        <v>49.545581244461403</v>
      </c>
      <c r="N1460">
        <v>1.4456745780581799</v>
      </c>
      <c r="O1460">
        <v>10.234203464259499</v>
      </c>
      <c r="P1460">
        <v>49.817251461988199</v>
      </c>
      <c r="Q1460">
        <v>9.0412766393800997E-2</v>
      </c>
    </row>
    <row r="1461" spans="1:17" hidden="1" x14ac:dyDescent="0.3">
      <c r="A1461" t="s">
        <v>3092</v>
      </c>
      <c r="B1461" t="s">
        <v>3093</v>
      </c>
      <c r="C1461" t="s">
        <v>3185</v>
      </c>
      <c r="D1461" t="s">
        <v>438</v>
      </c>
      <c r="E1461">
        <v>1076.8924191999999</v>
      </c>
      <c r="F1461">
        <v>238.81</v>
      </c>
      <c r="G1461">
        <v>104.69064930596301</v>
      </c>
      <c r="H1461">
        <v>-10.5325653789347</v>
      </c>
      <c r="I1461">
        <v>60.855218525673997</v>
      </c>
      <c r="J1461">
        <v>1.2190847918052501</v>
      </c>
      <c r="K1461">
        <v>212.42905820135499</v>
      </c>
      <c r="L1461">
        <v>165.91205402577299</v>
      </c>
      <c r="M1461">
        <v>45.938758201357999</v>
      </c>
      <c r="N1461">
        <v>0.295663633870968</v>
      </c>
      <c r="O1461">
        <v>8.4544198316653496</v>
      </c>
      <c r="P1461">
        <v>170.14705882352899</v>
      </c>
      <c r="Q1461">
        <v>5.9171196752586003E-2</v>
      </c>
    </row>
    <row r="1462" spans="1:17" hidden="1" x14ac:dyDescent="0.3">
      <c r="A1462" t="s">
        <v>3094</v>
      </c>
      <c r="B1462" t="s">
        <v>3095</v>
      </c>
      <c r="C1462" t="s">
        <v>3185</v>
      </c>
      <c r="D1462" t="s">
        <v>211</v>
      </c>
      <c r="E1462">
        <v>1075.9412309750001</v>
      </c>
      <c r="F1462">
        <v>683.9</v>
      </c>
      <c r="G1462">
        <v>8.3488736045116205</v>
      </c>
      <c r="H1462">
        <v>-5.2690057625167297</v>
      </c>
      <c r="I1462">
        <v>39.277859801812703</v>
      </c>
      <c r="J1462">
        <v>-3.2607268497995201</v>
      </c>
      <c r="K1462">
        <v>727.71393755179895</v>
      </c>
      <c r="L1462">
        <v>647.270981446782</v>
      </c>
      <c r="M1462">
        <v>37.579790927449899</v>
      </c>
      <c r="N1462">
        <v>0.29523733852837902</v>
      </c>
      <c r="O1462">
        <v>40.364088317005397</v>
      </c>
      <c r="P1462">
        <v>57.562492800368602</v>
      </c>
      <c r="Q1462">
        <v>0.18228278718636101</v>
      </c>
    </row>
    <row r="1463" spans="1:17" hidden="1" x14ac:dyDescent="0.3">
      <c r="A1463" t="s">
        <v>3096</v>
      </c>
      <c r="B1463" t="s">
        <v>3097</v>
      </c>
      <c r="C1463" t="s">
        <v>3185</v>
      </c>
      <c r="D1463" t="s">
        <v>625</v>
      </c>
      <c r="E1463">
        <v>1071.9449999999999</v>
      </c>
      <c r="F1463">
        <v>28</v>
      </c>
      <c r="G1463">
        <v>-19.472672967396601</v>
      </c>
      <c r="H1463">
        <v>-2.76433774494715</v>
      </c>
      <c r="I1463">
        <v>-7.6219874388682696</v>
      </c>
      <c r="J1463">
        <v>0.94442807216023805</v>
      </c>
      <c r="K1463">
        <v>25.849486942628999</v>
      </c>
      <c r="M1463">
        <v>100</v>
      </c>
      <c r="N1463">
        <v>0</v>
      </c>
      <c r="O1463">
        <v>0</v>
      </c>
      <c r="P1463">
        <v>6.8702290076335801</v>
      </c>
    </row>
    <row r="1464" spans="1:17" hidden="1" x14ac:dyDescent="0.3">
      <c r="A1464" t="s">
        <v>3098</v>
      </c>
      <c r="B1464" t="s">
        <v>3099</v>
      </c>
      <c r="C1464" t="s">
        <v>3185</v>
      </c>
      <c r="D1464" t="s">
        <v>417</v>
      </c>
      <c r="E1464">
        <v>1070.4378931199999</v>
      </c>
      <c r="F1464">
        <v>44.94</v>
      </c>
      <c r="G1464">
        <v>-74.243863955857506</v>
      </c>
      <c r="H1464">
        <v>-12.843048205822599</v>
      </c>
      <c r="I1464">
        <v>-47.383407433829902</v>
      </c>
      <c r="J1464">
        <v>-2.5445157203988602</v>
      </c>
      <c r="K1464">
        <v>49.374923808298902</v>
      </c>
      <c r="L1464">
        <v>59.568485459313102</v>
      </c>
      <c r="M1464">
        <v>36.8542309647531</v>
      </c>
      <c r="N1464">
        <v>0.77329539062754005</v>
      </c>
      <c r="O1464">
        <v>144.77080551846899</v>
      </c>
      <c r="P1464">
        <v>3.4292289988492302</v>
      </c>
      <c r="Q1464">
        <v>8.2767319114934998E-2</v>
      </c>
    </row>
    <row r="1465" spans="1:17" hidden="1" x14ac:dyDescent="0.3">
      <c r="A1465" t="s">
        <v>3100</v>
      </c>
      <c r="B1465" t="s">
        <v>3101</v>
      </c>
      <c r="C1465" t="s">
        <v>3185</v>
      </c>
      <c r="D1465" t="s">
        <v>54</v>
      </c>
      <c r="E1465">
        <v>1067.2301279999999</v>
      </c>
      <c r="F1465">
        <v>383.2</v>
      </c>
      <c r="G1465">
        <v>-35.788347425958001</v>
      </c>
      <c r="H1465">
        <v>-11.186279529834</v>
      </c>
      <c r="I1465">
        <v>10.835759108714001</v>
      </c>
      <c r="J1465">
        <v>0.507623457568119</v>
      </c>
      <c r="K1465">
        <v>377.82792410498399</v>
      </c>
      <c r="L1465">
        <v>354.87531197175701</v>
      </c>
      <c r="M1465">
        <v>47.160834928409002</v>
      </c>
      <c r="N1465">
        <v>0.23956071009827901</v>
      </c>
      <c r="O1465">
        <v>33.977035490605402</v>
      </c>
      <c r="P1465">
        <v>45.537409798708602</v>
      </c>
      <c r="Q1465">
        <v>-1.4442427512710999E-2</v>
      </c>
    </row>
    <row r="1466" spans="1:17" hidden="1" x14ac:dyDescent="0.3">
      <c r="A1466" t="s">
        <v>3102</v>
      </c>
      <c r="B1466" t="s">
        <v>3103</v>
      </c>
      <c r="C1466" t="s">
        <v>3185</v>
      </c>
      <c r="D1466" t="s">
        <v>108</v>
      </c>
      <c r="E1466">
        <v>1066.93902</v>
      </c>
      <c r="F1466">
        <v>431.3</v>
      </c>
      <c r="G1466">
        <v>-11.9252754552887</v>
      </c>
      <c r="H1466">
        <v>-13.527460821561499</v>
      </c>
      <c r="I1466">
        <v>-1.47388964297764</v>
      </c>
      <c r="J1466">
        <v>-3.78735716899924</v>
      </c>
      <c r="M1466">
        <v>40.667152913780498</v>
      </c>
      <c r="O1466">
        <v>36.3204266172038</v>
      </c>
      <c r="P1466">
        <v>19.473684210526301</v>
      </c>
    </row>
    <row r="1467" spans="1:17" hidden="1" x14ac:dyDescent="0.3">
      <c r="A1467" t="s">
        <v>3104</v>
      </c>
      <c r="B1467" t="s">
        <v>3105</v>
      </c>
      <c r="C1467" t="s">
        <v>3185</v>
      </c>
      <c r="D1467" t="s">
        <v>211</v>
      </c>
      <c r="E1467">
        <v>1066.9148325000001</v>
      </c>
      <c r="F1467">
        <v>3429.15</v>
      </c>
      <c r="G1467">
        <v>1391.7475604977601</v>
      </c>
      <c r="H1467">
        <v>48.087675548008598</v>
      </c>
      <c r="I1467">
        <v>847.99414852295399</v>
      </c>
      <c r="J1467">
        <v>8.6112773631661295</v>
      </c>
      <c r="K1467">
        <v>2343.1281386435098</v>
      </c>
      <c r="L1467">
        <v>1240.08998128956</v>
      </c>
      <c r="M1467">
        <v>99.571856071348606</v>
      </c>
      <c r="N1467">
        <v>2.4705368528048202</v>
      </c>
      <c r="O1467">
        <v>0</v>
      </c>
      <c r="P1467">
        <v>1548.6298076922999</v>
      </c>
      <c r="Q1467">
        <v>0.32465686157549001</v>
      </c>
    </row>
    <row r="1468" spans="1:17" hidden="1" x14ac:dyDescent="0.3">
      <c r="A1468" t="s">
        <v>3106</v>
      </c>
      <c r="B1468" t="s">
        <v>3107</v>
      </c>
      <c r="C1468" t="s">
        <v>3185</v>
      </c>
      <c r="D1468" t="s">
        <v>1441</v>
      </c>
      <c r="E1468">
        <v>1062.75947466</v>
      </c>
      <c r="F1468">
        <v>83.02</v>
      </c>
      <c r="G1468">
        <v>7.5486903581212097</v>
      </c>
      <c r="H1468">
        <v>3.2188344011237802</v>
      </c>
      <c r="I1468">
        <v>26.293226356740298</v>
      </c>
      <c r="J1468">
        <v>-5.8886681789156796</v>
      </c>
      <c r="K1468">
        <v>82.694773328033307</v>
      </c>
      <c r="L1468">
        <v>72.307379391282296</v>
      </c>
      <c r="M1468">
        <v>33.745812610330297</v>
      </c>
      <c r="N1468">
        <v>0.57030339660936802</v>
      </c>
      <c r="O1468">
        <v>18.2847506624909</v>
      </c>
      <c r="P1468">
        <v>62.784313725490101</v>
      </c>
      <c r="Q1468">
        <v>-2.7325481259027E-2</v>
      </c>
    </row>
    <row r="1469" spans="1:17" hidden="1" x14ac:dyDescent="0.3">
      <c r="A1469" t="s">
        <v>3108</v>
      </c>
      <c r="B1469" t="s">
        <v>3109</v>
      </c>
      <c r="C1469" t="s">
        <v>3185</v>
      </c>
      <c r="D1469" t="s">
        <v>279</v>
      </c>
      <c r="E1469">
        <v>1055.7411314399999</v>
      </c>
      <c r="F1469">
        <v>248.35</v>
      </c>
      <c r="G1469">
        <v>40.968115740822299</v>
      </c>
      <c r="H1469">
        <v>-23.423601786369002</v>
      </c>
      <c r="I1469">
        <v>3.1445097524118899</v>
      </c>
      <c r="J1469">
        <v>-6.8046455297833903</v>
      </c>
      <c r="K1469">
        <v>275.42743806652499</v>
      </c>
      <c r="L1469">
        <v>243.32390785360499</v>
      </c>
      <c r="M1469">
        <v>32.580270251928397</v>
      </c>
      <c r="N1469">
        <v>0.93353768316836705</v>
      </c>
      <c r="O1469">
        <v>36.098248439701997</v>
      </c>
      <c r="P1469">
        <v>92.072699149265205</v>
      </c>
      <c r="Q1469">
        <v>9.6911932020394997E-2</v>
      </c>
    </row>
    <row r="1470" spans="1:17" hidden="1" x14ac:dyDescent="0.3">
      <c r="A1470" t="s">
        <v>3110</v>
      </c>
      <c r="B1470" t="s">
        <v>3111</v>
      </c>
      <c r="C1470" t="s">
        <v>3185</v>
      </c>
      <c r="E1470">
        <v>1055.5</v>
      </c>
      <c r="F1470">
        <v>430.5</v>
      </c>
      <c r="G1470">
        <v>159.76771697273</v>
      </c>
      <c r="H1470">
        <v>43.163805287807897</v>
      </c>
      <c r="I1470">
        <v>-10.475583362489999</v>
      </c>
      <c r="J1470">
        <v>11.0937366907401</v>
      </c>
      <c r="K1470">
        <v>366.09607608383499</v>
      </c>
      <c r="L1470">
        <v>362.78921514577303</v>
      </c>
      <c r="M1470">
        <v>90.246232273049301</v>
      </c>
      <c r="N1470">
        <v>1.8487372449636601</v>
      </c>
      <c r="O1470">
        <v>119.303135888501</v>
      </c>
      <c r="P1470">
        <v>192.85714285714201</v>
      </c>
    </row>
    <row r="1471" spans="1:17" hidden="1" x14ac:dyDescent="0.3">
      <c r="A1471" t="s">
        <v>3112</v>
      </c>
      <c r="B1471" t="s">
        <v>3113</v>
      </c>
      <c r="C1471" t="s">
        <v>3185</v>
      </c>
      <c r="D1471" t="s">
        <v>261</v>
      </c>
      <c r="E1471">
        <v>1049.636</v>
      </c>
      <c r="F1471">
        <v>1837.8</v>
      </c>
      <c r="G1471">
        <v>9.1449742811745391</v>
      </c>
      <c r="H1471">
        <v>21.773663893908999</v>
      </c>
      <c r="I1471">
        <v>16.375069681882401</v>
      </c>
      <c r="J1471">
        <v>-0.47774762780296698</v>
      </c>
      <c r="K1471">
        <v>1656.46681027195</v>
      </c>
      <c r="L1471">
        <v>1522.8223809830799</v>
      </c>
      <c r="M1471">
        <v>71.942383005793303</v>
      </c>
      <c r="N1471">
        <v>0.82017127711020299</v>
      </c>
      <c r="O1471">
        <v>2.5655675263902502</v>
      </c>
      <c r="P1471">
        <v>45.602915544287697</v>
      </c>
      <c r="Q1471">
        <v>5.1138990043812997E-2</v>
      </c>
    </row>
    <row r="1472" spans="1:17" hidden="1" x14ac:dyDescent="0.3">
      <c r="A1472" t="s">
        <v>3114</v>
      </c>
      <c r="B1472" t="s">
        <v>3115</v>
      </c>
      <c r="C1472" t="s">
        <v>3185</v>
      </c>
      <c r="D1472" t="s">
        <v>261</v>
      </c>
      <c r="E1472">
        <v>1046.4836003099999</v>
      </c>
      <c r="F1472">
        <v>738.2</v>
      </c>
      <c r="G1472">
        <v>117.399105809085</v>
      </c>
      <c r="H1472">
        <v>20.013185007333298</v>
      </c>
      <c r="I1472">
        <v>95.055039517530403</v>
      </c>
      <c r="J1472">
        <v>0.60872071973920705</v>
      </c>
      <c r="K1472">
        <v>723.01514692693297</v>
      </c>
      <c r="L1472">
        <v>567.67974392906797</v>
      </c>
      <c r="M1472">
        <v>55.428553105485101</v>
      </c>
      <c r="N1472">
        <v>0.35451077731744202</v>
      </c>
      <c r="O1472">
        <v>53.075047412625203</v>
      </c>
      <c r="P1472">
        <v>177.884434406173</v>
      </c>
      <c r="Q1472">
        <v>0.19560766590593401</v>
      </c>
    </row>
    <row r="1473" spans="1:17" hidden="1" x14ac:dyDescent="0.3">
      <c r="A1473" t="s">
        <v>3116</v>
      </c>
      <c r="B1473" t="s">
        <v>3117</v>
      </c>
      <c r="C1473" t="s">
        <v>3185</v>
      </c>
      <c r="D1473" t="s">
        <v>261</v>
      </c>
      <c r="E1473">
        <v>1045.7873999999999</v>
      </c>
      <c r="F1473">
        <v>980</v>
      </c>
      <c r="G1473">
        <v>78.627210848042495</v>
      </c>
      <c r="H1473">
        <v>-1.3500836010808901</v>
      </c>
      <c r="I1473">
        <v>42.806165333172402</v>
      </c>
      <c r="J1473">
        <v>6.8053269361226603</v>
      </c>
      <c r="K1473">
        <v>915.74969207593995</v>
      </c>
      <c r="L1473">
        <v>757.14082739051196</v>
      </c>
      <c r="M1473">
        <v>66.086675201803601</v>
      </c>
      <c r="N1473">
        <v>0.98631790744466796</v>
      </c>
      <c r="O1473">
        <v>13.3673469387755</v>
      </c>
      <c r="P1473">
        <v>110.300429184549</v>
      </c>
      <c r="Q1473">
        <v>0.159631672476756</v>
      </c>
    </row>
    <row r="1474" spans="1:17" hidden="1" x14ac:dyDescent="0.3">
      <c r="A1474" t="s">
        <v>3118</v>
      </c>
      <c r="B1474" t="s">
        <v>3119</v>
      </c>
      <c r="C1474" t="s">
        <v>3185</v>
      </c>
      <c r="E1474">
        <v>1041.6621699299999</v>
      </c>
      <c r="F1474">
        <v>428</v>
      </c>
      <c r="G1474">
        <v>72.944243433602097</v>
      </c>
      <c r="H1474">
        <v>56.631518130520803</v>
      </c>
      <c r="I1474">
        <v>83.395629245913099</v>
      </c>
      <c r="J1474">
        <v>-0.45176311850527001</v>
      </c>
      <c r="M1474">
        <v>55.613182717526499</v>
      </c>
      <c r="O1474">
        <v>13.901869158878499</v>
      </c>
      <c r="P1474">
        <v>108.57699805068199</v>
      </c>
    </row>
    <row r="1475" spans="1:17" hidden="1" x14ac:dyDescent="0.3">
      <c r="A1475" t="s">
        <v>3120</v>
      </c>
      <c r="B1475" t="s">
        <v>3121</v>
      </c>
      <c r="C1475" t="s">
        <v>3185</v>
      </c>
      <c r="D1475" t="s">
        <v>291</v>
      </c>
      <c r="E1475">
        <v>1037.7055</v>
      </c>
      <c r="F1475">
        <v>8420</v>
      </c>
      <c r="G1475">
        <v>19.240253923599301</v>
      </c>
      <c r="H1475">
        <v>-1.12117448220676</v>
      </c>
      <c r="I1475">
        <v>-20.416102065867399</v>
      </c>
      <c r="J1475">
        <v>-1.15538699416352</v>
      </c>
      <c r="K1475">
        <v>8101.9995919261601</v>
      </c>
      <c r="L1475">
        <v>8033.2010681625798</v>
      </c>
      <c r="M1475">
        <v>51.571840034459697</v>
      </c>
      <c r="N1475">
        <v>1.0200222511361201</v>
      </c>
      <c r="O1475">
        <v>19.370546318289701</v>
      </c>
      <c r="P1475">
        <v>49.290780141843904</v>
      </c>
      <c r="Q1475">
        <v>0.196674905734881</v>
      </c>
    </row>
    <row r="1476" spans="1:17" hidden="1" x14ac:dyDescent="0.3">
      <c r="A1476" t="s">
        <v>3122</v>
      </c>
      <c r="B1476" t="s">
        <v>3123</v>
      </c>
      <c r="C1476" t="s">
        <v>3185</v>
      </c>
      <c r="D1476" t="s">
        <v>282</v>
      </c>
      <c r="E1476">
        <v>1033.5938332999999</v>
      </c>
      <c r="F1476">
        <v>43.24</v>
      </c>
      <c r="G1476">
        <v>-55.182905748604703</v>
      </c>
      <c r="H1476">
        <v>2.1358899962788298</v>
      </c>
      <c r="I1476">
        <v>-3.4693125331918</v>
      </c>
      <c r="J1476">
        <v>-3.68032225211671</v>
      </c>
      <c r="K1476">
        <v>41.132449627058698</v>
      </c>
      <c r="L1476">
        <v>44.339174573746497</v>
      </c>
      <c r="M1476">
        <v>51.314728376222803</v>
      </c>
      <c r="N1476">
        <v>0.72415215221904194</v>
      </c>
      <c r="O1476">
        <v>46.392229417206202</v>
      </c>
      <c r="P1476">
        <v>31.030303030302999</v>
      </c>
      <c r="Q1476">
        <v>5.7866616091879999E-2</v>
      </c>
    </row>
    <row r="1477" spans="1:17" hidden="1" x14ac:dyDescent="0.3">
      <c r="A1477" t="s">
        <v>3124</v>
      </c>
      <c r="B1477" t="s">
        <v>3125</v>
      </c>
      <c r="C1477" t="s">
        <v>3185</v>
      </c>
      <c r="D1477" t="s">
        <v>261</v>
      </c>
      <c r="E1477">
        <v>1032.3941593290001</v>
      </c>
      <c r="F1477">
        <v>204.34</v>
      </c>
      <c r="G1477">
        <v>54.167023955209302</v>
      </c>
      <c r="H1477">
        <v>4.68324973225244</v>
      </c>
      <c r="I1477">
        <v>62.8157232782142</v>
      </c>
      <c r="J1477">
        <v>5.7253731725554102</v>
      </c>
      <c r="K1477">
        <v>175.57937264276799</v>
      </c>
      <c r="L1477">
        <v>147.680185841026</v>
      </c>
      <c r="M1477">
        <v>82.564542221246697</v>
      </c>
      <c r="N1477">
        <v>0.21736531147705501</v>
      </c>
      <c r="O1477">
        <v>1.96241558187333</v>
      </c>
      <c r="P1477">
        <v>90.793650793650798</v>
      </c>
    </row>
    <row r="1478" spans="1:17" hidden="1" x14ac:dyDescent="0.3">
      <c r="A1478" t="s">
        <v>3126</v>
      </c>
      <c r="B1478" t="s">
        <v>3127</v>
      </c>
      <c r="C1478" t="s">
        <v>3185</v>
      </c>
      <c r="D1478" t="s">
        <v>54</v>
      </c>
      <c r="E1478">
        <v>1030.8626260000001</v>
      </c>
      <c r="F1478">
        <v>1610</v>
      </c>
      <c r="G1478">
        <v>161.431337049756</v>
      </c>
      <c r="H1478">
        <v>-13.6606896616869</v>
      </c>
      <c r="I1478">
        <v>22.9984117631783</v>
      </c>
      <c r="J1478">
        <v>-0.97078727583590396</v>
      </c>
      <c r="K1478">
        <v>1611.74202440248</v>
      </c>
      <c r="L1478">
        <v>1305.6226677797099</v>
      </c>
      <c r="M1478">
        <v>42.935806606838298</v>
      </c>
      <c r="N1478">
        <v>0.73019731187436898</v>
      </c>
      <c r="O1478">
        <v>15.1552795031056</v>
      </c>
      <c r="P1478">
        <v>213.74841664230701</v>
      </c>
      <c r="Q1478">
        <v>0.12806277059955701</v>
      </c>
    </row>
    <row r="1479" spans="1:17" hidden="1" x14ac:dyDescent="0.3">
      <c r="A1479" t="s">
        <v>3128</v>
      </c>
      <c r="B1479" t="s">
        <v>3129</v>
      </c>
      <c r="C1479" t="s">
        <v>3185</v>
      </c>
      <c r="D1479" t="s">
        <v>282</v>
      </c>
      <c r="E1479">
        <v>1029.6684270000001</v>
      </c>
      <c r="F1479">
        <v>97.88</v>
      </c>
      <c r="G1479">
        <v>-44.312647211081497</v>
      </c>
      <c r="H1479">
        <v>-2.4355177747503598</v>
      </c>
      <c r="I1479">
        <v>-2.58424005567338</v>
      </c>
      <c r="J1479">
        <v>-2.4038460023817798</v>
      </c>
      <c r="K1479">
        <v>95.847850122653497</v>
      </c>
      <c r="L1479">
        <v>96.765696246330407</v>
      </c>
      <c r="M1479">
        <v>45.740719600968397</v>
      </c>
      <c r="N1479">
        <v>0.71303572682915595</v>
      </c>
      <c r="O1479">
        <v>35.6252554147936</v>
      </c>
      <c r="P1479">
        <v>31.931527159994602</v>
      </c>
      <c r="Q1479">
        <v>8.5319906444132995E-2</v>
      </c>
    </row>
    <row r="1480" spans="1:17" hidden="1" x14ac:dyDescent="0.3">
      <c r="A1480" t="s">
        <v>3130</v>
      </c>
      <c r="B1480" t="s">
        <v>3131</v>
      </c>
      <c r="C1480" t="s">
        <v>3185</v>
      </c>
      <c r="D1480" t="s">
        <v>166</v>
      </c>
      <c r="E1480">
        <v>1028.1600000000001</v>
      </c>
      <c r="F1480">
        <v>420</v>
      </c>
      <c r="G1480">
        <v>60.336775019736002</v>
      </c>
      <c r="H1480">
        <v>-14.758203259200499</v>
      </c>
      <c r="I1480">
        <v>70.788160832047097</v>
      </c>
      <c r="J1480">
        <v>-9.1910407156023499</v>
      </c>
      <c r="K1480">
        <v>437.73442737281903</v>
      </c>
      <c r="M1480">
        <v>40.195785111588599</v>
      </c>
      <c r="N1480">
        <v>0.44642029183144599</v>
      </c>
      <c r="O1480">
        <v>32.142857142857103</v>
      </c>
      <c r="P1480">
        <v>106.08439646712399</v>
      </c>
    </row>
    <row r="1481" spans="1:17" hidden="1" x14ac:dyDescent="0.3">
      <c r="A1481" t="s">
        <v>3132</v>
      </c>
      <c r="B1481" t="s">
        <v>3133</v>
      </c>
      <c r="C1481" t="s">
        <v>3185</v>
      </c>
      <c r="D1481" t="s">
        <v>21</v>
      </c>
      <c r="E1481">
        <v>1026.8214412499999</v>
      </c>
      <c r="F1481">
        <v>423.9</v>
      </c>
      <c r="G1481">
        <v>189.22339860728201</v>
      </c>
      <c r="H1481">
        <v>-3.74205890972287</v>
      </c>
      <c r="I1481">
        <v>120.307084047152</v>
      </c>
      <c r="J1481">
        <v>5.3157324021673196</v>
      </c>
      <c r="K1481">
        <v>374.88691294100698</v>
      </c>
      <c r="L1481">
        <v>298.41785294376399</v>
      </c>
      <c r="M1481">
        <v>68.656148548267296</v>
      </c>
      <c r="N1481">
        <v>0.21160961249438201</v>
      </c>
      <c r="O1481">
        <v>8.5161594715734896</v>
      </c>
      <c r="P1481">
        <v>219.68325791855199</v>
      </c>
      <c r="Q1481">
        <v>0.125378239136584</v>
      </c>
    </row>
    <row r="1482" spans="1:17" hidden="1" x14ac:dyDescent="0.3">
      <c r="A1482" t="s">
        <v>3134</v>
      </c>
      <c r="B1482" t="s">
        <v>3135</v>
      </c>
      <c r="C1482" t="s">
        <v>3185</v>
      </c>
      <c r="D1482" t="s">
        <v>206</v>
      </c>
      <c r="E1482">
        <v>1025.9770559999999</v>
      </c>
      <c r="F1482">
        <v>951.25</v>
      </c>
      <c r="G1482">
        <v>-44.855507963887</v>
      </c>
      <c r="H1482">
        <v>-8.2781746965261203</v>
      </c>
      <c r="I1482">
        <v>-38.953854746447398</v>
      </c>
      <c r="J1482">
        <v>-5.9631481340493799</v>
      </c>
      <c r="K1482">
        <v>1052.3224762388099</v>
      </c>
      <c r="L1482">
        <v>1125.6338293367701</v>
      </c>
      <c r="M1482">
        <v>28.8418096268738</v>
      </c>
      <c r="N1482">
        <v>0.982646138652015</v>
      </c>
      <c r="O1482">
        <v>60.315374507227297</v>
      </c>
      <c r="P1482">
        <v>1.6238448800812</v>
      </c>
      <c r="Q1482">
        <v>6.2618616578688002E-2</v>
      </c>
    </row>
    <row r="1483" spans="1:17" hidden="1" x14ac:dyDescent="0.3">
      <c r="A1483" t="s">
        <v>3136</v>
      </c>
      <c r="B1483" t="s">
        <v>3137</v>
      </c>
      <c r="C1483" t="s">
        <v>3185</v>
      </c>
      <c r="D1483" t="s">
        <v>1510</v>
      </c>
      <c r="E1483">
        <v>1025.7146554200001</v>
      </c>
      <c r="F1483">
        <v>36.89</v>
      </c>
      <c r="G1483">
        <v>-0.29753195068324301</v>
      </c>
      <c r="H1483">
        <v>0.20547195447466199</v>
      </c>
      <c r="I1483">
        <v>6.9951703309006996</v>
      </c>
      <c r="J1483">
        <v>1.50060979939168</v>
      </c>
      <c r="K1483">
        <v>36.193290684139598</v>
      </c>
      <c r="L1483">
        <v>34.3110077476451</v>
      </c>
      <c r="M1483">
        <v>56.346527476036499</v>
      </c>
      <c r="N1483">
        <v>0.35768563370897799</v>
      </c>
      <c r="O1483">
        <v>23.2041203578205</v>
      </c>
      <c r="P1483">
        <v>36.579044798222803</v>
      </c>
      <c r="Q1483">
        <v>4.5456634964316997E-2</v>
      </c>
    </row>
    <row r="1484" spans="1:17" hidden="1" x14ac:dyDescent="0.3">
      <c r="A1484" t="s">
        <v>3138</v>
      </c>
      <c r="B1484" t="s">
        <v>3139</v>
      </c>
      <c r="C1484" t="s">
        <v>3185</v>
      </c>
      <c r="D1484" t="s">
        <v>625</v>
      </c>
      <c r="E1484">
        <v>1023.57275</v>
      </c>
      <c r="F1484">
        <v>1808.35</v>
      </c>
      <c r="G1484">
        <v>-14.0073460960948</v>
      </c>
      <c r="H1484">
        <v>4.7929753174017504</v>
      </c>
      <c r="I1484">
        <v>3.27145617166217</v>
      </c>
      <c r="J1484">
        <v>1.66349065935147</v>
      </c>
      <c r="K1484">
        <v>1740.4601734932201</v>
      </c>
      <c r="L1484">
        <v>1665.69071307082</v>
      </c>
      <c r="M1484">
        <v>67.794861402590499</v>
      </c>
      <c r="N1484">
        <v>0.68420392734659397</v>
      </c>
      <c r="O1484">
        <v>21.527912185141101</v>
      </c>
      <c r="P1484">
        <v>30.5055389167538</v>
      </c>
      <c r="Q1484">
        <v>-3.2020583233999997E-5</v>
      </c>
    </row>
    <row r="1485" spans="1:17" hidden="1" x14ac:dyDescent="0.3">
      <c r="A1485" t="s">
        <v>3140</v>
      </c>
      <c r="B1485" t="s">
        <v>3141</v>
      </c>
      <c r="C1485" t="s">
        <v>3185</v>
      </c>
      <c r="D1485" t="s">
        <v>620</v>
      </c>
      <c r="E1485">
        <v>1023.158490644</v>
      </c>
      <c r="F1485">
        <v>47.68</v>
      </c>
      <c r="G1485">
        <v>-35.747472457227502</v>
      </c>
      <c r="H1485">
        <v>-1.2723999852616901</v>
      </c>
      <c r="I1485">
        <v>-4.11615965366871</v>
      </c>
      <c r="J1485">
        <v>3.0093397856265498</v>
      </c>
      <c r="K1485">
        <v>49.691827117008799</v>
      </c>
      <c r="L1485">
        <v>49.230332384206001</v>
      </c>
      <c r="M1485">
        <v>53.538149348625801</v>
      </c>
      <c r="N1485">
        <v>0.241116560734847</v>
      </c>
      <c r="O1485">
        <v>30.453020134228101</v>
      </c>
      <c r="P1485">
        <v>18.6069651741293</v>
      </c>
      <c r="Q1485">
        <v>4.5664471745352E-2</v>
      </c>
    </row>
    <row r="1486" spans="1:17" hidden="1" x14ac:dyDescent="0.3">
      <c r="A1486" t="s">
        <v>3142</v>
      </c>
      <c r="B1486" t="s">
        <v>3143</v>
      </c>
      <c r="C1486" t="s">
        <v>3185</v>
      </c>
      <c r="D1486" t="s">
        <v>625</v>
      </c>
      <c r="E1486">
        <v>1022.718864692</v>
      </c>
      <c r="F1486">
        <v>222.74</v>
      </c>
      <c r="G1486">
        <v>-12.1248309477935</v>
      </c>
      <c r="H1486">
        <v>-3.4426271577621499</v>
      </c>
      <c r="I1486">
        <v>5.3698647470591796</v>
      </c>
      <c r="J1486">
        <v>-0.94398706742838201</v>
      </c>
      <c r="K1486">
        <v>219.23078488174599</v>
      </c>
      <c r="L1486">
        <v>207.13587345257</v>
      </c>
      <c r="M1486">
        <v>49.848037243258297</v>
      </c>
      <c r="N1486">
        <v>0.59039350588371198</v>
      </c>
      <c r="O1486">
        <v>21.2175630780281</v>
      </c>
      <c r="P1486">
        <v>40.044011317195803</v>
      </c>
      <c r="Q1486">
        <v>4.3589911638839997E-3</v>
      </c>
    </row>
    <row r="1487" spans="1:17" hidden="1" x14ac:dyDescent="0.3">
      <c r="A1487" t="s">
        <v>3144</v>
      </c>
      <c r="B1487" t="s">
        <v>3145</v>
      </c>
      <c r="C1487" t="s">
        <v>3185</v>
      </c>
      <c r="D1487" t="s">
        <v>258</v>
      </c>
      <c r="E1487">
        <v>1019.875</v>
      </c>
      <c r="F1487">
        <v>495.2</v>
      </c>
      <c r="G1487">
        <v>-46.4777366081709</v>
      </c>
      <c r="H1487">
        <v>-8.5762740772713695</v>
      </c>
      <c r="I1487">
        <v>-17.198944855265701</v>
      </c>
      <c r="J1487">
        <v>-1.1879032379585699</v>
      </c>
      <c r="K1487">
        <v>513.65435832048502</v>
      </c>
      <c r="L1487">
        <v>519.436050444373</v>
      </c>
      <c r="M1487">
        <v>39.904319446687801</v>
      </c>
      <c r="N1487">
        <v>1.47222870478413</v>
      </c>
      <c r="O1487">
        <v>49.010500807754397</v>
      </c>
      <c r="P1487">
        <v>7.6287763529667396</v>
      </c>
      <c r="Q1487">
        <v>0.132808404939112</v>
      </c>
    </row>
    <row r="1488" spans="1:17" hidden="1" x14ac:dyDescent="0.3">
      <c r="A1488" t="s">
        <v>3146</v>
      </c>
      <c r="B1488" t="s">
        <v>3147</v>
      </c>
      <c r="C1488" t="s">
        <v>3185</v>
      </c>
      <c r="D1488" t="s">
        <v>291</v>
      </c>
      <c r="E1488">
        <v>1017.74972865</v>
      </c>
      <c r="F1488">
        <v>378.5</v>
      </c>
      <c r="G1488">
        <v>3.0317599904685202</v>
      </c>
      <c r="H1488">
        <v>5.3776078420115097</v>
      </c>
      <c r="I1488">
        <v>-5.3570732116554298</v>
      </c>
      <c r="J1488">
        <v>0.87583834162199703</v>
      </c>
      <c r="K1488">
        <v>361.72696098840999</v>
      </c>
      <c r="L1488">
        <v>354.36469359920898</v>
      </c>
      <c r="M1488">
        <v>54.708105272767703</v>
      </c>
      <c r="N1488">
        <v>0.88417674512829303</v>
      </c>
      <c r="O1488">
        <v>18.6261558784676</v>
      </c>
      <c r="P1488">
        <v>35.0338922582946</v>
      </c>
      <c r="Q1488">
        <v>0.14836210564764599</v>
      </c>
    </row>
    <row r="1489" spans="1:17" hidden="1" x14ac:dyDescent="0.3">
      <c r="A1489" t="s">
        <v>3148</v>
      </c>
      <c r="B1489" t="s">
        <v>3149</v>
      </c>
      <c r="C1489" t="s">
        <v>3185</v>
      </c>
      <c r="D1489" t="s">
        <v>132</v>
      </c>
      <c r="E1489">
        <v>1016.5625674200001</v>
      </c>
      <c r="F1489">
        <v>454.1</v>
      </c>
      <c r="G1489">
        <v>13.6702511143582</v>
      </c>
      <c r="H1489">
        <v>3.79064749002915</v>
      </c>
      <c r="I1489">
        <v>-3.0240453089592099</v>
      </c>
      <c r="J1489">
        <v>-4.6063296662604802</v>
      </c>
      <c r="K1489">
        <v>445.50309774146302</v>
      </c>
      <c r="L1489">
        <v>427.726743900298</v>
      </c>
      <c r="M1489">
        <v>55.9333098696885</v>
      </c>
      <c r="N1489">
        <v>1.2782743657287601</v>
      </c>
      <c r="O1489">
        <v>17.3750275269764</v>
      </c>
      <c r="P1489">
        <v>48.568624243415599</v>
      </c>
      <c r="Q1489">
        <v>6.8695809452090001E-2</v>
      </c>
    </row>
    <row r="1490" spans="1:17" hidden="1" x14ac:dyDescent="0.3">
      <c r="A1490" t="s">
        <v>3150</v>
      </c>
      <c r="B1490" t="s">
        <v>3151</v>
      </c>
      <c r="C1490" t="s">
        <v>3185</v>
      </c>
      <c r="D1490" t="s">
        <v>211</v>
      </c>
      <c r="E1490">
        <v>1016.12811312</v>
      </c>
      <c r="F1490">
        <v>445.95</v>
      </c>
      <c r="G1490">
        <v>259.06161800787697</v>
      </c>
      <c r="H1490">
        <v>17.462310500672999</v>
      </c>
      <c r="I1490">
        <v>464.27381294682999</v>
      </c>
      <c r="J1490">
        <v>3.2179693302051602</v>
      </c>
      <c r="K1490">
        <v>339.68210454956198</v>
      </c>
      <c r="L1490">
        <v>214.55864821237699</v>
      </c>
      <c r="M1490">
        <v>60.377603662778903</v>
      </c>
      <c r="N1490">
        <v>0.76223481354592104</v>
      </c>
      <c r="O1490">
        <v>10.0235452404978</v>
      </c>
      <c r="P1490">
        <v>540.27279253409904</v>
      </c>
      <c r="Q1490">
        <v>0.19018438724285</v>
      </c>
    </row>
    <row r="1491" spans="1:17" hidden="1" x14ac:dyDescent="0.3">
      <c r="A1491" t="s">
        <v>3152</v>
      </c>
      <c r="B1491" t="s">
        <v>3153</v>
      </c>
      <c r="C1491" t="s">
        <v>3185</v>
      </c>
      <c r="D1491" t="s">
        <v>412</v>
      </c>
      <c r="E1491">
        <v>1014.0434217</v>
      </c>
      <c r="F1491">
        <v>135.9</v>
      </c>
      <c r="G1491">
        <v>-20.279170277682098</v>
      </c>
      <c r="H1491">
        <v>10.0013656742814</v>
      </c>
      <c r="I1491">
        <v>-9.9095135865575195</v>
      </c>
      <c r="J1491">
        <v>6.8238546405769798</v>
      </c>
      <c r="K1491">
        <v>120.282858927251</v>
      </c>
      <c r="L1491">
        <v>119.71388893549999</v>
      </c>
      <c r="M1491">
        <v>53.0733490073642</v>
      </c>
      <c r="N1491">
        <v>2.20776636592274</v>
      </c>
      <c r="O1491">
        <v>25.680647534952101</v>
      </c>
      <c r="P1491">
        <v>39.313172731932298</v>
      </c>
      <c r="Q1491">
        <v>-5.1326096702380003E-3</v>
      </c>
    </row>
    <row r="1492" spans="1:17" hidden="1" x14ac:dyDescent="0.3">
      <c r="A1492" t="s">
        <v>3154</v>
      </c>
      <c r="B1492" t="s">
        <v>3155</v>
      </c>
      <c r="C1492" t="s">
        <v>3185</v>
      </c>
      <c r="D1492" t="s">
        <v>543</v>
      </c>
      <c r="E1492">
        <v>1013.983010625</v>
      </c>
      <c r="F1492">
        <v>313.35000000000002</v>
      </c>
      <c r="G1492">
        <v>87.453528697951498</v>
      </c>
      <c r="H1492">
        <v>16.0093809316201</v>
      </c>
      <c r="I1492">
        <v>66.183455805182405</v>
      </c>
      <c r="J1492">
        <v>-1.0439638440191701</v>
      </c>
      <c r="K1492">
        <v>268.20802321178297</v>
      </c>
      <c r="L1492">
        <v>213.440289342619</v>
      </c>
      <c r="M1492">
        <v>67.034914515330399</v>
      </c>
      <c r="N1492">
        <v>1.29150208169471</v>
      </c>
      <c r="O1492">
        <v>5.1858943673208797</v>
      </c>
      <c r="P1492">
        <v>137.74658573596301</v>
      </c>
      <c r="Q1492">
        <v>0.148756406353141</v>
      </c>
    </row>
    <row r="1493" spans="1:17" hidden="1" x14ac:dyDescent="0.3">
      <c r="A1493" t="s">
        <v>3156</v>
      </c>
      <c r="B1493" t="s">
        <v>3157</v>
      </c>
      <c r="C1493" t="s">
        <v>3185</v>
      </c>
      <c r="D1493" t="s">
        <v>625</v>
      </c>
      <c r="E1493">
        <v>1012.5632000000001</v>
      </c>
      <c r="F1493">
        <v>300.7</v>
      </c>
      <c r="G1493">
        <v>-3.39938476761774</v>
      </c>
      <c r="H1493">
        <v>25.1386182233285</v>
      </c>
      <c r="I1493">
        <v>42.547999243499802</v>
      </c>
      <c r="J1493">
        <v>0.19323723378480701</v>
      </c>
      <c r="K1493">
        <v>266.139985963539</v>
      </c>
      <c r="L1493">
        <v>234.27355811553599</v>
      </c>
      <c r="M1493">
        <v>61.103295142395702</v>
      </c>
      <c r="N1493">
        <v>0.68116004442155798</v>
      </c>
      <c r="O1493">
        <v>6.3684735616894104</v>
      </c>
      <c r="P1493">
        <v>69.887005649717494</v>
      </c>
      <c r="Q1493">
        <v>7.3165087963507E-2</v>
      </c>
    </row>
    <row r="1494" spans="1:17" hidden="1" x14ac:dyDescent="0.3">
      <c r="A1494" t="s">
        <v>3158</v>
      </c>
      <c r="B1494" t="s">
        <v>3159</v>
      </c>
      <c r="C1494" t="s">
        <v>3185</v>
      </c>
      <c r="D1494" t="s">
        <v>3160</v>
      </c>
      <c r="E1494">
        <v>1005.4820103</v>
      </c>
      <c r="F1494">
        <v>404.6</v>
      </c>
      <c r="G1494">
        <v>41.618633946006</v>
      </c>
      <c r="H1494">
        <v>28.682866159546599</v>
      </c>
      <c r="I1494">
        <v>68.650740113230995</v>
      </c>
      <c r="J1494">
        <v>20.561805386749999</v>
      </c>
      <c r="K1494">
        <v>306.26636005135202</v>
      </c>
      <c r="L1494">
        <v>272.61661292826801</v>
      </c>
      <c r="M1494">
        <v>86.363613375868297</v>
      </c>
      <c r="N1494">
        <v>1.83836758575294</v>
      </c>
      <c r="O1494">
        <v>2.0761245674740301</v>
      </c>
      <c r="P1494">
        <v>122.30769230769199</v>
      </c>
      <c r="Q1494">
        <v>0.143540734063306</v>
      </c>
    </row>
    <row r="1495" spans="1:17" hidden="1" x14ac:dyDescent="0.3">
      <c r="A1495" t="s">
        <v>3161</v>
      </c>
      <c r="B1495" t="s">
        <v>3162</v>
      </c>
      <c r="C1495" t="s">
        <v>3185</v>
      </c>
      <c r="D1495" t="s">
        <v>138</v>
      </c>
      <c r="E1495">
        <v>1001.901449175</v>
      </c>
      <c r="F1495">
        <v>228.1</v>
      </c>
      <c r="G1495">
        <v>284.24712895617103</v>
      </c>
      <c r="H1495">
        <v>5.7374373369425502</v>
      </c>
      <c r="I1495">
        <v>57.479248598308999</v>
      </c>
      <c r="J1495">
        <v>10.770802995359</v>
      </c>
      <c r="K1495">
        <v>198.208219263638</v>
      </c>
      <c r="L1495">
        <v>150.491520217871</v>
      </c>
      <c r="M1495">
        <v>76.248886291343794</v>
      </c>
      <c r="N1495">
        <v>0.359692893417977</v>
      </c>
      <c r="O1495">
        <v>17.667689609820201</v>
      </c>
      <c r="P1495">
        <v>364.56211812627203</v>
      </c>
      <c r="Q1495">
        <v>0.18598604730555901</v>
      </c>
    </row>
    <row r="1496" spans="1:17" hidden="1" x14ac:dyDescent="0.3">
      <c r="A1496" t="s">
        <v>3163</v>
      </c>
      <c r="B1496" t="s">
        <v>3164</v>
      </c>
      <c r="C1496" t="s">
        <v>3185</v>
      </c>
      <c r="D1496" t="s">
        <v>543</v>
      </c>
      <c r="E1496">
        <v>1000.20074</v>
      </c>
      <c r="F1496">
        <v>1247.4000000000001</v>
      </c>
      <c r="G1496">
        <v>66.805117933074499</v>
      </c>
      <c r="H1496">
        <v>-6.3316849949540801</v>
      </c>
      <c r="I1496">
        <v>-12.2398101013064</v>
      </c>
      <c r="J1496">
        <v>-2.9337573309135299</v>
      </c>
      <c r="K1496">
        <v>1236.86332747287</v>
      </c>
      <c r="L1496">
        <v>1162.25905463186</v>
      </c>
      <c r="M1496">
        <v>48.1439800168651</v>
      </c>
      <c r="N1496">
        <v>0.94303280371523301</v>
      </c>
      <c r="O1496">
        <v>29.8540965207631</v>
      </c>
      <c r="P1496">
        <v>103.65714285714201</v>
      </c>
      <c r="Q1496">
        <v>0.164602289807501</v>
      </c>
    </row>
    <row r="1497" spans="1:17" hidden="1" x14ac:dyDescent="0.3">
      <c r="A1497" t="s">
        <v>3165</v>
      </c>
      <c r="B1497" t="s">
        <v>3166</v>
      </c>
      <c r="C1497" t="s">
        <v>3185</v>
      </c>
      <c r="D1497" t="s">
        <v>138</v>
      </c>
      <c r="E1497">
        <v>1000.07328675</v>
      </c>
      <c r="F1497">
        <v>493.4</v>
      </c>
      <c r="G1497">
        <v>69.271492397954304</v>
      </c>
      <c r="H1497">
        <v>-4.6632556440916497</v>
      </c>
      <c r="I1497">
        <v>79.722878210265307</v>
      </c>
      <c r="J1497">
        <v>-1.6099147642645799</v>
      </c>
      <c r="K1497">
        <v>501.100625957484</v>
      </c>
      <c r="M1497">
        <v>46.390963344712802</v>
      </c>
      <c r="N1497">
        <v>0.54963427377220397</v>
      </c>
      <c r="O1497">
        <v>47.9428455614106</v>
      </c>
      <c r="P1497">
        <v>105.497709287796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Price_Filter_16_09_2024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2024-09-17T06:26:19Z</dcterms:created>
  <dcterms:modified xsi:type="dcterms:W3CDTF">2024-11-22T13:32:29Z</dcterms:modified>
</cp:coreProperties>
</file>